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tabRatio="634" activeTab="4"/>
  </bookViews>
  <sheets>
    <sheet name="MVIB-1" sheetId="19" r:id="rId1"/>
    <sheet name="ADEUDOS MVIB-1" sheetId="20" r:id="rId2"/>
    <sheet name="MVIB-2" sheetId="21" r:id="rId3"/>
    <sheet name="ADEUDOS MVIB-2" sheetId="22" r:id="rId4"/>
    <sheet name="MVIB-3" sheetId="15" r:id="rId5"/>
    <sheet name="ADEUDOS MVIB-3" sheetId="16" r:id="rId6"/>
    <sheet name="MVI- 4 IRAPUATO" sheetId="17" r:id="rId7"/>
    <sheet name="ADEUDOS MVIB-4" sheetId="18" r:id="rId8"/>
    <sheet name="MVII-5" sheetId="10" r:id="rId9"/>
    <sheet name="ADEUDOS MVII-5" sheetId="11" r:id="rId10"/>
    <sheet name="LISTA MVIB 5" sheetId="4" r:id="rId11"/>
    <sheet name="MVI-6 IRAPUATO" sheetId="12" r:id="rId12"/>
    <sheet name="DEUDORES MVI-6" sheetId="13" r:id="rId13"/>
    <sheet name="LISTA MVIB 6" sheetId="14" r:id="rId14"/>
    <sheet name="MVIBN-7" sheetId="23" r:id="rId15"/>
    <sheet name="DEUDORES MVIBN-7 " sheetId="24" r:id="rId16"/>
    <sheet name="LISTA DATOS MVIBN-7" sheetId="25" r:id="rId17"/>
    <sheet name="MVIBN-8" sheetId="26" r:id="rId18"/>
    <sheet name="LISTA DATOS MVIBN-8" sheetId="27" r:id="rId19"/>
    <sheet name="MVIBN-9" sheetId="28" r:id="rId20"/>
    <sheet name="LISTA MVIBN-9" sheetId="29" r:id="rId21"/>
    <sheet name="DEUDORES MVIBN-9" sheetId="30" r:id="rId22"/>
    <sheet name="MVIBN-10" sheetId="31" r:id="rId23"/>
    <sheet name="LISTA MVIBN-10" sheetId="32" r:id="rId24"/>
  </sheets>
  <definedNames>
    <definedName name="_xlnm.Print_Area" localSheetId="6">'MVI- 4 IRAPUATO'!$C$6:$C$41</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C"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C"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C"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C"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workbook>
</file>

<file path=xl/calcChain.xml><?xml version="1.0" encoding="utf-8"?>
<calcChain xmlns="http://schemas.openxmlformats.org/spreadsheetml/2006/main">
  <c r="U13" i="31" l="1"/>
  <c r="U15" i="31" s="1"/>
  <c r="S14" i="31"/>
  <c r="S13" i="31" l="1"/>
  <c r="S15" i="31" s="1"/>
  <c r="AQ15" i="26" l="1"/>
  <c r="AQ13" i="26"/>
  <c r="AO14" i="26"/>
  <c r="Q13" i="31" l="1"/>
  <c r="Q15" i="31" s="1"/>
  <c r="O13" i="31"/>
  <c r="AO13" i="26" l="1"/>
  <c r="AN13" i="26" l="1"/>
  <c r="AO15" i="26"/>
  <c r="O14" i="31" l="1"/>
  <c r="O15" i="31" s="1"/>
  <c r="AM14" i="26"/>
  <c r="AM13" i="26"/>
  <c r="M14" i="31" l="1"/>
  <c r="M13" i="31"/>
  <c r="M15" i="31" s="1"/>
  <c r="AM15" i="26"/>
  <c r="AK13" i="26" l="1"/>
  <c r="AK15" i="26" s="1"/>
  <c r="AJ13" i="26" l="1"/>
  <c r="AI10" i="26" l="1"/>
  <c r="AI13" i="26" s="1"/>
  <c r="AI15" i="26" s="1"/>
  <c r="K11" i="31" l="1"/>
  <c r="K12" i="31" l="1"/>
  <c r="K13" i="31" s="1"/>
  <c r="K15" i="31" s="1"/>
  <c r="AG13" i="26" l="1"/>
  <c r="AG15" i="26" s="1"/>
  <c r="G13" i="31" l="1"/>
  <c r="I13" i="31" l="1"/>
  <c r="I14" i="31"/>
  <c r="G14" i="31"/>
  <c r="G15" i="31" s="1"/>
  <c r="I15" i="31" l="1"/>
  <c r="AQ13" i="31"/>
  <c r="AP13" i="31"/>
  <c r="AO13" i="31"/>
  <c r="AN13" i="31"/>
  <c r="AM13" i="31"/>
  <c r="AL13" i="31"/>
  <c r="AK13" i="31"/>
  <c r="AJ13" i="31"/>
  <c r="AI13" i="31"/>
  <c r="AH13" i="31"/>
  <c r="AG13" i="31"/>
  <c r="AF13" i="31"/>
  <c r="AE13" i="31"/>
  <c r="AD13" i="31"/>
  <c r="AC13" i="31"/>
  <c r="AB13" i="31"/>
  <c r="AA13" i="31"/>
  <c r="Z13" i="31"/>
  <c r="Y13" i="31"/>
  <c r="X13" i="31"/>
  <c r="W13" i="31"/>
  <c r="V13" i="31"/>
  <c r="T13" i="31"/>
  <c r="R13" i="31"/>
  <c r="P13" i="31"/>
  <c r="N13" i="31"/>
  <c r="L13" i="31"/>
  <c r="J13" i="31"/>
  <c r="AF13" i="26" l="1"/>
  <c r="AE13" i="26" l="1"/>
  <c r="AE15" i="26" s="1"/>
  <c r="AC13" i="26"/>
  <c r="AC15" i="26" l="1"/>
  <c r="AB13" i="26"/>
  <c r="AA13" i="26" l="1"/>
  <c r="AA15" i="26" s="1"/>
  <c r="F11" i="30" l="1"/>
  <c r="G11" i="30" s="1"/>
  <c r="I11" i="30" s="1"/>
  <c r="F12" i="30"/>
  <c r="G12" i="30" s="1"/>
  <c r="I12" i="30" s="1"/>
  <c r="F13" i="30"/>
  <c r="G13" i="30" s="1"/>
  <c r="I13" i="30" s="1"/>
  <c r="F14" i="30"/>
  <c r="G14" i="30" s="1"/>
  <c r="I14" i="30" s="1"/>
  <c r="F15" i="30"/>
  <c r="G15" i="30" s="1"/>
  <c r="I15" i="30" s="1"/>
  <c r="F10" i="30"/>
  <c r="G10" i="30" s="1"/>
  <c r="I10" i="30" s="1"/>
  <c r="K10" i="30" l="1"/>
  <c r="K11" i="30" l="1"/>
  <c r="K12" i="30" s="1"/>
  <c r="K13" i="30" s="1"/>
  <c r="K14" i="30" s="1"/>
  <c r="K15" i="30" s="1"/>
  <c r="K16" i="30" s="1"/>
  <c r="Y10" i="26"/>
  <c r="I10" i="28" l="1"/>
  <c r="I12" i="28" l="1"/>
  <c r="W13" i="26" l="1"/>
  <c r="W15" i="26" s="1"/>
  <c r="G11" i="28" l="1"/>
  <c r="G10" i="28"/>
  <c r="G12" i="28" l="1"/>
  <c r="U10" i="26" l="1"/>
  <c r="U7" i="26" l="1"/>
  <c r="U13" i="26" s="1"/>
  <c r="U15" i="26" s="1"/>
  <c r="AQ10" i="28" l="1"/>
  <c r="AP10" i="28"/>
  <c r="AO10" i="28"/>
  <c r="AN10" i="28"/>
  <c r="AM10" i="28"/>
  <c r="AL10" i="28"/>
  <c r="AK10" i="28"/>
  <c r="AJ10" i="28"/>
  <c r="AI10" i="28"/>
  <c r="AH10" i="28"/>
  <c r="AG10" i="28"/>
  <c r="AF10" i="28"/>
  <c r="AE10" i="28"/>
  <c r="AD10" i="28"/>
  <c r="AC10" i="28"/>
  <c r="AB10" i="28"/>
  <c r="AA10" i="28"/>
  <c r="Z10" i="28"/>
  <c r="Y10" i="28"/>
  <c r="X10" i="28"/>
  <c r="W10" i="28"/>
  <c r="V10" i="28"/>
  <c r="U10" i="28"/>
  <c r="T10" i="28"/>
  <c r="S10" i="28"/>
  <c r="R10" i="28"/>
  <c r="Q10" i="28"/>
  <c r="Q12" i="28" s="1"/>
  <c r="P10" i="28"/>
  <c r="O10" i="28"/>
  <c r="O12" i="28" s="1"/>
  <c r="N10" i="28"/>
  <c r="M10" i="28"/>
  <c r="M12" i="28" s="1"/>
  <c r="L10" i="28"/>
  <c r="K10" i="28"/>
  <c r="K12" i="28" s="1"/>
  <c r="J10" i="28"/>
  <c r="AO15" i="23" l="1"/>
  <c r="Q13" i="26" l="1"/>
  <c r="Q15" i="26" s="1"/>
  <c r="AO14" i="23" l="1"/>
  <c r="AO16" i="23" s="1"/>
  <c r="AM15" i="23" l="1"/>
  <c r="AK15" i="23" l="1"/>
  <c r="AM14" i="23"/>
  <c r="AM16" i="23" s="1"/>
  <c r="AK14" i="23" l="1"/>
  <c r="AK16" i="23" s="1"/>
  <c r="M13" i="26" l="1"/>
  <c r="M15" i="26" s="1"/>
  <c r="L13" i="26"/>
  <c r="N13" i="26"/>
  <c r="O13" i="26"/>
  <c r="O15" i="26" s="1"/>
  <c r="P13" i="26"/>
  <c r="R13" i="26"/>
  <c r="S13" i="26"/>
  <c r="S15" i="26" s="1"/>
  <c r="K13" i="26"/>
  <c r="AI14" i="23" l="1"/>
  <c r="G28" i="24"/>
  <c r="K15" i="26" l="1"/>
  <c r="AI15" i="23"/>
  <c r="AI16" i="23" l="1"/>
  <c r="AG14" i="23"/>
  <c r="I28" i="24"/>
  <c r="AG15" i="23"/>
  <c r="AC14" i="23"/>
  <c r="AE14" i="23"/>
  <c r="AE15" i="23"/>
  <c r="AE16" i="23" l="1"/>
  <c r="AG16" i="23"/>
  <c r="G14" i="26"/>
  <c r="G13" i="26"/>
  <c r="I10" i="26"/>
  <c r="I13" i="26" s="1"/>
  <c r="I15" i="26" s="1"/>
  <c r="G15" i="26" l="1"/>
  <c r="AP13" i="26"/>
  <c r="AL13" i="26"/>
  <c r="AH13" i="26"/>
  <c r="AD13" i="26"/>
  <c r="Z13" i="26"/>
  <c r="X13" i="26"/>
  <c r="V13" i="26"/>
  <c r="T13" i="26"/>
  <c r="J13" i="26"/>
  <c r="Y13" i="26" l="1"/>
  <c r="Y15" i="26" s="1"/>
  <c r="AC15" i="23" l="1"/>
  <c r="AA15" i="23"/>
  <c r="AA14" i="23"/>
  <c r="AC16" i="23" l="1"/>
  <c r="G27" i="24"/>
  <c r="I27" i="24" s="1"/>
  <c r="G26" i="24"/>
  <c r="I26" i="24" s="1"/>
  <c r="K26" i="24" s="1"/>
  <c r="Y10" i="23"/>
  <c r="Y15" i="23" s="1"/>
  <c r="K27" i="24" l="1"/>
  <c r="K28" i="24" s="1"/>
  <c r="K29" i="24" s="1"/>
  <c r="Y14" i="23"/>
  <c r="Y16" i="23" s="1"/>
  <c r="I14" i="24"/>
  <c r="G10" i="24"/>
  <c r="I10" i="24" s="1"/>
  <c r="G27" i="13"/>
  <c r="G10" i="13"/>
  <c r="W14" i="23"/>
  <c r="W16" i="23" s="1"/>
  <c r="U15" i="23"/>
  <c r="U14" i="23"/>
  <c r="S15" i="23"/>
  <c r="U16" i="23" l="1"/>
  <c r="Q15" i="23"/>
  <c r="O15" i="23"/>
  <c r="M15" i="23"/>
  <c r="K15" i="23"/>
  <c r="S14" i="23"/>
  <c r="Q14" i="23"/>
  <c r="I15" i="24"/>
  <c r="I13" i="24"/>
  <c r="I12" i="24"/>
  <c r="M14" i="23"/>
  <c r="O14" i="23"/>
  <c r="I15" i="23"/>
  <c r="I14" i="23"/>
  <c r="O16" i="23" l="1"/>
  <c r="M16" i="23"/>
  <c r="I16" i="23"/>
  <c r="Q16" i="23"/>
  <c r="S16" i="23"/>
  <c r="K9" i="23" l="1"/>
  <c r="I11" i="24" l="1"/>
  <c r="K10" i="24" l="1"/>
  <c r="K11" i="24" s="1"/>
  <c r="K12" i="24" s="1"/>
  <c r="K13" i="24" s="1"/>
  <c r="K14" i="24" s="1"/>
  <c r="K15" i="24" s="1"/>
  <c r="K16" i="24" s="1"/>
  <c r="K10" i="23"/>
  <c r="K14" i="23" s="1"/>
  <c r="K16" i="23" s="1"/>
  <c r="G15" i="23" l="1"/>
  <c r="G14" i="23"/>
  <c r="G16" i="23" l="1"/>
  <c r="AQ14" i="23" l="1"/>
  <c r="AP14" i="23"/>
  <c r="AN14" i="23"/>
  <c r="AL14" i="23"/>
  <c r="AJ14" i="23"/>
  <c r="AH14" i="23"/>
  <c r="AF14" i="23"/>
  <c r="AD14" i="23"/>
  <c r="AB14" i="23"/>
  <c r="AA16" i="23"/>
  <c r="Z14" i="23"/>
  <c r="X14" i="23"/>
  <c r="V14" i="23"/>
  <c r="T14" i="23"/>
  <c r="R14" i="23"/>
  <c r="P14" i="23"/>
  <c r="N14" i="23"/>
  <c r="L14" i="23"/>
  <c r="J14" i="23"/>
  <c r="B22" i="22" l="1"/>
  <c r="C21" i="22"/>
  <c r="E21" i="22" s="1"/>
  <c r="F21" i="22" s="1"/>
  <c r="C18" i="22"/>
  <c r="C17" i="22"/>
  <c r="E17" i="22" s="1"/>
  <c r="F17" i="22" s="1"/>
  <c r="C16" i="22"/>
  <c r="E16" i="22" s="1"/>
  <c r="F16" i="22" s="1"/>
  <c r="C15" i="22"/>
  <c r="E15" i="22" s="1"/>
  <c r="F15" i="22" s="1"/>
  <c r="C14" i="22"/>
  <c r="E14" i="22" s="1"/>
  <c r="F14" i="22" s="1"/>
  <c r="C13" i="22"/>
  <c r="E13" i="22" s="1"/>
  <c r="F13" i="22" s="1"/>
  <c r="C12" i="22"/>
  <c r="E12" i="22" s="1"/>
  <c r="F12" i="22" s="1"/>
  <c r="C11" i="22"/>
  <c r="E11" i="22" s="1"/>
  <c r="F11" i="22" s="1"/>
  <c r="C10" i="22"/>
  <c r="E10" i="22" s="1"/>
  <c r="F10" i="22" s="1"/>
  <c r="C9" i="22"/>
  <c r="E9" i="22" s="1"/>
  <c r="S31" i="21"/>
  <c r="L23" i="21"/>
  <c r="J23" i="21"/>
  <c r="H23" i="21"/>
  <c r="F23" i="21"/>
  <c r="L22" i="21"/>
  <c r="J22" i="21"/>
  <c r="L21" i="21"/>
  <c r="J21" i="21"/>
  <c r="F12" i="21"/>
  <c r="F11" i="21"/>
  <c r="H7" i="21"/>
  <c r="H22" i="21" s="1"/>
  <c r="H24" i="21" s="1"/>
  <c r="F6" i="21"/>
  <c r="F5" i="21"/>
  <c r="B22" i="20"/>
  <c r="C21" i="20"/>
  <c r="E21" i="20" s="1"/>
  <c r="F21" i="20" s="1"/>
  <c r="C20" i="20"/>
  <c r="E20" i="20" s="1"/>
  <c r="F20" i="20" s="1"/>
  <c r="C19" i="20"/>
  <c r="E19" i="20" s="1"/>
  <c r="F19" i="20" s="1"/>
  <c r="C18" i="20"/>
  <c r="E18" i="20" s="1"/>
  <c r="F18" i="20" s="1"/>
  <c r="C17" i="20"/>
  <c r="E17" i="20" s="1"/>
  <c r="F17" i="20" s="1"/>
  <c r="C16" i="20"/>
  <c r="E16" i="20" s="1"/>
  <c r="F16" i="20" s="1"/>
  <c r="C15" i="20"/>
  <c r="E15" i="20" s="1"/>
  <c r="F15" i="20" s="1"/>
  <c r="C14" i="20"/>
  <c r="E14" i="20" s="1"/>
  <c r="F14" i="20" s="1"/>
  <c r="C13" i="20"/>
  <c r="E13" i="20" s="1"/>
  <c r="F13" i="20" s="1"/>
  <c r="C12" i="20"/>
  <c r="E12" i="20" s="1"/>
  <c r="F12" i="20" s="1"/>
  <c r="C11" i="20"/>
  <c r="E11" i="20" s="1"/>
  <c r="F11" i="20" s="1"/>
  <c r="C10" i="20"/>
  <c r="E10" i="20" s="1"/>
  <c r="F10" i="20" s="1"/>
  <c r="C9" i="20"/>
  <c r="E9" i="20" s="1"/>
  <c r="M29" i="19"/>
  <c r="K28" i="19"/>
  <c r="I28" i="19"/>
  <c r="K27" i="19"/>
  <c r="I27" i="19"/>
  <c r="M26" i="19"/>
  <c r="K26" i="19"/>
  <c r="I26" i="19"/>
  <c r="G8" i="19"/>
  <c r="G5" i="19"/>
  <c r="J24" i="21" l="1"/>
  <c r="G26" i="19"/>
  <c r="L24" i="21"/>
  <c r="I29" i="19"/>
  <c r="K29" i="19"/>
  <c r="F22" i="21"/>
  <c r="F24" i="21" s="1"/>
  <c r="E22" i="22"/>
  <c r="F9" i="22"/>
  <c r="F22" i="22" s="1"/>
  <c r="H21" i="21"/>
  <c r="F21" i="21"/>
  <c r="E22" i="20"/>
  <c r="F9" i="20"/>
  <c r="F22" i="20" s="1"/>
  <c r="J6" i="17" l="1"/>
  <c r="L6" i="17"/>
  <c r="E144" i="18" l="1"/>
  <c r="G144" i="18" s="1"/>
  <c r="E133" i="18"/>
  <c r="G133" i="18" s="1"/>
  <c r="E132" i="18"/>
  <c r="G132" i="18" s="1"/>
  <c r="E131" i="18"/>
  <c r="G131" i="18" s="1"/>
  <c r="E122" i="18"/>
  <c r="G122" i="18" s="1"/>
  <c r="E121" i="18"/>
  <c r="G121" i="18" s="1"/>
  <c r="E120" i="18"/>
  <c r="G120" i="18" s="1"/>
  <c r="I120" i="18" s="1"/>
  <c r="E110" i="18"/>
  <c r="G110" i="18" s="1"/>
  <c r="E109" i="18"/>
  <c r="G109" i="18" s="1"/>
  <c r="E108" i="18"/>
  <c r="G108" i="18" s="1"/>
  <c r="E107" i="18"/>
  <c r="G107" i="18" s="1"/>
  <c r="E106" i="18"/>
  <c r="G106" i="18" s="1"/>
  <c r="E105" i="18"/>
  <c r="G105" i="18" s="1"/>
  <c r="E104" i="18"/>
  <c r="G104" i="18" s="1"/>
  <c r="E103" i="18"/>
  <c r="G103" i="18" s="1"/>
  <c r="E102" i="18"/>
  <c r="G102" i="18" s="1"/>
  <c r="E101" i="18"/>
  <c r="G101" i="18" s="1"/>
  <c r="E100" i="18"/>
  <c r="G100" i="18" s="1"/>
  <c r="E99" i="18"/>
  <c r="G99" i="18" s="1"/>
  <c r="E98" i="18"/>
  <c r="G98" i="18" s="1"/>
  <c r="G97" i="18"/>
  <c r="E96" i="18"/>
  <c r="G96" i="18" s="1"/>
  <c r="E95" i="18"/>
  <c r="G95" i="18" s="1"/>
  <c r="E94" i="18"/>
  <c r="G94" i="18" s="1"/>
  <c r="E93" i="18"/>
  <c r="G93" i="18" s="1"/>
  <c r="E92" i="18"/>
  <c r="G92" i="18" s="1"/>
  <c r="E91" i="18"/>
  <c r="G91" i="18" s="1"/>
  <c r="E90" i="18"/>
  <c r="G90" i="18" s="1"/>
  <c r="E89" i="18"/>
  <c r="G89" i="18" s="1"/>
  <c r="E88" i="18"/>
  <c r="G88" i="18" s="1"/>
  <c r="E87" i="18"/>
  <c r="G87" i="18" s="1"/>
  <c r="E86" i="18"/>
  <c r="D86" i="18"/>
  <c r="E73" i="18"/>
  <c r="G73" i="18" s="1"/>
  <c r="E72" i="18"/>
  <c r="G72" i="18" s="1"/>
  <c r="E71" i="18"/>
  <c r="G71" i="18" s="1"/>
  <c r="S64" i="18"/>
  <c r="U64" i="18" s="1"/>
  <c r="S63" i="18"/>
  <c r="U63" i="18" s="1"/>
  <c r="E63" i="18"/>
  <c r="S62" i="18"/>
  <c r="U62" i="18" s="1"/>
  <c r="E62" i="18"/>
  <c r="G62" i="18" s="1"/>
  <c r="S61" i="18"/>
  <c r="U61" i="18" s="1"/>
  <c r="L61" i="18"/>
  <c r="E61" i="18"/>
  <c r="G61" i="18" s="1"/>
  <c r="S60" i="18"/>
  <c r="U60" i="18" s="1"/>
  <c r="E60" i="18"/>
  <c r="G60" i="18" s="1"/>
  <c r="S59" i="18"/>
  <c r="U59" i="18" s="1"/>
  <c r="E59" i="18"/>
  <c r="G59" i="18" s="1"/>
  <c r="S58" i="18"/>
  <c r="U58" i="18" s="1"/>
  <c r="H58" i="18"/>
  <c r="J55" i="18" s="1"/>
  <c r="J56" i="18" s="1"/>
  <c r="E58" i="18"/>
  <c r="G58" i="18" s="1"/>
  <c r="B58" i="18"/>
  <c r="S57" i="18"/>
  <c r="U57" i="18" s="1"/>
  <c r="E57" i="18"/>
  <c r="G57" i="18" s="1"/>
  <c r="S56" i="18"/>
  <c r="U56" i="18" s="1"/>
  <c r="E56" i="18"/>
  <c r="G56" i="18" s="1"/>
  <c r="U55" i="18"/>
  <c r="E55" i="18"/>
  <c r="G55" i="18" s="1"/>
  <c r="S54" i="18"/>
  <c r="U54" i="18" s="1"/>
  <c r="E54" i="18"/>
  <c r="G54" i="18" s="1"/>
  <c r="S53" i="18"/>
  <c r="U53" i="18" s="1"/>
  <c r="E53" i="18"/>
  <c r="G53" i="18" s="1"/>
  <c r="S52" i="18"/>
  <c r="U52" i="18" s="1"/>
  <c r="L52" i="18"/>
  <c r="L54" i="18" s="1"/>
  <c r="E52" i="18"/>
  <c r="G52" i="18" s="1"/>
  <c r="S51" i="18"/>
  <c r="U51" i="18" s="1"/>
  <c r="E51" i="18"/>
  <c r="G51" i="18" s="1"/>
  <c r="S50" i="18"/>
  <c r="U50" i="18" s="1"/>
  <c r="E50" i="18"/>
  <c r="G50" i="18" s="1"/>
  <c r="B50" i="18"/>
  <c r="U49" i="18"/>
  <c r="E49" i="18"/>
  <c r="G49" i="18" s="1"/>
  <c r="S48" i="18"/>
  <c r="U48" i="18" s="1"/>
  <c r="W48" i="18" s="1"/>
  <c r="E48" i="18"/>
  <c r="G48" i="18" s="1"/>
  <c r="E47" i="18"/>
  <c r="G47" i="18" s="1"/>
  <c r="E46" i="18"/>
  <c r="G46" i="18" s="1"/>
  <c r="I46" i="18" s="1"/>
  <c r="E35" i="18"/>
  <c r="G35" i="18" s="1"/>
  <c r="I35" i="18" s="1"/>
  <c r="I37" i="18" s="1"/>
  <c r="E22" i="18"/>
  <c r="E21" i="18"/>
  <c r="E20" i="18"/>
  <c r="E19" i="18"/>
  <c r="G19" i="18" s="1"/>
  <c r="E18" i="18"/>
  <c r="G18" i="18" s="1"/>
  <c r="E17" i="18"/>
  <c r="G17" i="18" s="1"/>
  <c r="E16" i="18"/>
  <c r="G16" i="18" s="1"/>
  <c r="E15" i="18"/>
  <c r="G15" i="18" s="1"/>
  <c r="E14" i="18"/>
  <c r="G14" i="18" s="1"/>
  <c r="E13" i="18"/>
  <c r="G13" i="18" s="1"/>
  <c r="E12" i="18"/>
  <c r="G12" i="18" s="1"/>
  <c r="E11" i="18"/>
  <c r="G11" i="18" s="1"/>
  <c r="E10" i="18"/>
  <c r="G10" i="18" s="1"/>
  <c r="E9" i="18"/>
  <c r="G9" i="18" s="1"/>
  <c r="E8" i="18"/>
  <c r="G8" i="18" s="1"/>
  <c r="I7" i="18"/>
  <c r="G7" i="18"/>
  <c r="I6" i="18"/>
  <c r="G6" i="18"/>
  <c r="AN38" i="17"/>
  <c r="AB38" i="17"/>
  <c r="AL30" i="17"/>
  <c r="AF29" i="17"/>
  <c r="AJ28" i="17"/>
  <c r="AF26" i="17"/>
  <c r="V25" i="17"/>
  <c r="R25" i="17"/>
  <c r="AF22" i="17"/>
  <c r="AJ21" i="17"/>
  <c r="AH21" i="17"/>
  <c r="AF21" i="17"/>
  <c r="AD21" i="17"/>
  <c r="AB21" i="17"/>
  <c r="Z21" i="17"/>
  <c r="AN9" i="17"/>
  <c r="AL9" i="17"/>
  <c r="AJ9" i="17"/>
  <c r="AH9" i="17"/>
  <c r="AF9" i="17"/>
  <c r="AD9" i="17"/>
  <c r="Z9" i="17"/>
  <c r="X9" i="17"/>
  <c r="V9" i="17"/>
  <c r="G156" i="16"/>
  <c r="E155" i="16"/>
  <c r="G155" i="16" s="1"/>
  <c r="E154" i="16"/>
  <c r="G154" i="16" s="1"/>
  <c r="E153" i="16"/>
  <c r="G153" i="16" s="1"/>
  <c r="E152" i="16"/>
  <c r="G152" i="16" s="1"/>
  <c r="E151" i="16"/>
  <c r="G151" i="16" s="1"/>
  <c r="E150" i="16"/>
  <c r="G150" i="16" s="1"/>
  <c r="E149" i="16"/>
  <c r="G149" i="16" s="1"/>
  <c r="E148" i="16"/>
  <c r="G148" i="16" s="1"/>
  <c r="E147" i="16"/>
  <c r="G147" i="16" s="1"/>
  <c r="E146" i="16"/>
  <c r="G146" i="16" s="1"/>
  <c r="E145" i="16"/>
  <c r="G145" i="16" s="1"/>
  <c r="E136" i="16"/>
  <c r="G136" i="16" s="1"/>
  <c r="E135" i="16"/>
  <c r="G135" i="16" s="1"/>
  <c r="E134" i="16"/>
  <c r="G134" i="16" s="1"/>
  <c r="E133" i="16"/>
  <c r="G133" i="16" s="1"/>
  <c r="E132" i="16"/>
  <c r="G132" i="16" s="1"/>
  <c r="E131" i="16"/>
  <c r="G131" i="16" s="1"/>
  <c r="E130" i="16"/>
  <c r="G130" i="16" s="1"/>
  <c r="E129" i="16"/>
  <c r="G129" i="16" s="1"/>
  <c r="G128" i="16"/>
  <c r="E127" i="16"/>
  <c r="G127" i="16" s="1"/>
  <c r="E126" i="16"/>
  <c r="I126" i="16" s="1"/>
  <c r="E117" i="16"/>
  <c r="G117" i="16" s="1"/>
  <c r="E116" i="16"/>
  <c r="G116" i="16" s="1"/>
  <c r="E115" i="16"/>
  <c r="G115" i="16" s="1"/>
  <c r="E114" i="16"/>
  <c r="G114" i="16" s="1"/>
  <c r="G113" i="16"/>
  <c r="E112" i="16"/>
  <c r="G112" i="16" s="1"/>
  <c r="I112" i="16" s="1"/>
  <c r="O100" i="16"/>
  <c r="Q100" i="16" s="1"/>
  <c r="E100" i="16"/>
  <c r="G100" i="16" s="1"/>
  <c r="O99" i="16"/>
  <c r="Q99" i="16" s="1"/>
  <c r="E99" i="16"/>
  <c r="G99" i="16" s="1"/>
  <c r="O98" i="16"/>
  <c r="Q98" i="16" s="1"/>
  <c r="E98" i="16"/>
  <c r="G98" i="16" s="1"/>
  <c r="O97" i="16"/>
  <c r="Q97" i="16" s="1"/>
  <c r="E97" i="16"/>
  <c r="G97" i="16" s="1"/>
  <c r="O96" i="16"/>
  <c r="Q96" i="16" s="1"/>
  <c r="E96" i="16"/>
  <c r="G96" i="16" s="1"/>
  <c r="O95" i="16"/>
  <c r="Q95" i="16" s="1"/>
  <c r="E95" i="16"/>
  <c r="G95" i="16" s="1"/>
  <c r="O94" i="16"/>
  <c r="Q94" i="16" s="1"/>
  <c r="E94" i="16"/>
  <c r="G94" i="16" s="1"/>
  <c r="O93" i="16"/>
  <c r="Q93" i="16" s="1"/>
  <c r="S93" i="16" s="1"/>
  <c r="E93" i="16"/>
  <c r="I93" i="16" s="1"/>
  <c r="E83" i="16"/>
  <c r="G83" i="16" s="1"/>
  <c r="E82" i="16"/>
  <c r="G82" i="16" s="1"/>
  <c r="E81" i="16"/>
  <c r="G81" i="16" s="1"/>
  <c r="J78" i="16"/>
  <c r="E77" i="16"/>
  <c r="G77" i="16" s="1"/>
  <c r="E76" i="16"/>
  <c r="G76" i="16" s="1"/>
  <c r="E75" i="16"/>
  <c r="G75" i="16" s="1"/>
  <c r="E74" i="16"/>
  <c r="G74" i="16" s="1"/>
  <c r="K73" i="16"/>
  <c r="E73" i="16"/>
  <c r="G73" i="16" s="1"/>
  <c r="E72" i="16"/>
  <c r="G72" i="16" s="1"/>
  <c r="E71" i="16"/>
  <c r="G71" i="16" s="1"/>
  <c r="E70" i="16"/>
  <c r="G70" i="16" s="1"/>
  <c r="K69" i="16"/>
  <c r="E69" i="16"/>
  <c r="G69" i="16" s="1"/>
  <c r="E68" i="16"/>
  <c r="G68" i="16" s="1"/>
  <c r="E67" i="16"/>
  <c r="G67" i="16" s="1"/>
  <c r="E66" i="16"/>
  <c r="G66" i="16" s="1"/>
  <c r="E65" i="16"/>
  <c r="G65" i="16" s="1"/>
  <c r="E64" i="16"/>
  <c r="G64" i="16" s="1"/>
  <c r="E63" i="16"/>
  <c r="E53" i="16"/>
  <c r="G53" i="16" s="1"/>
  <c r="E52" i="16"/>
  <c r="G52" i="16" s="1"/>
  <c r="E51" i="16"/>
  <c r="G51" i="16" s="1"/>
  <c r="E50" i="16"/>
  <c r="G50" i="16" s="1"/>
  <c r="E49" i="16"/>
  <c r="G49" i="16" s="1"/>
  <c r="E48" i="16"/>
  <c r="G48" i="16" s="1"/>
  <c r="I48" i="16" s="1"/>
  <c r="E47" i="16"/>
  <c r="G47" i="16" s="1"/>
  <c r="E46" i="16"/>
  <c r="G46" i="16" s="1"/>
  <c r="E45" i="16"/>
  <c r="G45" i="16" s="1"/>
  <c r="E44" i="16"/>
  <c r="G44" i="16" s="1"/>
  <c r="E43" i="16"/>
  <c r="G43" i="16" s="1"/>
  <c r="E42" i="16"/>
  <c r="G42" i="16" s="1"/>
  <c r="E41" i="16"/>
  <c r="G41" i="16" s="1"/>
  <c r="I41" i="16" s="1"/>
  <c r="E26" i="16"/>
  <c r="G26" i="16" s="1"/>
  <c r="E24" i="16"/>
  <c r="G24" i="16" s="1"/>
  <c r="E22" i="16"/>
  <c r="G22" i="16" s="1"/>
  <c r="E21" i="16"/>
  <c r="G21" i="16" s="1"/>
  <c r="E20" i="16"/>
  <c r="G20" i="16" s="1"/>
  <c r="E19" i="16"/>
  <c r="G19" i="16" s="1"/>
  <c r="E18" i="16"/>
  <c r="G18" i="16" s="1"/>
  <c r="E17" i="16"/>
  <c r="G17" i="16" s="1"/>
  <c r="E16" i="16"/>
  <c r="G16" i="16" s="1"/>
  <c r="E15" i="16"/>
  <c r="G15" i="16" s="1"/>
  <c r="E14" i="16"/>
  <c r="G14" i="16" s="1"/>
  <c r="E13" i="16"/>
  <c r="G13" i="16" s="1"/>
  <c r="E12" i="16"/>
  <c r="G12" i="16" s="1"/>
  <c r="E11" i="16"/>
  <c r="G11" i="16" s="1"/>
  <c r="E10" i="16"/>
  <c r="G10" i="16" s="1"/>
  <c r="E9" i="16"/>
  <c r="G9" i="16" s="1"/>
  <c r="E8" i="16"/>
  <c r="G8" i="16" s="1"/>
  <c r="E7" i="16"/>
  <c r="G7" i="16" s="1"/>
  <c r="I6" i="16"/>
  <c r="M32" i="15"/>
  <c r="AO24" i="15"/>
  <c r="AM24" i="15"/>
  <c r="AI24" i="15"/>
  <c r="AG24" i="15"/>
  <c r="AO20" i="15"/>
  <c r="AM20" i="15"/>
  <c r="AI7" i="15"/>
  <c r="AG7" i="15"/>
  <c r="AE7" i="15"/>
  <c r="AA7" i="15"/>
  <c r="W7" i="15"/>
  <c r="S7" i="15"/>
  <c r="I49" i="16" l="1"/>
  <c r="I50" i="16" s="1"/>
  <c r="I51" i="16" s="1"/>
  <c r="I52" i="16" s="1"/>
  <c r="I53" i="16" s="1"/>
  <c r="I42" i="16"/>
  <c r="I43" i="16" s="1"/>
  <c r="I44" i="16" s="1"/>
  <c r="I45" i="16" s="1"/>
  <c r="I46" i="16" s="1"/>
  <c r="I47" i="16" s="1"/>
  <c r="I7" i="16"/>
  <c r="I8" i="16" s="1"/>
  <c r="I9" i="16" s="1"/>
  <c r="I10" i="16" s="1"/>
  <c r="I11" i="16" s="1"/>
  <c r="I12" i="16" s="1"/>
  <c r="I13" i="16" s="1"/>
  <c r="I14" i="16" s="1"/>
  <c r="I15" i="16" s="1"/>
  <c r="I16" i="16" s="1"/>
  <c r="I17" i="16" s="1"/>
  <c r="I18" i="16" s="1"/>
  <c r="I19" i="16" s="1"/>
  <c r="I20" i="16" s="1"/>
  <c r="I21" i="16" s="1"/>
  <c r="I22" i="16" s="1"/>
  <c r="I23" i="16" s="1"/>
  <c r="I24" i="16" s="1"/>
  <c r="I25" i="16" s="1"/>
  <c r="I26" i="16" s="1"/>
  <c r="I27" i="16" s="1"/>
  <c r="I28" i="16" s="1"/>
  <c r="I29" i="16" s="1"/>
  <c r="I30" i="16" s="1"/>
  <c r="I79" i="16"/>
  <c r="I113" i="16"/>
  <c r="I114" i="16" s="1"/>
  <c r="I115" i="16" s="1"/>
  <c r="I116" i="16" s="1"/>
  <c r="I117" i="16" s="1"/>
  <c r="I118" i="16" s="1"/>
  <c r="I121" i="18"/>
  <c r="I122" i="18" s="1"/>
  <c r="I124" i="18" s="1"/>
  <c r="I47" i="18"/>
  <c r="I48" i="18" s="1"/>
  <c r="I49" i="18" s="1"/>
  <c r="I50" i="18" s="1"/>
  <c r="I51" i="18" s="1"/>
  <c r="I52" i="18" s="1"/>
  <c r="I53" i="18" s="1"/>
  <c r="I54" i="18" s="1"/>
  <c r="I55" i="18" s="1"/>
  <c r="I56" i="18" s="1"/>
  <c r="I57" i="18" s="1"/>
  <c r="I58" i="18" s="1"/>
  <c r="I59" i="18" s="1"/>
  <c r="I60" i="18" s="1"/>
  <c r="I61" i="18" s="1"/>
  <c r="I62" i="18" s="1"/>
  <c r="I63" i="18" s="1"/>
  <c r="I64" i="18" s="1"/>
  <c r="I111" i="18"/>
  <c r="G93" i="16"/>
  <c r="G63" i="16"/>
  <c r="I63" i="16" s="1"/>
  <c r="I64" i="16" s="1"/>
  <c r="I65" i="16" s="1"/>
  <c r="I66" i="16" s="1"/>
  <c r="I67" i="16" s="1"/>
  <c r="I68" i="16" s="1"/>
  <c r="I69" i="16" s="1"/>
  <c r="I70" i="16" s="1"/>
  <c r="I71" i="16" s="1"/>
  <c r="I72" i="16" s="1"/>
  <c r="I73" i="16" s="1"/>
  <c r="I74" i="16" s="1"/>
  <c r="I75" i="16" s="1"/>
  <c r="I76" i="16" s="1"/>
  <c r="I77" i="16" s="1"/>
  <c r="I78" i="16" s="1"/>
  <c r="I80" i="16" s="1"/>
  <c r="I81" i="16" s="1"/>
  <c r="I82" i="16" s="1"/>
  <c r="I83" i="16" s="1"/>
  <c r="I84" i="16" s="1"/>
  <c r="I94" i="16"/>
  <c r="I95" i="16" s="1"/>
  <c r="I96" i="16" s="1"/>
  <c r="I97" i="16" s="1"/>
  <c r="I98" i="16" s="1"/>
  <c r="I99" i="16" s="1"/>
  <c r="I100" i="16" s="1"/>
  <c r="I102" i="16" s="1"/>
  <c r="I8" i="18"/>
  <c r="I9" i="18" s="1"/>
  <c r="I10" i="18" s="1"/>
  <c r="I11" i="18" s="1"/>
  <c r="I12" i="18" s="1"/>
  <c r="I13" i="18" s="1"/>
  <c r="I14" i="18" s="1"/>
  <c r="I15" i="18" s="1"/>
  <c r="I16" i="18" s="1"/>
  <c r="I17" i="18" s="1"/>
  <c r="I18" i="18" s="1"/>
  <c r="I19" i="18" s="1"/>
  <c r="I20" i="18" s="1"/>
  <c r="I21" i="18" s="1"/>
  <c r="I22" i="18" s="1"/>
  <c r="I23" i="18" s="1"/>
  <c r="I24" i="18" s="1"/>
  <c r="I25" i="18" s="1"/>
  <c r="I26" i="18" s="1"/>
  <c r="W50" i="18"/>
  <c r="W51" i="18" s="1"/>
  <c r="W52" i="18" s="1"/>
  <c r="W53" i="18" s="1"/>
  <c r="W54" i="18" s="1"/>
  <c r="W55" i="18" s="1"/>
  <c r="W56" i="18" s="1"/>
  <c r="W57" i="18" s="1"/>
  <c r="W58" i="18" s="1"/>
  <c r="W59" i="18" s="1"/>
  <c r="W60" i="18" s="1"/>
  <c r="W61" i="18" s="1"/>
  <c r="W62" i="18" s="1"/>
  <c r="W63" i="18" s="1"/>
  <c r="W64" i="18" s="1"/>
  <c r="W66" i="18" s="1"/>
  <c r="W49" i="18"/>
  <c r="I71" i="18"/>
  <c r="I72" i="18" s="1"/>
  <c r="I73" i="18" s="1"/>
  <c r="I74" i="18" s="1"/>
  <c r="I75" i="18"/>
  <c r="G86" i="18"/>
  <c r="I86" i="18"/>
  <c r="I87" i="18" s="1"/>
  <c r="I88" i="18" s="1"/>
  <c r="I89" i="18" s="1"/>
  <c r="I90" i="18" s="1"/>
  <c r="I91" i="18" s="1"/>
  <c r="I92" i="18" s="1"/>
  <c r="I93" i="18" s="1"/>
  <c r="I94" i="18" s="1"/>
  <c r="I95" i="18" s="1"/>
  <c r="I96" i="18" s="1"/>
  <c r="I97" i="18" s="1"/>
  <c r="I98" i="18" s="1"/>
  <c r="I99" i="18" s="1"/>
  <c r="I100" i="18" s="1"/>
  <c r="I101" i="18" s="1"/>
  <c r="I102" i="18" s="1"/>
  <c r="I103" i="18" s="1"/>
  <c r="I104" i="18" s="1"/>
  <c r="I105" i="18" s="1"/>
  <c r="I106" i="18" s="1"/>
  <c r="I107" i="18" s="1"/>
  <c r="I108" i="18" s="1"/>
  <c r="I109" i="18" s="1"/>
  <c r="I110" i="18" s="1"/>
  <c r="I131" i="18"/>
  <c r="I132" i="18" s="1"/>
  <c r="I133" i="18" s="1"/>
  <c r="I135" i="18" s="1"/>
  <c r="I144" i="18"/>
  <c r="I146" i="18" s="1"/>
  <c r="I31" i="16"/>
  <c r="S94" i="16"/>
  <c r="S95" i="16" s="1"/>
  <c r="S96" i="16" s="1"/>
  <c r="S97" i="16" s="1"/>
  <c r="S98" i="16" s="1"/>
  <c r="S99" i="16" s="1"/>
  <c r="S100" i="16" s="1"/>
  <c r="S102" i="16" s="1"/>
  <c r="I127" i="16"/>
  <c r="I128" i="16" s="1"/>
  <c r="I129" i="16" s="1"/>
  <c r="I130" i="16" s="1"/>
  <c r="I131" i="16" s="1"/>
  <c r="I132" i="16" s="1"/>
  <c r="I133" i="16" s="1"/>
  <c r="I134" i="16" s="1"/>
  <c r="I135" i="16" s="1"/>
  <c r="I136" i="16" s="1"/>
  <c r="I137" i="16" s="1"/>
  <c r="G126" i="16"/>
  <c r="I145" i="16"/>
  <c r="I146" i="16" s="1"/>
  <c r="I147" i="16" s="1"/>
  <c r="I148" i="16" s="1"/>
  <c r="I149" i="16" s="1"/>
  <c r="I150" i="16" s="1"/>
  <c r="I151" i="16" s="1"/>
  <c r="I152" i="16" s="1"/>
  <c r="I153" i="16" s="1"/>
  <c r="I154" i="16" s="1"/>
  <c r="I155" i="16" s="1"/>
  <c r="I156" i="16" s="1"/>
  <c r="I157" i="16" s="1"/>
  <c r="K75" i="16"/>
  <c r="I55" i="16" l="1"/>
  <c r="I112" i="18"/>
  <c r="I33" i="16"/>
  <c r="I77" i="18"/>
  <c r="K76" i="16"/>
  <c r="K77" i="16" s="1"/>
  <c r="L76" i="16"/>
  <c r="G46" i="13" l="1"/>
  <c r="J46" i="13" s="1"/>
  <c r="G45" i="13"/>
  <c r="J45" i="13" s="1"/>
  <c r="G44" i="13"/>
  <c r="J44" i="13" s="1"/>
  <c r="G43" i="13"/>
  <c r="J43" i="13" s="1"/>
  <c r="L43" i="13" s="1"/>
  <c r="G31" i="13"/>
  <c r="J31" i="13" s="1"/>
  <c r="G30" i="13"/>
  <c r="J30" i="13" s="1"/>
  <c r="G29" i="13"/>
  <c r="J29" i="13" s="1"/>
  <c r="G28" i="13"/>
  <c r="J28" i="13" s="1"/>
  <c r="J27" i="13"/>
  <c r="L27" i="13" s="1"/>
  <c r="J17" i="13"/>
  <c r="G16" i="13"/>
  <c r="J16" i="13" s="1"/>
  <c r="G15" i="13"/>
  <c r="J15" i="13" s="1"/>
  <c r="G14" i="13"/>
  <c r="J14" i="13" s="1"/>
  <c r="G13" i="13"/>
  <c r="J13" i="13" s="1"/>
  <c r="G12" i="13"/>
  <c r="J12" i="13" s="1"/>
  <c r="G11" i="13"/>
  <c r="J11" i="13" s="1"/>
  <c r="J10" i="13"/>
  <c r="L10" i="13" s="1"/>
  <c r="AQ22" i="12"/>
  <c r="AP22" i="12"/>
  <c r="AO22" i="12"/>
  <c r="AN22" i="12"/>
  <c r="AM22" i="12"/>
  <c r="AL22" i="12"/>
  <c r="AK22" i="12"/>
  <c r="AJ22" i="12"/>
  <c r="AI22" i="12"/>
  <c r="AH22" i="12"/>
  <c r="AG22" i="12"/>
  <c r="AF22" i="12"/>
  <c r="AE22" i="12"/>
  <c r="AD22" i="12"/>
  <c r="AC22" i="12"/>
  <c r="AB22" i="12"/>
  <c r="AA22" i="12"/>
  <c r="Z22" i="12"/>
  <c r="Y22" i="12"/>
  <c r="X22" i="12"/>
  <c r="W22" i="12"/>
  <c r="V22" i="12"/>
  <c r="U22" i="12"/>
  <c r="T22" i="12"/>
  <c r="S22" i="12"/>
  <c r="R22" i="12"/>
  <c r="Q22" i="12"/>
  <c r="P22" i="12"/>
  <c r="O22" i="12"/>
  <c r="N22" i="12"/>
  <c r="M22" i="12"/>
  <c r="L22" i="12"/>
  <c r="K22" i="12"/>
  <c r="J22" i="12"/>
  <c r="I22" i="12"/>
  <c r="G22" i="12"/>
  <c r="L11" i="13" l="1"/>
  <c r="L12" i="13" s="1"/>
  <c r="L13" i="13" s="1"/>
  <c r="L14" i="13" s="1"/>
  <c r="L15" i="13" s="1"/>
  <c r="L16" i="13" s="1"/>
  <c r="L17" i="13" s="1"/>
  <c r="L18" i="13" s="1"/>
  <c r="L28" i="13"/>
  <c r="L29" i="13" s="1"/>
  <c r="L30" i="13" s="1"/>
  <c r="L31" i="13" s="1"/>
  <c r="L32" i="13" s="1"/>
  <c r="L44" i="13"/>
  <c r="L45" i="13" s="1"/>
  <c r="L46" i="13" s="1"/>
  <c r="L47" i="13" s="1"/>
  <c r="G14" i="11" l="1"/>
  <c r="G15" i="11"/>
  <c r="G44" i="11" l="1"/>
  <c r="G13" i="11"/>
  <c r="E43" i="11" l="1"/>
  <c r="E42" i="11" l="1"/>
  <c r="G42" i="11" s="1"/>
  <c r="E41" i="11"/>
  <c r="G43" i="11"/>
  <c r="G41" i="11" l="1"/>
  <c r="E12" i="11"/>
  <c r="E40" i="11" l="1"/>
  <c r="G40" i="11" s="1"/>
  <c r="E39" i="11"/>
  <c r="G39" i="11" s="1"/>
  <c r="E38" i="11"/>
  <c r="G38" i="11" s="1"/>
  <c r="G12" i="11"/>
  <c r="E11" i="11"/>
  <c r="G11" i="11" s="1"/>
  <c r="E10" i="11"/>
  <c r="G10" i="11" s="1"/>
  <c r="E8" i="11" l="1"/>
  <c r="G8" i="11" s="1"/>
  <c r="E9" i="11"/>
  <c r="G9" i="11" s="1"/>
  <c r="E37" i="11" l="1"/>
  <c r="G37" i="11" s="1"/>
  <c r="E36" i="11"/>
  <c r="G36" i="11" s="1"/>
  <c r="E35" i="11"/>
  <c r="G35" i="11" s="1"/>
  <c r="E34" i="11"/>
  <c r="G34" i="11" s="1"/>
  <c r="E33" i="11"/>
  <c r="G33" i="11" s="1"/>
  <c r="E32" i="11"/>
  <c r="G32" i="11" s="1"/>
  <c r="E31" i="11"/>
  <c r="G31" i="11" s="1"/>
  <c r="H25" i="10"/>
  <c r="E29" i="11"/>
  <c r="G29" i="11" s="1"/>
  <c r="E30" i="11"/>
  <c r="G30" i="11" s="1"/>
  <c r="AR25" i="10"/>
  <c r="P25" i="10"/>
  <c r="R25" i="10"/>
  <c r="T25" i="10"/>
  <c r="V25" i="10"/>
  <c r="X25" i="10"/>
  <c r="Z25" i="10"/>
  <c r="AB25" i="10"/>
  <c r="AD25" i="10"/>
  <c r="AF25" i="10"/>
  <c r="AH25" i="10"/>
  <c r="AJ25" i="10"/>
  <c r="AL25" i="10"/>
  <c r="AN25" i="10"/>
  <c r="AP25" i="10"/>
  <c r="N25" i="10"/>
  <c r="L25" i="10"/>
  <c r="J25" i="10"/>
  <c r="M25" i="10"/>
  <c r="E28" i="11"/>
  <c r="G28" i="11" s="1"/>
  <c r="E27" i="11"/>
  <c r="G27" i="11" s="1"/>
  <c r="I27" i="11" s="1"/>
  <c r="E7" i="11"/>
  <c r="G7" i="11" s="1"/>
  <c r="E6" i="11"/>
  <c r="G6" i="11" s="1"/>
  <c r="I6" i="11" s="1"/>
  <c r="I7" i="11" l="1"/>
  <c r="I8" i="11" s="1"/>
  <c r="I9" i="11" s="1"/>
  <c r="I10" i="11" s="1"/>
  <c r="I11" i="11" s="1"/>
  <c r="I12" i="11" s="1"/>
  <c r="I13" i="11" s="1"/>
  <c r="I14" i="11" s="1"/>
  <c r="I15" i="11" s="1"/>
  <c r="I16" i="11" s="1"/>
  <c r="I28" i="11"/>
  <c r="I29" i="11" s="1"/>
  <c r="I30" i="11" s="1"/>
  <c r="I31" i="11" s="1"/>
  <c r="I32" i="11" s="1"/>
  <c r="I33" i="11" s="1"/>
  <c r="I34" i="11" s="1"/>
  <c r="I35" i="11" s="1"/>
  <c r="I36" i="11" s="1"/>
  <c r="I37" i="11" s="1"/>
  <c r="I38" i="11" s="1"/>
  <c r="I39" i="11" s="1"/>
  <c r="I40" i="11" s="1"/>
  <c r="I41" i="11" s="1"/>
  <c r="I42" i="11" s="1"/>
  <c r="I43" i="11" s="1"/>
  <c r="I44" i="11" s="1"/>
  <c r="I45" i="11" s="1"/>
</calcChain>
</file>

<file path=xl/comments1.xml><?xml version="1.0" encoding="utf-8"?>
<comments xmlns="http://schemas.openxmlformats.org/spreadsheetml/2006/main">
  <authors>
    <author>Usuario</author>
    <author>cmic</author>
    <author>GteAdmin</author>
  </authors>
  <commentList>
    <comment ref="I3" authorId="0">
      <text>
        <r>
          <rPr>
            <b/>
            <sz val="8"/>
            <color indexed="81"/>
            <rFont val="Tahoma"/>
            <family val="2"/>
          </rPr>
          <t>Usuario:</t>
        </r>
        <r>
          <rPr>
            <sz val="8"/>
            <color indexed="81"/>
            <rFont val="Tahoma"/>
            <family val="2"/>
          </rPr>
          <t xml:space="preserve">
DEPOSITADO EN ITC 05 FEBRERO</t>
        </r>
      </text>
    </comment>
    <comment ref="K3" authorId="0">
      <text>
        <r>
          <rPr>
            <b/>
            <sz val="8"/>
            <color indexed="81"/>
            <rFont val="Tahoma"/>
            <family val="2"/>
          </rPr>
          <t>Usuario:</t>
        </r>
        <r>
          <rPr>
            <sz val="8"/>
            <color indexed="81"/>
            <rFont val="Tahoma"/>
            <family val="2"/>
          </rPr>
          <t xml:space="preserve">
DEPOSITADO EN ITC EL 18 MARZO 2010</t>
        </r>
      </text>
    </comment>
    <comment ref="M3" authorId="0">
      <text>
        <r>
          <rPr>
            <b/>
            <sz val="8"/>
            <color indexed="81"/>
            <rFont val="Tahoma"/>
            <family val="2"/>
          </rPr>
          <t>Usuario:</t>
        </r>
        <r>
          <rPr>
            <sz val="8"/>
            <color indexed="81"/>
            <rFont val="Tahoma"/>
            <family val="2"/>
          </rPr>
          <t xml:space="preserve">
DEPOSITADO EN ITC EL 15 JUNIO</t>
        </r>
      </text>
    </comment>
    <comment ref="O3" authorId="0">
      <text>
        <r>
          <rPr>
            <b/>
            <sz val="8"/>
            <color indexed="81"/>
            <rFont val="Tahoma"/>
            <family val="2"/>
          </rPr>
          <t>Usuario:</t>
        </r>
        <r>
          <rPr>
            <sz val="8"/>
            <color indexed="81"/>
            <rFont val="Tahoma"/>
            <family val="2"/>
          </rPr>
          <t xml:space="preserve">
DEPOSITADO EN ITC EL 15 JUNIO</t>
        </r>
      </text>
    </comment>
    <comment ref="Q3" authorId="0">
      <text>
        <r>
          <rPr>
            <b/>
            <sz val="8"/>
            <color indexed="81"/>
            <rFont val="Tahoma"/>
            <family val="2"/>
          </rPr>
          <t>Usuario:</t>
        </r>
        <r>
          <rPr>
            <sz val="8"/>
            <color indexed="81"/>
            <rFont val="Tahoma"/>
            <family val="2"/>
          </rPr>
          <t xml:space="preserve">
DEPOSITADO EN ITC EL 15 JUNIO</t>
        </r>
      </text>
    </comment>
    <comment ref="U3" authorId="0">
      <text>
        <r>
          <rPr>
            <b/>
            <sz val="8"/>
            <color indexed="81"/>
            <rFont val="Tahoma"/>
            <family val="2"/>
          </rPr>
          <t>Usuario:</t>
        </r>
        <r>
          <rPr>
            <sz val="8"/>
            <color indexed="81"/>
            <rFont val="Tahoma"/>
            <family val="2"/>
          </rPr>
          <t xml:space="preserve">
DEPOSITADO EN ITC EL 15 JULIO</t>
        </r>
      </text>
    </comment>
    <comment ref="W3" authorId="0">
      <text>
        <r>
          <rPr>
            <b/>
            <sz val="8"/>
            <color indexed="81"/>
            <rFont val="Tahoma"/>
            <family val="2"/>
          </rPr>
          <t>Usuario:</t>
        </r>
        <r>
          <rPr>
            <sz val="8"/>
            <color indexed="81"/>
            <rFont val="Tahoma"/>
            <family val="2"/>
          </rPr>
          <t xml:space="preserve">
DEPOSITADO EN ITC EL 15 JULIO</t>
        </r>
      </text>
    </comment>
    <comment ref="Y3" authorId="0">
      <text>
        <r>
          <rPr>
            <b/>
            <sz val="8"/>
            <color indexed="81"/>
            <rFont val="Tahoma"/>
            <family val="2"/>
          </rPr>
          <t>Usuario:</t>
        </r>
        <r>
          <rPr>
            <sz val="8"/>
            <color indexed="81"/>
            <rFont val="Tahoma"/>
            <family val="2"/>
          </rPr>
          <t xml:space="preserve">
DEPOSITADO EN ITC EL 15 JULIO</t>
        </r>
      </text>
    </comment>
    <comment ref="AA3" authorId="0">
      <text>
        <r>
          <rPr>
            <b/>
            <sz val="8"/>
            <color indexed="81"/>
            <rFont val="Tahoma"/>
            <family val="2"/>
          </rPr>
          <t>Usuario:</t>
        </r>
        <r>
          <rPr>
            <sz val="8"/>
            <color indexed="81"/>
            <rFont val="Tahoma"/>
            <family val="2"/>
          </rPr>
          <t xml:space="preserve">
DEPOSITADO EN ITC EL 19 E OCTUBRE</t>
        </r>
      </text>
    </comment>
    <comment ref="AC3" authorId="0">
      <text>
        <r>
          <rPr>
            <b/>
            <sz val="8"/>
            <color indexed="81"/>
            <rFont val="Tahoma"/>
            <family val="2"/>
          </rPr>
          <t>Usuario:</t>
        </r>
        <r>
          <rPr>
            <sz val="8"/>
            <color indexed="81"/>
            <rFont val="Tahoma"/>
            <family val="2"/>
          </rPr>
          <t xml:space="preserve">
DEPOSITADO EN ITC EL 19 E OCTUBRE</t>
        </r>
      </text>
    </comment>
    <comment ref="AE3" authorId="0">
      <text>
        <r>
          <rPr>
            <b/>
            <sz val="8"/>
            <color indexed="81"/>
            <rFont val="Tahoma"/>
            <family val="2"/>
          </rPr>
          <t>Usuario:</t>
        </r>
        <r>
          <rPr>
            <sz val="8"/>
            <color indexed="81"/>
            <rFont val="Tahoma"/>
            <family val="2"/>
          </rPr>
          <t xml:space="preserve">
DEPOSITADO EN ITC EL 19 E OCTUBRE</t>
        </r>
      </text>
    </comment>
    <comment ref="AG3" authorId="0">
      <text>
        <r>
          <rPr>
            <b/>
            <sz val="8"/>
            <color indexed="81"/>
            <rFont val="Tahoma"/>
            <family val="2"/>
          </rPr>
          <t>Usuario:</t>
        </r>
        <r>
          <rPr>
            <sz val="8"/>
            <color indexed="81"/>
            <rFont val="Tahoma"/>
            <family val="2"/>
          </rPr>
          <t xml:space="preserve">
DEPOSITADO EN ITC EL 16 DE FEBRERO</t>
        </r>
      </text>
    </comment>
    <comment ref="AJ3" authorId="0">
      <text>
        <r>
          <rPr>
            <b/>
            <sz val="8"/>
            <color indexed="81"/>
            <rFont val="Tahoma"/>
            <family val="2"/>
          </rPr>
          <t>Usuario:</t>
        </r>
        <r>
          <rPr>
            <sz val="8"/>
            <color indexed="81"/>
            <rFont val="Tahoma"/>
            <family val="2"/>
          </rPr>
          <t xml:space="preserve">
DEPOSITADO EN ITC EL 16 DE FEBRERO</t>
        </r>
      </text>
    </comment>
    <comment ref="AL3" authorId="0">
      <text>
        <r>
          <rPr>
            <b/>
            <sz val="8"/>
            <color indexed="81"/>
            <rFont val="Tahoma"/>
            <family val="2"/>
          </rPr>
          <t>Usuario:</t>
        </r>
        <r>
          <rPr>
            <sz val="8"/>
            <color indexed="81"/>
            <rFont val="Tahoma"/>
            <family val="2"/>
          </rPr>
          <t xml:space="preserve">
 DEPOSITO AL ITC EL 16 DE FEBRERO 2011</t>
        </r>
      </text>
    </comment>
    <comment ref="AN3" authorId="0">
      <text>
        <r>
          <rPr>
            <b/>
            <sz val="8"/>
            <color indexed="81"/>
            <rFont val="Tahoma"/>
            <family val="2"/>
          </rPr>
          <t>Usuario: DEPOSITO AL ITC 11 ABRIL 2011</t>
        </r>
      </text>
    </comment>
    <comment ref="AP3" authorId="0">
      <text>
        <r>
          <rPr>
            <b/>
            <sz val="8"/>
            <color indexed="81"/>
            <rFont val="Tahoma"/>
            <family val="2"/>
          </rPr>
          <t>Usuario: DEPOSITO AL ITC 11 ABRIL 2011</t>
        </r>
      </text>
    </comment>
    <comment ref="AR3" authorId="0">
      <text>
        <r>
          <rPr>
            <b/>
            <sz val="8"/>
            <color indexed="81"/>
            <rFont val="Tahoma"/>
            <family val="2"/>
          </rPr>
          <t xml:space="preserve">DEPOSITO AL ITC 18 DE JULIO 2011 PAGO ESTA CANTIDAD X RECARGIS
</t>
        </r>
      </text>
    </comment>
    <comment ref="AT3" authorId="0">
      <text>
        <r>
          <rPr>
            <b/>
            <sz val="8"/>
            <color indexed="81"/>
            <rFont val="Tahoma"/>
            <family val="2"/>
          </rPr>
          <t xml:space="preserve">DEPOSITO AL ITC 18 DE JULIO 2011 PAGO ESTA CANTIDAD X RECARGIS
</t>
        </r>
      </text>
    </comment>
    <comment ref="C4" authorId="0">
      <text>
        <r>
          <rPr>
            <b/>
            <sz val="8"/>
            <color indexed="81"/>
            <rFont val="Tahoma"/>
            <family val="2"/>
          </rPr>
          <t>Usuario:</t>
        </r>
        <r>
          <rPr>
            <sz val="8"/>
            <color indexed="81"/>
            <rFont val="Tahoma"/>
            <family val="2"/>
          </rPr>
          <t xml:space="preserve">
CARTA PARA PAGAR COMO SOCIO POR PARTE DE GUIMAR</t>
        </r>
      </text>
    </comment>
    <comment ref="I4" authorId="0">
      <text>
        <r>
          <rPr>
            <b/>
            <sz val="8"/>
            <color indexed="81"/>
            <rFont val="Tahoma"/>
            <family val="2"/>
          </rPr>
          <t>Usuario:</t>
        </r>
        <r>
          <rPr>
            <sz val="8"/>
            <color indexed="81"/>
            <rFont val="Tahoma"/>
            <family val="2"/>
          </rPr>
          <t xml:space="preserve">
PAGO CON TARJETA EL 02 DE JULIO</t>
        </r>
      </text>
    </comment>
    <comment ref="K4" authorId="0">
      <text>
        <r>
          <rPr>
            <b/>
            <sz val="8"/>
            <color indexed="81"/>
            <rFont val="Tahoma"/>
            <family val="2"/>
          </rPr>
          <t>Usuario:</t>
        </r>
        <r>
          <rPr>
            <sz val="8"/>
            <color indexed="81"/>
            <rFont val="Tahoma"/>
            <family val="2"/>
          </rPr>
          <t xml:space="preserve">
DEPOSITADO EN ICIC EL 12 DE JULIO</t>
        </r>
      </text>
    </comment>
    <comment ref="M4" authorId="0">
      <text>
        <r>
          <rPr>
            <b/>
            <sz val="8"/>
            <color indexed="81"/>
            <rFont val="Tahoma"/>
            <family val="2"/>
          </rPr>
          <t>Usuario:</t>
        </r>
        <r>
          <rPr>
            <sz val="8"/>
            <color indexed="81"/>
            <rFont val="Tahoma"/>
            <family val="2"/>
          </rPr>
          <t xml:space="preserve">
DEPOSITADO EN ICIC EL 12 DE JULIO</t>
        </r>
      </text>
    </comment>
    <comment ref="O4" authorId="0">
      <text>
        <r>
          <rPr>
            <b/>
            <sz val="8"/>
            <color indexed="81"/>
            <rFont val="Tahoma"/>
            <family val="2"/>
          </rPr>
          <t>Usuario:</t>
        </r>
        <r>
          <rPr>
            <sz val="8"/>
            <color indexed="81"/>
            <rFont val="Tahoma"/>
            <family val="2"/>
          </rPr>
          <t xml:space="preserve">
DEPOSITADO EN ICIC EL 12 DE JULIO</t>
        </r>
      </text>
    </comment>
    <comment ref="Q4" authorId="0">
      <text>
        <r>
          <rPr>
            <b/>
            <sz val="8"/>
            <color indexed="81"/>
            <rFont val="Tahoma"/>
            <family val="2"/>
          </rPr>
          <t>Usuario:</t>
        </r>
        <r>
          <rPr>
            <sz val="8"/>
            <color indexed="81"/>
            <rFont val="Tahoma"/>
            <family val="2"/>
          </rPr>
          <t xml:space="preserve">
DEPOSITADO EN ICIC EL 12 DE JULIO</t>
        </r>
      </text>
    </comment>
    <comment ref="U4" authorId="0">
      <text>
        <r>
          <rPr>
            <b/>
            <sz val="8"/>
            <color indexed="81"/>
            <rFont val="Tahoma"/>
            <family val="2"/>
          </rPr>
          <t>Usuario:</t>
        </r>
        <r>
          <rPr>
            <sz val="8"/>
            <color indexed="81"/>
            <rFont val="Tahoma"/>
            <family val="2"/>
          </rPr>
          <t xml:space="preserve">
DEPOSITADO EN ITC EL 30 JULIO</t>
        </r>
      </text>
    </comment>
    <comment ref="W4" authorId="0">
      <text>
        <r>
          <rPr>
            <b/>
            <sz val="8"/>
            <color indexed="81"/>
            <rFont val="Tahoma"/>
            <family val="2"/>
          </rPr>
          <t>Usuario:</t>
        </r>
        <r>
          <rPr>
            <sz val="8"/>
            <color indexed="81"/>
            <rFont val="Tahoma"/>
            <family val="2"/>
          </rPr>
          <t xml:space="preserve">
DEPOSITADO EN ITC EL 30 JULIO, DEBE 1,850 PESOS EN ESTA MATERIA</t>
        </r>
      </text>
    </comment>
    <comment ref="AJ4" authorId="0">
      <text>
        <r>
          <rPr>
            <b/>
            <sz val="8"/>
            <color indexed="81"/>
            <rFont val="Tahoma"/>
            <family val="2"/>
          </rPr>
          <t>DEPOSITO AL ITC EL 01 DE AGOSTO PAGO ESTA CANTIDAD X RECARGOS</t>
        </r>
        <r>
          <rPr>
            <sz val="8"/>
            <color indexed="81"/>
            <rFont val="Tahoma"/>
            <family val="2"/>
          </rPr>
          <t xml:space="preserve">
</t>
        </r>
      </text>
    </comment>
    <comment ref="AL4" authorId="0">
      <text>
        <r>
          <rPr>
            <b/>
            <sz val="8"/>
            <color indexed="81"/>
            <rFont val="Tahoma"/>
            <family val="2"/>
          </rPr>
          <t>DEPOSITO AL ITC 01 DE AGOSTO. PAGO ESTA CANTIDAD X RECARGOS</t>
        </r>
        <r>
          <rPr>
            <sz val="8"/>
            <color indexed="81"/>
            <rFont val="Tahoma"/>
            <family val="2"/>
          </rPr>
          <t xml:space="preserve">
</t>
        </r>
      </text>
    </comment>
    <comment ref="AN4" authorId="0">
      <text>
        <r>
          <rPr>
            <b/>
            <sz val="8"/>
            <color indexed="81"/>
            <rFont val="Tahoma"/>
            <family val="2"/>
          </rPr>
          <t>DEPOSITO AL ITC 01 DE AGOSTO. PAGO ESTA CANTIDAD X RECARGOS</t>
        </r>
        <r>
          <rPr>
            <sz val="8"/>
            <color indexed="81"/>
            <rFont val="Tahoma"/>
            <family val="2"/>
          </rPr>
          <t xml:space="preserve">
</t>
        </r>
      </text>
    </comment>
    <comment ref="AP4" authorId="0">
      <text>
        <r>
          <rPr>
            <b/>
            <sz val="8"/>
            <color indexed="81"/>
            <rFont val="Tahoma"/>
            <family val="2"/>
          </rPr>
          <t>ABONO 595 A ESTA MATERIA CON EL SALDO QUE QUEDA DEL DEPOSITO 01 AGOSTO</t>
        </r>
        <r>
          <rPr>
            <sz val="8"/>
            <color indexed="81"/>
            <rFont val="Tahoma"/>
            <family val="2"/>
          </rPr>
          <t xml:space="preserve">
</t>
        </r>
      </text>
    </comment>
    <comment ref="C5" authorId="0">
      <text>
        <r>
          <rPr>
            <b/>
            <sz val="8"/>
            <color indexed="81"/>
            <rFont val="Tahoma"/>
            <family val="2"/>
          </rPr>
          <t>Usuario:</t>
        </r>
        <r>
          <rPr>
            <sz val="8"/>
            <color indexed="81"/>
            <rFont val="Tahoma"/>
            <family val="2"/>
          </rPr>
          <t xml:space="preserve">
colegiado socio, me hizo la aclaracion de iva y de la factura, que no le sirve como tal</t>
        </r>
      </text>
    </comment>
    <comment ref="K5" authorId="0">
      <text>
        <r>
          <rPr>
            <b/>
            <sz val="8"/>
            <color indexed="81"/>
            <rFont val="Tahoma"/>
            <family val="2"/>
          </rPr>
          <t>Usuario:</t>
        </r>
        <r>
          <rPr>
            <sz val="8"/>
            <color indexed="81"/>
            <rFont val="Tahoma"/>
            <family val="2"/>
          </rPr>
          <t xml:space="preserve">
DEPOSITADO EN ITC EL 17 DE MARZO 2010</t>
        </r>
      </text>
    </comment>
    <comment ref="M5" authorId="0">
      <text>
        <r>
          <rPr>
            <b/>
            <sz val="8"/>
            <color indexed="81"/>
            <rFont val="Tahoma"/>
            <family val="2"/>
          </rPr>
          <t>Usuario:</t>
        </r>
        <r>
          <rPr>
            <sz val="8"/>
            <color indexed="81"/>
            <rFont val="Tahoma"/>
            <family val="2"/>
          </rPr>
          <t xml:space="preserve">
DEPOSITADO EN ITC EL 21 MAYO, PAGA 3ER MATERIA</t>
        </r>
      </text>
    </comment>
    <comment ref="O5" authorId="0">
      <text>
        <r>
          <rPr>
            <b/>
            <sz val="8"/>
            <color indexed="81"/>
            <rFont val="Tahoma"/>
            <family val="2"/>
          </rPr>
          <t>Usuario:</t>
        </r>
        <r>
          <rPr>
            <sz val="8"/>
            <color indexed="81"/>
            <rFont val="Tahoma"/>
            <family val="2"/>
          </rPr>
          <t xml:space="preserve">
DEPOSITADO EN ITC EL 28 MAYO</t>
        </r>
      </text>
    </comment>
    <comment ref="U5" authorId="0">
      <text>
        <r>
          <rPr>
            <b/>
            <sz val="8"/>
            <color indexed="81"/>
            <rFont val="Tahoma"/>
            <family val="2"/>
          </rPr>
          <t>Usuario:</t>
        </r>
        <r>
          <rPr>
            <sz val="8"/>
            <color indexed="81"/>
            <rFont val="Tahoma"/>
            <family val="2"/>
          </rPr>
          <t xml:space="preserve">
DEPOSITADO EN ITC EL 22 JULIO</t>
        </r>
      </text>
    </comment>
    <comment ref="W5" authorId="0">
      <text>
        <r>
          <rPr>
            <b/>
            <sz val="8"/>
            <color indexed="81"/>
            <rFont val="Tahoma"/>
            <family val="2"/>
          </rPr>
          <t>Usuario:</t>
        </r>
        <r>
          <rPr>
            <sz val="8"/>
            <color indexed="81"/>
            <rFont val="Tahoma"/>
            <family val="2"/>
          </rPr>
          <t xml:space="preserve">
DEPOSITADO EN ITC EL 22 JULIO</t>
        </r>
      </text>
    </comment>
    <comment ref="Y5" authorId="0">
      <text>
        <r>
          <rPr>
            <b/>
            <sz val="8"/>
            <color indexed="81"/>
            <rFont val="Tahoma"/>
            <family val="2"/>
          </rPr>
          <t>Usuario:</t>
        </r>
        <r>
          <rPr>
            <sz val="8"/>
            <color indexed="81"/>
            <rFont val="Tahoma"/>
            <family val="2"/>
          </rPr>
          <t xml:space="preserve">
DEPOSITADO EN ITC EL 01 DE OCTUBRE
</t>
        </r>
      </text>
    </comment>
    <comment ref="AA5" authorId="0">
      <text>
        <r>
          <rPr>
            <b/>
            <sz val="8"/>
            <color indexed="81"/>
            <rFont val="Tahoma"/>
            <family val="2"/>
          </rPr>
          <t>Usuario:</t>
        </r>
        <r>
          <rPr>
            <sz val="8"/>
            <color indexed="81"/>
            <rFont val="Tahoma"/>
            <family val="2"/>
          </rPr>
          <t xml:space="preserve">
DEPOSITADO EN ITC EL 01 DE OCTUBRE
</t>
        </r>
      </text>
    </comment>
    <comment ref="AC5" authorId="0">
      <text>
        <r>
          <rPr>
            <b/>
            <sz val="8"/>
            <color indexed="81"/>
            <rFont val="Tahoma"/>
            <family val="2"/>
          </rPr>
          <t>Usuario:</t>
        </r>
        <r>
          <rPr>
            <sz val="8"/>
            <color indexed="81"/>
            <rFont val="Tahoma"/>
            <family val="2"/>
          </rPr>
          <t xml:space="preserve">
DEPOSITADO EN ITC EL 16 DE NOVIEMBRE
</t>
        </r>
      </text>
    </comment>
    <comment ref="AE5" authorId="0">
      <text>
        <r>
          <rPr>
            <b/>
            <sz val="8"/>
            <color indexed="81"/>
            <rFont val="Tahoma"/>
            <family val="2"/>
          </rPr>
          <t>Usuario:</t>
        </r>
        <r>
          <rPr>
            <sz val="8"/>
            <color indexed="81"/>
            <rFont val="Tahoma"/>
            <family val="2"/>
          </rPr>
          <t xml:space="preserve">
DEPOSITADO EN ITC EL 02 y 09 DE DICIEMBRE</t>
        </r>
      </text>
    </comment>
    <comment ref="AG5" authorId="0">
      <text>
        <r>
          <rPr>
            <b/>
            <sz val="8"/>
            <color indexed="81"/>
            <rFont val="Tahoma"/>
            <family val="2"/>
          </rPr>
          <t>Usuario:</t>
        </r>
        <r>
          <rPr>
            <sz val="8"/>
            <color indexed="81"/>
            <rFont val="Tahoma"/>
            <family val="2"/>
          </rPr>
          <t xml:space="preserve">
DEPOSITADO EN ITC EL 07 DE ENERO DEL 2011</t>
        </r>
      </text>
    </comment>
    <comment ref="AJ5" authorId="0">
      <text>
        <r>
          <rPr>
            <b/>
            <sz val="8"/>
            <color indexed="81"/>
            <rFont val="Tahoma"/>
            <family val="2"/>
          </rPr>
          <t>Usuario:</t>
        </r>
        <r>
          <rPr>
            <sz val="8"/>
            <color indexed="81"/>
            <rFont val="Tahoma"/>
            <family val="2"/>
          </rPr>
          <t xml:space="preserve">
DEPOSITADO EN ITC EL 07 DE ENERO DEL 2011</t>
        </r>
      </text>
    </comment>
    <comment ref="AL5" authorId="0">
      <text>
        <r>
          <rPr>
            <b/>
            <sz val="8"/>
            <color indexed="81"/>
            <rFont val="Tahoma"/>
            <family val="2"/>
          </rPr>
          <t>Usuario:</t>
        </r>
        <r>
          <rPr>
            <sz val="8"/>
            <color indexed="81"/>
            <rFont val="Tahoma"/>
            <family val="2"/>
          </rPr>
          <t xml:space="preserve">
DEPOSITADO EN ITC EL 01 MARZO 2011</t>
        </r>
      </text>
    </comment>
    <comment ref="AN5" authorId="0">
      <text>
        <r>
          <rPr>
            <b/>
            <sz val="8"/>
            <color indexed="81"/>
            <rFont val="Tahoma"/>
            <family val="2"/>
          </rPr>
          <t>Usuario:</t>
        </r>
        <r>
          <rPr>
            <sz val="8"/>
            <color indexed="81"/>
            <rFont val="Tahoma"/>
            <family val="2"/>
          </rPr>
          <t xml:space="preserve">
DEPOSITADO EN ITC EL 22 de MARZO 2011</t>
        </r>
      </text>
    </comment>
    <comment ref="AO5" authorId="0">
      <text>
        <r>
          <rPr>
            <b/>
            <sz val="8"/>
            <color indexed="81"/>
            <rFont val="Tahoma"/>
            <family val="2"/>
          </rPr>
          <t>Usuario:</t>
        </r>
        <r>
          <rPr>
            <sz val="8"/>
            <color indexed="81"/>
            <rFont val="Tahoma"/>
            <family val="2"/>
          </rPr>
          <t xml:space="preserve">
DEPOSITO AL ITC 31 DE MARZO 2011</t>
        </r>
      </text>
    </comment>
    <comment ref="AP5" authorId="0">
      <text>
        <r>
          <rPr>
            <b/>
            <sz val="8"/>
            <color indexed="81"/>
            <rFont val="Tahoma"/>
            <family val="2"/>
          </rPr>
          <t>Usuario:</t>
        </r>
        <r>
          <rPr>
            <sz val="8"/>
            <color indexed="81"/>
            <rFont val="Tahoma"/>
            <family val="2"/>
          </rPr>
          <t xml:space="preserve">
DEPOSITO AL ITC 31 DE MARZO 2011</t>
        </r>
      </text>
    </comment>
    <comment ref="AR5" authorId="0">
      <text>
        <r>
          <rPr>
            <b/>
            <sz val="8"/>
            <color indexed="81"/>
            <rFont val="Tahoma"/>
            <family val="2"/>
          </rPr>
          <t>Usuario:</t>
        </r>
        <r>
          <rPr>
            <sz val="8"/>
            <color indexed="81"/>
            <rFont val="Tahoma"/>
            <family val="2"/>
          </rPr>
          <t xml:space="preserve">
DEPOSITO AL ITC 13 DE MAYO 2011</t>
        </r>
      </text>
    </comment>
    <comment ref="AT5" authorId="0">
      <text>
        <r>
          <rPr>
            <b/>
            <sz val="8"/>
            <color indexed="81"/>
            <rFont val="Tahoma"/>
            <family val="2"/>
          </rPr>
          <t>DEPOSITO AL ITC 15 DE JUNIO 2011</t>
        </r>
        <r>
          <rPr>
            <sz val="8"/>
            <color indexed="81"/>
            <rFont val="Tahoma"/>
            <family val="2"/>
          </rPr>
          <t xml:space="preserve">
</t>
        </r>
      </text>
    </comment>
    <comment ref="I6" authorId="0">
      <text>
        <r>
          <rPr>
            <b/>
            <sz val="8"/>
            <color indexed="81"/>
            <rFont val="Tahoma"/>
            <family val="2"/>
          </rPr>
          <t>Usuario:</t>
        </r>
        <r>
          <rPr>
            <sz val="8"/>
            <color indexed="81"/>
            <rFont val="Tahoma"/>
            <family val="2"/>
          </rPr>
          <t xml:space="preserve">
DEPOSITADO EN ITC  EL 11 DE FEBRERO</t>
        </r>
      </text>
    </comment>
    <comment ref="K6" authorId="0">
      <text>
        <r>
          <rPr>
            <b/>
            <sz val="8"/>
            <color indexed="81"/>
            <rFont val="Tahoma"/>
            <family val="2"/>
          </rPr>
          <t>Usuario:</t>
        </r>
        <r>
          <rPr>
            <sz val="8"/>
            <color indexed="81"/>
            <rFont val="Tahoma"/>
            <family val="2"/>
          </rPr>
          <t xml:space="preserve">
DEPOSITADO EN ITC EL 10 MARZO</t>
        </r>
      </text>
    </comment>
    <comment ref="U6" authorId="0">
      <text>
        <r>
          <rPr>
            <b/>
            <sz val="8"/>
            <color indexed="81"/>
            <rFont val="Tahoma"/>
            <family val="2"/>
          </rPr>
          <t>Usuario:</t>
        </r>
        <r>
          <rPr>
            <sz val="8"/>
            <color indexed="81"/>
            <rFont val="Tahoma"/>
            <family val="2"/>
          </rPr>
          <t xml:space="preserve">
DEPOSITADO EN ITC EL 24 DE SEPTIEMBRE</t>
        </r>
      </text>
    </comment>
    <comment ref="W6" authorId="0">
      <text>
        <r>
          <rPr>
            <b/>
            <sz val="8"/>
            <color indexed="81"/>
            <rFont val="Tahoma"/>
            <family val="2"/>
          </rPr>
          <t>Usuario:</t>
        </r>
        <r>
          <rPr>
            <sz val="8"/>
            <color indexed="81"/>
            <rFont val="Tahoma"/>
            <family val="2"/>
          </rPr>
          <t xml:space="preserve">
DEPOSITADO EN ITC EL 24 DE SEPTIEMBRE</t>
        </r>
      </text>
    </comment>
    <comment ref="Y6" authorId="0">
      <text>
        <r>
          <rPr>
            <b/>
            <sz val="8"/>
            <color indexed="81"/>
            <rFont val="Tahoma"/>
            <family val="2"/>
          </rPr>
          <t>Usuario:</t>
        </r>
        <r>
          <rPr>
            <sz val="8"/>
            <color indexed="81"/>
            <rFont val="Tahoma"/>
            <family val="2"/>
          </rPr>
          <t xml:space="preserve">
DEPOSITADO EN ITC EL 24 DE SEPTIEMBRE</t>
        </r>
      </text>
    </comment>
    <comment ref="AA6" authorId="0">
      <text>
        <r>
          <rPr>
            <b/>
            <sz val="8"/>
            <color indexed="81"/>
            <rFont val="Tahoma"/>
            <family val="2"/>
          </rPr>
          <t>Usuario:</t>
        </r>
        <r>
          <rPr>
            <sz val="8"/>
            <color indexed="81"/>
            <rFont val="Tahoma"/>
            <family val="2"/>
          </rPr>
          <t xml:space="preserve">
DEPOSITADO EN ITC EL13 DE OCTUBRE
</t>
        </r>
      </text>
    </comment>
    <comment ref="AC6" authorId="0">
      <text>
        <r>
          <rPr>
            <b/>
            <sz val="8"/>
            <color indexed="81"/>
            <rFont val="Tahoma"/>
            <family val="2"/>
          </rPr>
          <t>Usuario:</t>
        </r>
        <r>
          <rPr>
            <sz val="8"/>
            <color indexed="81"/>
            <rFont val="Tahoma"/>
            <family val="2"/>
          </rPr>
          <t xml:space="preserve">
DEPOSITADO EN ITC EL13 DE OCTUBRE
</t>
        </r>
      </text>
    </comment>
    <comment ref="AE6" authorId="0">
      <text>
        <r>
          <rPr>
            <b/>
            <sz val="8"/>
            <color indexed="81"/>
            <rFont val="Tahoma"/>
            <family val="2"/>
          </rPr>
          <t>Usuario:</t>
        </r>
        <r>
          <rPr>
            <sz val="8"/>
            <color indexed="81"/>
            <rFont val="Tahoma"/>
            <family val="2"/>
          </rPr>
          <t xml:space="preserve">
DEPOSITADO EN ITC EL13 DE OCTUBRE
</t>
        </r>
      </text>
    </comment>
    <comment ref="K7" authorId="0">
      <text>
        <r>
          <rPr>
            <b/>
            <sz val="8"/>
            <color indexed="81"/>
            <rFont val="Tahoma"/>
            <family val="2"/>
          </rPr>
          <t>Usuario:</t>
        </r>
        <r>
          <rPr>
            <sz val="8"/>
            <color indexed="81"/>
            <rFont val="Tahoma"/>
            <family val="2"/>
          </rPr>
          <t xml:space="preserve">
DEPOSITADO EN ITC 12 MARZO 2010
</t>
        </r>
      </text>
    </comment>
    <comment ref="M7" authorId="0">
      <text>
        <r>
          <rPr>
            <b/>
            <sz val="8"/>
            <color indexed="81"/>
            <rFont val="Tahoma"/>
            <family val="2"/>
          </rPr>
          <t>Usuario:</t>
        </r>
        <r>
          <rPr>
            <sz val="8"/>
            <color indexed="81"/>
            <rFont val="Tahoma"/>
            <family val="2"/>
          </rPr>
          <t xml:space="preserve">
PAGO CON TARJETA DE CREDITO EL 20 MAYO
PAGA 3ER MATERIA</t>
        </r>
      </text>
    </comment>
    <comment ref="O7" authorId="0">
      <text>
        <r>
          <rPr>
            <b/>
            <sz val="8"/>
            <color indexed="81"/>
            <rFont val="Tahoma"/>
            <family val="2"/>
          </rPr>
          <t>Usuario:</t>
        </r>
        <r>
          <rPr>
            <sz val="8"/>
            <color indexed="81"/>
            <rFont val="Tahoma"/>
            <family val="2"/>
          </rPr>
          <t xml:space="preserve">
PAGO CON TARJETA DE CREDITO EL 20 MAYO
PAGA 4TA MATERIA</t>
        </r>
      </text>
    </comment>
    <comment ref="Q7" authorId="0">
      <text>
        <r>
          <rPr>
            <b/>
            <sz val="8"/>
            <color indexed="81"/>
            <rFont val="Tahoma"/>
            <family val="2"/>
          </rPr>
          <t>Usuario:</t>
        </r>
        <r>
          <rPr>
            <sz val="8"/>
            <color indexed="81"/>
            <rFont val="Tahoma"/>
            <family val="2"/>
          </rPr>
          <t xml:space="preserve">
PAGO CON TARJETA DE CREDITO EL 09 JULIO</t>
        </r>
      </text>
    </comment>
    <comment ref="U7" authorId="0">
      <text>
        <r>
          <rPr>
            <b/>
            <sz val="8"/>
            <color indexed="81"/>
            <rFont val="Tahoma"/>
            <family val="2"/>
          </rPr>
          <t>Usuario:</t>
        </r>
        <r>
          <rPr>
            <sz val="8"/>
            <color indexed="81"/>
            <rFont val="Tahoma"/>
            <family val="2"/>
          </rPr>
          <t xml:space="preserve">
PAGÓ CON TARJETA EL 06 SEPTIEMBRE</t>
        </r>
      </text>
    </comment>
    <comment ref="W7" authorId="0">
      <text>
        <r>
          <rPr>
            <b/>
            <sz val="8"/>
            <color indexed="81"/>
            <rFont val="Tahoma"/>
            <family val="2"/>
          </rPr>
          <t>Usuario:</t>
        </r>
        <r>
          <rPr>
            <sz val="8"/>
            <color indexed="81"/>
            <rFont val="Tahoma"/>
            <family val="2"/>
          </rPr>
          <t xml:space="preserve">
PAGÓ CON TARJETA EL 06 SEPTIEMBRE</t>
        </r>
      </text>
    </comment>
    <comment ref="Y7" authorId="0">
      <text>
        <r>
          <rPr>
            <b/>
            <sz val="8"/>
            <color indexed="81"/>
            <rFont val="Tahoma"/>
            <family val="2"/>
          </rPr>
          <t>Usuario:</t>
        </r>
        <r>
          <rPr>
            <sz val="8"/>
            <color indexed="81"/>
            <rFont val="Tahoma"/>
            <family val="2"/>
          </rPr>
          <t xml:space="preserve">
PAGÓ CON TARJETA EL 06 SEPTIEMBRE</t>
        </r>
      </text>
    </comment>
    <comment ref="AA7" authorId="0">
      <text>
        <r>
          <rPr>
            <b/>
            <sz val="8"/>
            <color indexed="81"/>
            <rFont val="Tahoma"/>
            <family val="2"/>
          </rPr>
          <t>Usuario:</t>
        </r>
        <r>
          <rPr>
            <sz val="8"/>
            <color indexed="81"/>
            <rFont val="Tahoma"/>
            <family val="2"/>
          </rPr>
          <t xml:space="preserve">
PAGÓ CON TARJETA EL 15 DE OCTUBRE</t>
        </r>
      </text>
    </comment>
    <comment ref="AC7" authorId="0">
      <text>
        <r>
          <rPr>
            <b/>
            <sz val="8"/>
            <color indexed="81"/>
            <rFont val="Tahoma"/>
            <family val="2"/>
          </rPr>
          <t>Usuario:</t>
        </r>
        <r>
          <rPr>
            <sz val="8"/>
            <color indexed="81"/>
            <rFont val="Tahoma"/>
            <family val="2"/>
          </rPr>
          <t xml:space="preserve">
PAGÓ CON TARJETA EL 12 DE NOVIEMBRE</t>
        </r>
      </text>
    </comment>
    <comment ref="AE7" authorId="0">
      <text>
        <r>
          <rPr>
            <b/>
            <sz val="8"/>
            <color indexed="81"/>
            <rFont val="Tahoma"/>
            <family val="2"/>
          </rPr>
          <t>Usuario:</t>
        </r>
        <r>
          <rPr>
            <sz val="8"/>
            <color indexed="81"/>
            <rFont val="Tahoma"/>
            <family val="2"/>
          </rPr>
          <t xml:space="preserve">
PAGÓ CON TARJETA EL 14 ENERO 2011</t>
        </r>
      </text>
    </comment>
    <comment ref="AJ7" authorId="0">
      <text>
        <r>
          <rPr>
            <b/>
            <sz val="8"/>
            <color indexed="81"/>
            <rFont val="Tahoma"/>
            <family val="2"/>
          </rPr>
          <t>Usuario:</t>
        </r>
        <r>
          <rPr>
            <sz val="8"/>
            <color indexed="81"/>
            <rFont val="Tahoma"/>
            <family val="2"/>
          </rPr>
          <t xml:space="preserve">
DEPOSITADO EL 28 DE FEBRERO DEL 2011</t>
        </r>
      </text>
    </comment>
    <comment ref="AL7" authorId="0">
      <text>
        <r>
          <rPr>
            <b/>
            <sz val="8"/>
            <color indexed="81"/>
            <rFont val="Tahoma"/>
            <family val="2"/>
          </rPr>
          <t>Usuario:</t>
        </r>
        <r>
          <rPr>
            <sz val="8"/>
            <color indexed="81"/>
            <rFont val="Tahoma"/>
            <family val="2"/>
          </rPr>
          <t xml:space="preserve">
DEPOSITADO EL 28 DE FEBRERO DEL 2011</t>
        </r>
      </text>
    </comment>
    <comment ref="AN7" authorId="0">
      <text>
        <r>
          <rPr>
            <b/>
            <sz val="8"/>
            <color indexed="81"/>
            <rFont val="Tahoma"/>
            <family val="2"/>
          </rPr>
          <t>Usuario:</t>
        </r>
        <r>
          <rPr>
            <sz val="8"/>
            <color indexed="81"/>
            <rFont val="Tahoma"/>
            <family val="2"/>
          </rPr>
          <t xml:space="preserve">
DEPOSITADO EL 28 DE FEBRERO DEL 2011</t>
        </r>
      </text>
    </comment>
    <comment ref="AP7" authorId="0">
      <text>
        <r>
          <rPr>
            <b/>
            <sz val="8"/>
            <color indexed="81"/>
            <rFont val="Tahoma"/>
            <family val="2"/>
          </rPr>
          <t>PAGO EL 20 DE MAYO EN EFECTIVO. 
DEPOSITADO AL ITC EL 23 DE MAYO AL ITC</t>
        </r>
      </text>
    </comment>
    <comment ref="AR7" authorId="0">
      <text>
        <r>
          <rPr>
            <b/>
            <sz val="8"/>
            <color indexed="81"/>
            <rFont val="Tahoma"/>
            <family val="2"/>
          </rPr>
          <t>PAGO CON TARJETA 03 DE JUNIO 2011. SE DEPOSITO AL ITC EL 15 DE JUNIO 2011</t>
        </r>
        <r>
          <rPr>
            <sz val="8"/>
            <color indexed="81"/>
            <rFont val="Tahoma"/>
            <family val="2"/>
          </rPr>
          <t xml:space="preserve">
</t>
        </r>
      </text>
    </comment>
    <comment ref="AT7" authorId="0">
      <text>
        <r>
          <rPr>
            <b/>
            <sz val="8"/>
            <color indexed="81"/>
            <rFont val="Tahoma"/>
            <family val="2"/>
          </rPr>
          <t>PAGO CON TARJETA EL 05 DE JULIO 2011</t>
        </r>
      </text>
    </comment>
    <comment ref="K8" authorId="0">
      <text>
        <r>
          <rPr>
            <b/>
            <sz val="8"/>
            <color indexed="81"/>
            <rFont val="Tahoma"/>
            <family val="2"/>
          </rPr>
          <t>Usuario:</t>
        </r>
        <r>
          <rPr>
            <sz val="8"/>
            <color indexed="81"/>
            <rFont val="Tahoma"/>
            <family val="2"/>
          </rPr>
          <t xml:space="preserve">
DEPOSITADO EN ITC EL 05 MARZO 2010
</t>
        </r>
      </text>
    </comment>
    <comment ref="M8" authorId="0">
      <text>
        <r>
          <rPr>
            <b/>
            <sz val="8"/>
            <color indexed="81"/>
            <rFont val="Tahoma"/>
            <family val="2"/>
          </rPr>
          <t>Usuario:</t>
        </r>
        <r>
          <rPr>
            <sz val="8"/>
            <color indexed="81"/>
            <rFont val="Tahoma"/>
            <family val="2"/>
          </rPr>
          <t xml:space="preserve">
DEPOSITADO EN ITC EL 20 DE
 ABRIL 2010</t>
        </r>
      </text>
    </comment>
    <comment ref="O8" authorId="0">
      <text>
        <r>
          <rPr>
            <b/>
            <sz val="8"/>
            <color indexed="81"/>
            <rFont val="Tahoma"/>
            <family val="2"/>
          </rPr>
          <t>Usuario:</t>
        </r>
        <r>
          <rPr>
            <sz val="8"/>
            <color indexed="81"/>
            <rFont val="Tahoma"/>
            <family val="2"/>
          </rPr>
          <t xml:space="preserve">
DEPOSITADO EN ITC EL 28 MAYO PAGA 4TA MATERIA</t>
        </r>
      </text>
    </comment>
    <comment ref="Q8" authorId="0">
      <text>
        <r>
          <rPr>
            <b/>
            <sz val="8"/>
            <color indexed="81"/>
            <rFont val="Tahoma"/>
            <family val="2"/>
          </rPr>
          <t>Usuario:</t>
        </r>
        <r>
          <rPr>
            <sz val="8"/>
            <color indexed="81"/>
            <rFont val="Tahoma"/>
            <family val="2"/>
          </rPr>
          <t xml:space="preserve">
DEPOSITADO EN ITC EL 02 JULIO PAGA 4TA MATERIA</t>
        </r>
      </text>
    </comment>
    <comment ref="U8" authorId="0">
      <text>
        <r>
          <rPr>
            <b/>
            <sz val="8"/>
            <color indexed="81"/>
            <rFont val="Tahoma"/>
            <family val="2"/>
          </rPr>
          <t>Usuario:</t>
        </r>
        <r>
          <rPr>
            <sz val="8"/>
            <color indexed="81"/>
            <rFont val="Tahoma"/>
            <family val="2"/>
          </rPr>
          <t xml:space="preserve">
DEPOSITADO EN ITC EL 29 E JULIO</t>
        </r>
      </text>
    </comment>
    <comment ref="W8" authorId="0">
      <text>
        <r>
          <rPr>
            <b/>
            <sz val="8"/>
            <color indexed="81"/>
            <rFont val="Tahoma"/>
            <family val="2"/>
          </rPr>
          <t>Usuario:</t>
        </r>
        <r>
          <rPr>
            <sz val="8"/>
            <color indexed="81"/>
            <rFont val="Tahoma"/>
            <family val="2"/>
          </rPr>
          <t xml:space="preserve">
DEPOSITADO EN ITC EL 29 E JULIO</t>
        </r>
      </text>
    </comment>
    <comment ref="Y8" authorId="0">
      <text>
        <r>
          <rPr>
            <b/>
            <sz val="8"/>
            <color indexed="81"/>
            <rFont val="Tahoma"/>
            <family val="2"/>
          </rPr>
          <t>Usuario:</t>
        </r>
        <r>
          <rPr>
            <sz val="8"/>
            <color indexed="81"/>
            <rFont val="Tahoma"/>
            <family val="2"/>
          </rPr>
          <t xml:space="preserve">
DEPOSITADO EN ITC EL 20 DE AGOSTO</t>
        </r>
      </text>
    </comment>
    <comment ref="AA8" authorId="0">
      <text>
        <r>
          <rPr>
            <b/>
            <sz val="8"/>
            <color indexed="81"/>
            <rFont val="Tahoma"/>
            <family val="2"/>
          </rPr>
          <t>Usuario:</t>
        </r>
        <r>
          <rPr>
            <sz val="8"/>
            <color indexed="81"/>
            <rFont val="Tahoma"/>
            <family val="2"/>
          </rPr>
          <t xml:space="preserve">
DEPOSITADO EN ITC EL 30 DE SEPTIEMBRE</t>
        </r>
      </text>
    </comment>
    <comment ref="AC8" authorId="0">
      <text>
        <r>
          <rPr>
            <b/>
            <sz val="8"/>
            <color indexed="81"/>
            <rFont val="Tahoma"/>
            <family val="2"/>
          </rPr>
          <t>Usuario:</t>
        </r>
        <r>
          <rPr>
            <sz val="8"/>
            <color indexed="81"/>
            <rFont val="Tahoma"/>
            <family val="2"/>
          </rPr>
          <t xml:space="preserve">
DEPOSITADO EN ITC EL 17 DE NOVIEMBRE</t>
        </r>
      </text>
    </comment>
    <comment ref="AE8" authorId="0">
      <text>
        <r>
          <rPr>
            <b/>
            <sz val="8"/>
            <color indexed="81"/>
            <rFont val="Tahoma"/>
            <family val="2"/>
          </rPr>
          <t>Usuario:</t>
        </r>
        <r>
          <rPr>
            <sz val="8"/>
            <color indexed="81"/>
            <rFont val="Tahoma"/>
            <family val="2"/>
          </rPr>
          <t xml:space="preserve">
DEPOSITADO EN ITC EL 02 DE FEBRERO
</t>
        </r>
      </text>
    </comment>
    <comment ref="AG8" authorId="0">
      <text>
        <r>
          <rPr>
            <b/>
            <sz val="8"/>
            <color indexed="81"/>
            <rFont val="Tahoma"/>
            <family val="2"/>
          </rPr>
          <t>Usuario:</t>
        </r>
        <r>
          <rPr>
            <sz val="8"/>
            <color indexed="81"/>
            <rFont val="Tahoma"/>
            <family val="2"/>
          </rPr>
          <t xml:space="preserve">
DEPOSITADO EN ITC EL 02 DE FEBRERO
</t>
        </r>
      </text>
    </comment>
    <comment ref="AJ8" authorId="0">
      <text>
        <r>
          <rPr>
            <b/>
            <sz val="8"/>
            <color indexed="81"/>
            <rFont val="Tahoma"/>
            <family val="2"/>
          </rPr>
          <t>Usuario:</t>
        </r>
        <r>
          <rPr>
            <sz val="8"/>
            <color indexed="81"/>
            <rFont val="Tahoma"/>
            <family val="2"/>
          </rPr>
          <t xml:space="preserve">
DEPOSITADO EN ITC EL 15 DE FEBRERO DEL 2011</t>
        </r>
      </text>
    </comment>
    <comment ref="AL8" authorId="0">
      <text>
        <r>
          <rPr>
            <b/>
            <sz val="8"/>
            <color indexed="81"/>
            <rFont val="Tahoma"/>
            <family val="2"/>
          </rPr>
          <t>DEPOSITO AL ITC 11 DE MAYO 2011</t>
        </r>
        <r>
          <rPr>
            <sz val="8"/>
            <color indexed="81"/>
            <rFont val="Tahoma"/>
            <family val="2"/>
          </rPr>
          <t xml:space="preserve">
</t>
        </r>
      </text>
    </comment>
    <comment ref="AN8" authorId="0">
      <text>
        <r>
          <rPr>
            <b/>
            <sz val="8"/>
            <color indexed="81"/>
            <rFont val="Tahoma"/>
            <family val="2"/>
          </rPr>
          <t>DEPOSITO AL ITC 11 DE MAYO 2011</t>
        </r>
        <r>
          <rPr>
            <sz val="8"/>
            <color indexed="81"/>
            <rFont val="Tahoma"/>
            <family val="2"/>
          </rPr>
          <t xml:space="preserve">
</t>
        </r>
      </text>
    </comment>
    <comment ref="AP8" authorId="0">
      <text>
        <r>
          <rPr>
            <b/>
            <sz val="8"/>
            <color indexed="81"/>
            <rFont val="Tahoma"/>
            <family val="2"/>
          </rPr>
          <t>DEPOSITO AL ITC 03 DE JUNIO</t>
        </r>
        <r>
          <rPr>
            <sz val="8"/>
            <color indexed="81"/>
            <rFont val="Tahoma"/>
            <family val="2"/>
          </rPr>
          <t xml:space="preserve">
</t>
        </r>
      </text>
    </comment>
    <comment ref="AR8" authorId="0">
      <text>
        <r>
          <rPr>
            <b/>
            <sz val="8"/>
            <color indexed="81"/>
            <rFont val="Tahoma"/>
            <family val="2"/>
          </rPr>
          <t>DEPOSITO AL ITC EL 17 DE JUNIO 2011</t>
        </r>
        <r>
          <rPr>
            <sz val="8"/>
            <color indexed="81"/>
            <rFont val="Tahoma"/>
            <family val="2"/>
          </rPr>
          <t xml:space="preserve">
</t>
        </r>
      </text>
    </comment>
    <comment ref="AT8" authorId="0">
      <text>
        <r>
          <rPr>
            <b/>
            <sz val="8"/>
            <color indexed="81"/>
            <rFont val="Tahoma"/>
            <family val="2"/>
          </rPr>
          <t>DEPOSITO AL ITC EL 17 DE JUNIO 2011</t>
        </r>
        <r>
          <rPr>
            <sz val="8"/>
            <color indexed="81"/>
            <rFont val="Tahoma"/>
            <family val="2"/>
          </rPr>
          <t xml:space="preserve">
</t>
        </r>
      </text>
    </comment>
    <comment ref="C9" authorId="0">
      <text>
        <r>
          <rPr>
            <b/>
            <sz val="8"/>
            <color indexed="81"/>
            <rFont val="Tahoma"/>
            <family val="2"/>
          </rPr>
          <t>Usuario:</t>
        </r>
        <r>
          <rPr>
            <sz val="8"/>
            <color indexed="81"/>
            <rFont val="Tahoma"/>
            <family val="2"/>
          </rPr>
          <t xml:space="preserve">
CARTA SOLICITUD PARA PAGAR COMO SOCIO</t>
        </r>
      </text>
    </comment>
    <comment ref="K9" authorId="0">
      <text>
        <r>
          <rPr>
            <b/>
            <sz val="8"/>
            <color indexed="81"/>
            <rFont val="Tahoma"/>
            <family val="2"/>
          </rPr>
          <t>Usuario:</t>
        </r>
        <r>
          <rPr>
            <sz val="8"/>
            <color indexed="81"/>
            <rFont val="Tahoma"/>
            <family val="2"/>
          </rPr>
          <t xml:space="preserve">
DEPOSITADO EN ITC EL 10 DE MARZO 2010, PAGA 1ER Y 2DA MATERIA</t>
        </r>
      </text>
    </comment>
    <comment ref="M9" authorId="0">
      <text>
        <r>
          <rPr>
            <b/>
            <sz val="8"/>
            <color indexed="81"/>
            <rFont val="Tahoma"/>
            <family val="2"/>
          </rPr>
          <t>Usuario
DEPOSITADO EN ITC EL 09 DE JULIO</t>
        </r>
      </text>
    </comment>
    <comment ref="O9" authorId="0">
      <text>
        <r>
          <rPr>
            <b/>
            <sz val="8"/>
            <color indexed="81"/>
            <rFont val="Tahoma"/>
            <family val="2"/>
          </rPr>
          <t>Usuario
DEPOSITADO EN ITC EL 09 DE JULIO</t>
        </r>
      </text>
    </comment>
    <comment ref="Q9" authorId="0">
      <text>
        <r>
          <rPr>
            <b/>
            <sz val="8"/>
            <color indexed="81"/>
            <rFont val="Tahoma"/>
            <family val="2"/>
          </rPr>
          <t>Usuario
DEPOSITADO EN ITC EL 09 DE JULIO</t>
        </r>
      </text>
    </comment>
    <comment ref="S9" authorId="0">
      <text>
        <r>
          <rPr>
            <b/>
            <sz val="8"/>
            <color indexed="81"/>
            <rFont val="Tahoma"/>
            <family val="2"/>
          </rPr>
          <t>Usuario
DEPOSITADO EN ITC EL 06 DE AGOSTO, ES EL IVA QUE ESTABA PENDIENTE</t>
        </r>
      </text>
    </comment>
    <comment ref="U9" authorId="0">
      <text>
        <r>
          <rPr>
            <b/>
            <sz val="8"/>
            <color indexed="81"/>
            <rFont val="Tahoma"/>
            <family val="2"/>
          </rPr>
          <t>Usuario: 
DEPOSITADO EN ITC EL 27 DE SEPTIEMBRE</t>
        </r>
      </text>
    </comment>
    <comment ref="W9" authorId="0">
      <text>
        <r>
          <rPr>
            <b/>
            <sz val="8"/>
            <color indexed="81"/>
            <rFont val="Tahoma"/>
            <family val="2"/>
          </rPr>
          <t>Usuario: 
DEPOSITADO EN ITC EL 27 DE SEPTIEMBRE</t>
        </r>
      </text>
    </comment>
    <comment ref="Y9" authorId="0">
      <text>
        <r>
          <rPr>
            <b/>
            <sz val="8"/>
            <color indexed="81"/>
            <rFont val="Tahoma"/>
            <family val="2"/>
          </rPr>
          <t>Usuario: 
DEPOSITADO EN ITC EL 27 DE SEPTIEMBRE</t>
        </r>
      </text>
    </comment>
    <comment ref="AA9" authorId="0">
      <text>
        <r>
          <rPr>
            <b/>
            <sz val="8"/>
            <color indexed="81"/>
            <rFont val="Tahoma"/>
            <family val="2"/>
          </rPr>
          <t>Usuario: 
DEPOSITADO EN ITC EL 17 DE NOVIEMBRE</t>
        </r>
      </text>
    </comment>
    <comment ref="AC9" authorId="0">
      <text>
        <r>
          <rPr>
            <b/>
            <sz val="8"/>
            <color indexed="81"/>
            <rFont val="Tahoma"/>
            <family val="2"/>
          </rPr>
          <t>Usuario: 
DEPOSITADO EN ITC EL 17 DE NOVIEMBRE</t>
        </r>
      </text>
    </comment>
    <comment ref="AE9" authorId="0">
      <text>
        <r>
          <rPr>
            <b/>
            <sz val="8"/>
            <color indexed="81"/>
            <rFont val="Tahoma"/>
            <family val="2"/>
          </rPr>
          <t>Usuario: 
DEPOSITADO EN ITC EL 17 DE NOVIEMBRE</t>
        </r>
      </text>
    </comment>
    <comment ref="AJ9" authorId="0">
      <text>
        <r>
          <rPr>
            <b/>
            <sz val="8"/>
            <color indexed="81"/>
            <rFont val="Tahoma"/>
            <family val="2"/>
          </rPr>
          <t xml:space="preserve">DEPOSITO AL ITC 06 DE JUNIO </t>
        </r>
        <r>
          <rPr>
            <sz val="8"/>
            <color indexed="81"/>
            <rFont val="Tahoma"/>
            <family val="2"/>
          </rPr>
          <t xml:space="preserve">
</t>
        </r>
      </text>
    </comment>
    <comment ref="AL9" authorId="0">
      <text>
        <r>
          <rPr>
            <b/>
            <sz val="8"/>
            <color indexed="81"/>
            <rFont val="Tahoma"/>
            <family val="2"/>
          </rPr>
          <t>DEPOSITO AL ITC 08 DE JUNIO 2011. PAGO ESTA CANTIDAD X RECARGOS</t>
        </r>
        <r>
          <rPr>
            <sz val="8"/>
            <color indexed="81"/>
            <rFont val="Tahoma"/>
            <family val="2"/>
          </rPr>
          <t xml:space="preserve">
</t>
        </r>
      </text>
    </comment>
    <comment ref="AN9" authorId="0">
      <text>
        <r>
          <rPr>
            <b/>
            <sz val="8"/>
            <color indexed="81"/>
            <rFont val="Tahoma"/>
            <family val="2"/>
          </rPr>
          <t>DEPOSITO AL ITC EL 08 DE JUNIO 2011. PAGO ESTA CANTIDAD X RECARGOS</t>
        </r>
      </text>
    </comment>
    <comment ref="AP9" authorId="0">
      <text>
        <r>
          <rPr>
            <b/>
            <sz val="8"/>
            <color indexed="81"/>
            <rFont val="Tahoma"/>
            <family val="2"/>
          </rPr>
          <t>DEPOSITO AL ITC EL 16 D EJUNIO 2011 PAGO ESTA CANTIDAD X RECARGOS</t>
        </r>
      </text>
    </comment>
    <comment ref="AR9" authorId="0">
      <text>
        <r>
          <rPr>
            <b/>
            <sz val="8"/>
            <color indexed="81"/>
            <rFont val="Tahoma"/>
            <family val="2"/>
          </rPr>
          <t>DEPOSITO AL ITC EL 16 D EJUNIO 2011 PAGO ESTA CANTIDAD X RECARGOS</t>
        </r>
        <r>
          <rPr>
            <sz val="8"/>
            <color indexed="81"/>
            <rFont val="Tahoma"/>
            <family val="2"/>
          </rPr>
          <t xml:space="preserve">
</t>
        </r>
      </text>
    </comment>
    <comment ref="AT9" authorId="0">
      <text>
        <r>
          <rPr>
            <b/>
            <sz val="8"/>
            <color indexed="81"/>
            <rFont val="Tahoma"/>
            <family val="2"/>
          </rPr>
          <t>DEPOSITO AL ITC EL 16 D EJUNIO 2011</t>
        </r>
      </text>
    </comment>
    <comment ref="K10" authorId="0">
      <text>
        <r>
          <rPr>
            <b/>
            <sz val="8"/>
            <color indexed="81"/>
            <rFont val="Tahoma"/>
            <family val="2"/>
          </rPr>
          <t>Usuario:</t>
        </r>
        <r>
          <rPr>
            <sz val="8"/>
            <color indexed="81"/>
            <rFont val="Tahoma"/>
            <family val="2"/>
          </rPr>
          <t xml:space="preserve">
DEPOSITADO EN ITC EL 12 DE ABRIL 2010
PAGA 2DA MATERIA</t>
        </r>
      </text>
    </comment>
    <comment ref="M10" authorId="0">
      <text>
        <r>
          <rPr>
            <b/>
            <sz val="8"/>
            <color indexed="81"/>
            <rFont val="Tahoma"/>
            <family val="2"/>
          </rPr>
          <t>Usuario:</t>
        </r>
        <r>
          <rPr>
            <sz val="8"/>
            <color indexed="81"/>
            <rFont val="Tahoma"/>
            <family val="2"/>
          </rPr>
          <t xml:space="preserve">
DEPOSITADO EN ITC EL 12 DE ABRIL 2010
PAGA 2DA MATERIA</t>
        </r>
      </text>
    </comment>
    <comment ref="O10" authorId="0">
      <text>
        <r>
          <rPr>
            <b/>
            <sz val="8"/>
            <color indexed="81"/>
            <rFont val="Tahoma"/>
            <family val="2"/>
          </rPr>
          <t>Usuario:</t>
        </r>
        <r>
          <rPr>
            <sz val="8"/>
            <color indexed="81"/>
            <rFont val="Tahoma"/>
            <family val="2"/>
          </rPr>
          <t xml:space="preserve">
PAGO CON TARJETA EL 23 DE SEPTIEMBRE</t>
        </r>
      </text>
    </comment>
    <comment ref="Q10" authorId="0">
      <text>
        <r>
          <rPr>
            <b/>
            <sz val="8"/>
            <color indexed="81"/>
            <rFont val="Tahoma"/>
            <family val="2"/>
          </rPr>
          <t>Usuario:</t>
        </r>
        <r>
          <rPr>
            <sz val="8"/>
            <color indexed="81"/>
            <rFont val="Tahoma"/>
            <family val="2"/>
          </rPr>
          <t xml:space="preserve">
PAGO CON TARJETA EL 23 DE SEPTIEMBRE</t>
        </r>
      </text>
    </comment>
    <comment ref="U10" authorId="0">
      <text>
        <r>
          <rPr>
            <b/>
            <sz val="8"/>
            <color indexed="81"/>
            <rFont val="Tahoma"/>
            <family val="2"/>
          </rPr>
          <t>Usuario:
DEPOSITO EN ICIC EL 16 DE NOVIEMBRE</t>
        </r>
      </text>
    </comment>
    <comment ref="W10" authorId="0">
      <text>
        <r>
          <rPr>
            <b/>
            <sz val="8"/>
            <color indexed="81"/>
            <rFont val="Tahoma"/>
            <family val="2"/>
          </rPr>
          <t>Usuario:</t>
        </r>
        <r>
          <rPr>
            <sz val="8"/>
            <color indexed="81"/>
            <rFont val="Tahoma"/>
            <family val="2"/>
          </rPr>
          <t xml:space="preserve">
DEPOSITO EN ICIC EL 16 DE NOVIEMBRE</t>
        </r>
      </text>
    </comment>
    <comment ref="Y10" authorId="0">
      <text>
        <r>
          <rPr>
            <b/>
            <sz val="8"/>
            <color indexed="81"/>
            <rFont val="Tahoma"/>
            <family val="2"/>
          </rPr>
          <t>Usuario:</t>
        </r>
        <r>
          <rPr>
            <sz val="8"/>
            <color indexed="81"/>
            <rFont val="Tahoma"/>
            <family val="2"/>
          </rPr>
          <t xml:space="preserve">
DEPOSITO EN ICIC EL 16 DE NOVIEMBRE</t>
        </r>
      </text>
    </comment>
    <comment ref="AA10" authorId="0">
      <text>
        <r>
          <rPr>
            <b/>
            <sz val="8"/>
            <color indexed="81"/>
            <rFont val="Tahoma"/>
            <family val="2"/>
          </rPr>
          <t>Usuario:</t>
        </r>
        <r>
          <rPr>
            <sz val="8"/>
            <color indexed="81"/>
            <rFont val="Tahoma"/>
            <family val="2"/>
          </rPr>
          <t xml:space="preserve">
PAGO CON TARJETA EL 12 DE NOVIEMBRE</t>
        </r>
      </text>
    </comment>
    <comment ref="AC10" authorId="0">
      <text>
        <r>
          <rPr>
            <b/>
            <sz val="8"/>
            <color indexed="81"/>
            <rFont val="Tahoma"/>
            <family val="2"/>
          </rPr>
          <t>PAGO CON TARJETA EL 31 DE MAYO SE DEPOSITO AL ITC 15 DE JUNIO</t>
        </r>
      </text>
    </comment>
    <comment ref="AE10" authorId="0">
      <text>
        <r>
          <rPr>
            <b/>
            <sz val="8"/>
            <color indexed="81"/>
            <rFont val="Tahoma"/>
            <family val="2"/>
          </rPr>
          <t>Usuario:</t>
        </r>
        <r>
          <rPr>
            <sz val="8"/>
            <color indexed="81"/>
            <rFont val="Tahoma"/>
            <family val="2"/>
          </rPr>
          <t xml:space="preserve">
</t>
        </r>
      </text>
    </comment>
    <comment ref="AG10" authorId="0">
      <text>
        <r>
          <rPr>
            <b/>
            <sz val="8"/>
            <color indexed="81"/>
            <rFont val="Tahoma"/>
            <family val="2"/>
          </rPr>
          <t>Usuario:</t>
        </r>
        <r>
          <rPr>
            <sz val="8"/>
            <color indexed="81"/>
            <rFont val="Tahoma"/>
            <family val="2"/>
          </rPr>
          <t xml:space="preserve">
</t>
        </r>
      </text>
    </comment>
    <comment ref="AJ10" authorId="0">
      <text>
        <r>
          <rPr>
            <b/>
            <sz val="8"/>
            <color indexed="81"/>
            <rFont val="Tahoma"/>
            <family val="2"/>
          </rPr>
          <t>PAGO CON TARJETA EL 30 DE MAYO Y SE DEPOSITO AL ITC 15 DE JUNIO 2011</t>
        </r>
        <r>
          <rPr>
            <sz val="8"/>
            <color indexed="81"/>
            <rFont val="Tahoma"/>
            <family val="2"/>
          </rPr>
          <t xml:space="preserve">
</t>
        </r>
      </text>
    </comment>
    <comment ref="AL10" authorId="0">
      <text>
        <r>
          <rPr>
            <b/>
            <sz val="8"/>
            <color indexed="81"/>
            <rFont val="Tahoma"/>
            <family val="2"/>
          </rPr>
          <t>PAGO EN EFECTIVO 03 DE JUNIIO. SE DEPOSITO AL ITC EL 06 DE JUNIO</t>
        </r>
        <r>
          <rPr>
            <sz val="8"/>
            <color indexed="81"/>
            <rFont val="Tahoma"/>
            <family val="2"/>
          </rPr>
          <t xml:space="preserve">
</t>
        </r>
      </text>
    </comment>
    <comment ref="AN10" authorId="0">
      <text>
        <r>
          <rPr>
            <b/>
            <sz val="8"/>
            <color indexed="81"/>
            <rFont val="Tahoma"/>
            <family val="2"/>
          </rPr>
          <t>PAGO EN EFECTIVO 03 DE JUNIIO. SE DEPOSITO AL ITC EL 06 DE JUNIO</t>
        </r>
        <r>
          <rPr>
            <sz val="8"/>
            <color indexed="81"/>
            <rFont val="Tahoma"/>
            <family val="2"/>
          </rPr>
          <t xml:space="preserve">
</t>
        </r>
      </text>
    </comment>
    <comment ref="AP10" authorId="0">
      <text>
        <r>
          <rPr>
            <b/>
            <sz val="8"/>
            <color indexed="81"/>
            <rFont val="Tahoma"/>
            <family val="2"/>
          </rPr>
          <t>PAGO EN EFECTIVO 03 DE JUNIIO. SE DEPOSITO AL ITC EL 06 DE JUNIO</t>
        </r>
        <r>
          <rPr>
            <sz val="8"/>
            <color indexed="81"/>
            <rFont val="Tahoma"/>
            <family val="2"/>
          </rPr>
          <t xml:space="preserve">
</t>
        </r>
      </text>
    </comment>
    <comment ref="AR10" authorId="0">
      <text>
        <r>
          <rPr>
            <b/>
            <sz val="8"/>
            <color indexed="81"/>
            <rFont val="Tahoma"/>
            <family val="2"/>
          </rPr>
          <t>DEPOSITO AL ITC 21 DE JULIO 2011</t>
        </r>
        <r>
          <rPr>
            <sz val="8"/>
            <color indexed="81"/>
            <rFont val="Tahoma"/>
            <family val="2"/>
          </rPr>
          <t xml:space="preserve">
</t>
        </r>
      </text>
    </comment>
    <comment ref="AT10" authorId="0">
      <text>
        <r>
          <rPr>
            <b/>
            <sz val="8"/>
            <color indexed="81"/>
            <rFont val="Tahoma"/>
            <family val="2"/>
          </rPr>
          <t>DEPOSITO AL ITC 21 DE JULIO 2011</t>
        </r>
        <r>
          <rPr>
            <sz val="8"/>
            <color indexed="81"/>
            <rFont val="Tahoma"/>
            <family val="2"/>
          </rPr>
          <t xml:space="preserve">
</t>
        </r>
      </text>
    </comment>
    <comment ref="C11" authorId="0">
      <text>
        <r>
          <rPr>
            <b/>
            <sz val="8"/>
            <color indexed="81"/>
            <rFont val="Tahoma"/>
            <family val="2"/>
          </rPr>
          <t>Usuario:</t>
        </r>
        <r>
          <rPr>
            <sz val="8"/>
            <color indexed="81"/>
            <rFont val="Tahoma"/>
            <family val="2"/>
          </rPr>
          <t xml:space="preserve">
NO VIENE A LA MAESTRIA</t>
        </r>
      </text>
    </comment>
    <comment ref="M12" authorId="0">
      <text>
        <r>
          <rPr>
            <b/>
            <sz val="8"/>
            <color indexed="81"/>
            <rFont val="Tahoma"/>
            <family val="2"/>
          </rPr>
          <t>Usuario:</t>
        </r>
        <r>
          <rPr>
            <sz val="8"/>
            <color indexed="81"/>
            <rFont val="Tahoma"/>
            <family val="2"/>
          </rPr>
          <t xml:space="preserve">
DEPOSITADO EN ITC EL 22- DE ABRIL</t>
        </r>
      </text>
    </comment>
    <comment ref="O12" authorId="0">
      <text>
        <r>
          <rPr>
            <b/>
            <sz val="8"/>
            <color indexed="81"/>
            <rFont val="Tahoma"/>
            <family val="2"/>
          </rPr>
          <t>Usuario:</t>
        </r>
        <r>
          <rPr>
            <sz val="8"/>
            <color indexed="81"/>
            <rFont val="Tahoma"/>
            <family val="2"/>
          </rPr>
          <t xml:space="preserve">
DEPOSITADO EN ITC EL 01 DE JUNIO</t>
        </r>
      </text>
    </comment>
    <comment ref="Q12" authorId="0">
      <text>
        <r>
          <rPr>
            <b/>
            <sz val="8"/>
            <color indexed="81"/>
            <rFont val="Tahoma"/>
            <family val="2"/>
          </rPr>
          <t>Usuario:</t>
        </r>
        <r>
          <rPr>
            <sz val="8"/>
            <color indexed="81"/>
            <rFont val="Tahoma"/>
            <family val="2"/>
          </rPr>
          <t xml:space="preserve">
DEPOSITADO EN ITC EL 13 DE JULIO</t>
        </r>
      </text>
    </comment>
    <comment ref="U12" authorId="0">
      <text>
        <r>
          <rPr>
            <b/>
            <sz val="8"/>
            <color indexed="81"/>
            <rFont val="Tahoma"/>
            <family val="2"/>
          </rPr>
          <t>Usuario
DEPOSITADO EN ITC EL 30 AGOSTO, TIENE A FAVOR 1, 150, MISMO QUE SE TOMARAN ENCUENTA PARA LA 3ER MATERIA</t>
        </r>
      </text>
    </comment>
    <comment ref="W12" authorId="0">
      <text>
        <r>
          <rPr>
            <b/>
            <sz val="8"/>
            <color indexed="81"/>
            <rFont val="Tahoma"/>
            <family val="2"/>
          </rPr>
          <t>Usuario:</t>
        </r>
        <r>
          <rPr>
            <sz val="8"/>
            <color indexed="81"/>
            <rFont val="Tahoma"/>
            <family val="2"/>
          </rPr>
          <t xml:space="preserve">
DEPOSITADO EN ITC EL 30 AGOSTO, TIENE A FAVOR 1, 150, MISMO QUE SE TOMARAN ENCUENTA PARA LA 3ER MATERIA</t>
        </r>
      </text>
    </comment>
    <comment ref="Y12" authorId="0">
      <text>
        <r>
          <rPr>
            <b/>
            <sz val="8"/>
            <color indexed="81"/>
            <rFont val="Tahoma"/>
            <family val="2"/>
          </rPr>
          <t>Usuario:</t>
        </r>
        <r>
          <rPr>
            <sz val="8"/>
            <color indexed="81"/>
            <rFont val="Tahoma"/>
            <family val="2"/>
          </rPr>
          <t xml:space="preserve">
DEPOSITADO EN ITC EL 23 AGOSTO</t>
        </r>
      </text>
    </comment>
    <comment ref="AA12" authorId="0">
      <text>
        <r>
          <rPr>
            <b/>
            <sz val="8"/>
            <color indexed="81"/>
            <rFont val="Tahoma"/>
            <family val="2"/>
          </rPr>
          <t>Usuario:
SOLO PAGARA 1,800 PESOS, YA QUE TENIA A FAVOR 1150
PAGO 2,000 EL 5 OCTUBRE EN ITC, TIENE A FAVOR 200 PESOS</t>
        </r>
      </text>
    </comment>
    <comment ref="AC12" authorId="0">
      <text>
        <r>
          <rPr>
            <b/>
            <sz val="8"/>
            <color indexed="81"/>
            <rFont val="Tahoma"/>
            <family val="2"/>
          </rPr>
          <t>Usuario:</t>
        </r>
        <r>
          <rPr>
            <sz val="8"/>
            <color indexed="81"/>
            <rFont val="Tahoma"/>
            <family val="2"/>
          </rPr>
          <t xml:space="preserve">
DEPOSITADO EN ITC E, 01 DE NOVIEMBRE DEBE PAGAR 2 750, TIENE A FAVOR 200 PESOS</t>
        </r>
      </text>
    </comment>
    <comment ref="AE12" authorId="0">
      <text>
        <r>
          <rPr>
            <b/>
            <sz val="8"/>
            <color indexed="81"/>
            <rFont val="Tahoma"/>
            <family val="2"/>
          </rPr>
          <t>Usuario:</t>
        </r>
        <r>
          <rPr>
            <sz val="8"/>
            <color indexed="81"/>
            <rFont val="Tahoma"/>
            <family val="2"/>
          </rPr>
          <t xml:space="preserve">
DEPOSITADO EN ITC EL 07 DE ENERO 11, Y TIENE A FAVOR 150 PESOS</t>
        </r>
      </text>
    </comment>
    <comment ref="AG12" authorId="0">
      <text>
        <r>
          <rPr>
            <b/>
            <sz val="8"/>
            <color indexed="81"/>
            <rFont val="Tahoma"/>
            <family val="2"/>
          </rPr>
          <t>DEPOSITADO EN ITC EL 02 DE FEBRERO</t>
        </r>
      </text>
    </comment>
    <comment ref="AJ12" authorId="0">
      <text>
        <r>
          <rPr>
            <b/>
            <sz val="8"/>
            <color indexed="81"/>
            <rFont val="Tahoma"/>
            <family val="2"/>
          </rPr>
          <t>DEPOSITADO EN ITC EL 02 DE FEBRERO</t>
        </r>
      </text>
    </comment>
    <comment ref="AL12" authorId="0">
      <text>
        <r>
          <rPr>
            <b/>
            <sz val="8"/>
            <color indexed="81"/>
            <rFont val="Tahoma"/>
            <family val="2"/>
          </rPr>
          <t>Usuario:</t>
        </r>
        <r>
          <rPr>
            <sz val="8"/>
            <color indexed="81"/>
            <rFont val="Tahoma"/>
            <family val="2"/>
          </rPr>
          <t xml:space="preserve">
DEPOSITADO EN ITC EL 04 MARZO</t>
        </r>
      </text>
    </comment>
    <comment ref="AN12" authorId="0">
      <text>
        <r>
          <rPr>
            <b/>
            <sz val="8"/>
            <color indexed="81"/>
            <rFont val="Tahoma"/>
            <family val="2"/>
          </rPr>
          <t>DEPOSITO AL ITC 13 ABRIL 2011</t>
        </r>
      </text>
    </comment>
    <comment ref="AP12" authorId="0">
      <text>
        <r>
          <rPr>
            <b/>
            <sz val="8"/>
            <color indexed="81"/>
            <rFont val="Tahoma"/>
            <family val="2"/>
          </rPr>
          <t>DEPOSITO AL ITC 27 DE ABRIL 2011.</t>
        </r>
        <r>
          <rPr>
            <sz val="8"/>
            <color indexed="81"/>
            <rFont val="Tahoma"/>
            <family val="2"/>
          </rPr>
          <t xml:space="preserve">
</t>
        </r>
      </text>
    </comment>
    <comment ref="AR12" authorId="0">
      <text>
        <r>
          <rPr>
            <b/>
            <sz val="8"/>
            <color indexed="81"/>
            <rFont val="Tahoma"/>
            <family val="2"/>
          </rPr>
          <t>DEPOSITO AL ITC 25 DE MAYO 2011.</t>
        </r>
        <r>
          <rPr>
            <sz val="8"/>
            <color indexed="81"/>
            <rFont val="Tahoma"/>
            <family val="2"/>
          </rPr>
          <t xml:space="preserve">
</t>
        </r>
      </text>
    </comment>
    <comment ref="AT12" authorId="0">
      <text>
        <r>
          <rPr>
            <b/>
            <sz val="8"/>
            <color indexed="81"/>
            <rFont val="Tahoma"/>
            <family val="2"/>
          </rPr>
          <t>DEPOSITO AL ITC 30 DE JUNIO 2011</t>
        </r>
        <r>
          <rPr>
            <sz val="8"/>
            <color indexed="81"/>
            <rFont val="Tahoma"/>
            <family val="2"/>
          </rPr>
          <t xml:space="preserve">
</t>
        </r>
      </text>
    </comment>
    <comment ref="I14" authorId="0">
      <text>
        <r>
          <rPr>
            <b/>
            <sz val="8"/>
            <color indexed="81"/>
            <rFont val="Tahoma"/>
            <family val="2"/>
          </rPr>
          <t>Usuario:</t>
        </r>
        <r>
          <rPr>
            <sz val="8"/>
            <color indexed="81"/>
            <rFont val="Tahoma"/>
            <family val="2"/>
          </rPr>
          <t xml:space="preserve">
DEPOSITADO EN ITC EL 12 DE MARZO 2010, PAGA INSCRIPCION Y 1ER MATERIA, TIENE A FAVOR 150 PESOS</t>
        </r>
      </text>
    </comment>
    <comment ref="K14" authorId="0">
      <text>
        <r>
          <rPr>
            <b/>
            <sz val="8"/>
            <color indexed="81"/>
            <rFont val="Tahoma"/>
            <family val="2"/>
          </rPr>
          <t>Usuario:</t>
        </r>
        <r>
          <rPr>
            <sz val="8"/>
            <color indexed="81"/>
            <rFont val="Tahoma"/>
            <family val="2"/>
          </rPr>
          <t xml:space="preserve">
DEPOSITADO EN ICIC EL 22 DE ABRIL</t>
        </r>
      </text>
    </comment>
    <comment ref="M14" authorId="0">
      <text>
        <r>
          <rPr>
            <b/>
            <sz val="8"/>
            <color indexed="81"/>
            <rFont val="Tahoma"/>
            <family val="2"/>
          </rPr>
          <t>Usuario:</t>
        </r>
        <r>
          <rPr>
            <sz val="8"/>
            <color indexed="81"/>
            <rFont val="Tahoma"/>
            <family val="2"/>
          </rPr>
          <t xml:space="preserve">
DEPOSITADO EN ICIC EL 22 DE ABRIL</t>
        </r>
      </text>
    </comment>
    <comment ref="O14" authorId="0">
      <text>
        <r>
          <rPr>
            <b/>
            <sz val="8"/>
            <color indexed="81"/>
            <rFont val="Tahoma"/>
            <family val="2"/>
          </rPr>
          <t>Usuario:</t>
        </r>
        <r>
          <rPr>
            <sz val="8"/>
            <color indexed="81"/>
            <rFont val="Tahoma"/>
            <family val="2"/>
          </rPr>
          <t xml:space="preserve">
DEPOSITADO EN ICIC EL 22 DE ABRIL</t>
        </r>
      </text>
    </comment>
    <comment ref="Q14" authorId="0">
      <text>
        <r>
          <rPr>
            <b/>
            <sz val="8"/>
            <color indexed="81"/>
            <rFont val="Tahoma"/>
            <family val="2"/>
          </rPr>
          <t>Usuario:</t>
        </r>
        <r>
          <rPr>
            <sz val="8"/>
            <color indexed="81"/>
            <rFont val="Tahoma"/>
            <family val="2"/>
          </rPr>
          <t xml:space="preserve">
DEPOSITADO EN ICIC EL 22 DE ABRIL</t>
        </r>
      </text>
    </comment>
    <comment ref="U14" authorId="0">
      <text>
        <r>
          <rPr>
            <b/>
            <sz val="8"/>
            <color indexed="81"/>
            <rFont val="Tahoma"/>
            <family val="2"/>
          </rPr>
          <t>Usuario:</t>
        </r>
        <r>
          <rPr>
            <sz val="8"/>
            <color indexed="81"/>
            <rFont val="Tahoma"/>
            <family val="2"/>
          </rPr>
          <t xml:space="preserve">
depositado en icic el 18 agosto</t>
        </r>
      </text>
    </comment>
    <comment ref="W14" authorId="0">
      <text>
        <r>
          <rPr>
            <b/>
            <sz val="8"/>
            <color indexed="81"/>
            <rFont val="Tahoma"/>
            <family val="2"/>
          </rPr>
          <t>Usuario:</t>
        </r>
        <r>
          <rPr>
            <sz val="8"/>
            <color indexed="81"/>
            <rFont val="Tahoma"/>
            <family val="2"/>
          </rPr>
          <t xml:space="preserve">
PAGADO EN ICIC EL 24 SEPT
</t>
        </r>
      </text>
    </comment>
    <comment ref="Y14" authorId="0">
      <text>
        <r>
          <rPr>
            <b/>
            <sz val="8"/>
            <color indexed="81"/>
            <rFont val="Tahoma"/>
            <family val="2"/>
          </rPr>
          <t>Usuario:</t>
        </r>
        <r>
          <rPr>
            <sz val="8"/>
            <color indexed="81"/>
            <rFont val="Tahoma"/>
            <family val="2"/>
          </rPr>
          <t xml:space="preserve">
DEPOSITADO EN ITC EL 07 DE DICIEMBRE</t>
        </r>
      </text>
    </comment>
    <comment ref="AA14" authorId="0">
      <text>
        <r>
          <rPr>
            <b/>
            <sz val="8"/>
            <color indexed="81"/>
            <rFont val="Tahoma"/>
            <family val="2"/>
          </rPr>
          <t>Usuario:</t>
        </r>
        <r>
          <rPr>
            <sz val="8"/>
            <color indexed="81"/>
            <rFont val="Tahoma"/>
            <family val="2"/>
          </rPr>
          <t xml:space="preserve">
DEPOSITADO EN ITC EL 07 DE DICIEMBRE</t>
        </r>
      </text>
    </comment>
    <comment ref="AC14" authorId="0">
      <text>
        <r>
          <rPr>
            <b/>
            <sz val="8"/>
            <color indexed="81"/>
            <rFont val="Tahoma"/>
            <family val="2"/>
          </rPr>
          <t>Usuario:</t>
        </r>
        <r>
          <rPr>
            <sz val="8"/>
            <color indexed="81"/>
            <rFont val="Tahoma"/>
            <family val="2"/>
          </rPr>
          <t xml:space="preserve">
DEPOSITADO EN ITC EL 07 DE DICIEMBRE</t>
        </r>
      </text>
    </comment>
    <comment ref="AE14" authorId="0">
      <text>
        <r>
          <rPr>
            <b/>
            <sz val="8"/>
            <color indexed="81"/>
            <rFont val="Tahoma"/>
            <family val="2"/>
          </rPr>
          <t>Usuario:</t>
        </r>
        <r>
          <rPr>
            <sz val="8"/>
            <color indexed="81"/>
            <rFont val="Tahoma"/>
            <family val="2"/>
          </rPr>
          <t xml:space="preserve">
DEPOSITADO EN ITC EL 07 DE DICIEMBRE</t>
        </r>
      </text>
    </comment>
    <comment ref="AG14" authorId="0">
      <text>
        <r>
          <rPr>
            <b/>
            <sz val="8"/>
            <color indexed="81"/>
            <rFont val="Tahoma"/>
            <family val="2"/>
          </rPr>
          <t>Usuario:</t>
        </r>
        <r>
          <rPr>
            <sz val="8"/>
            <color indexed="81"/>
            <rFont val="Tahoma"/>
            <family val="2"/>
          </rPr>
          <t xml:space="preserve">
DEPOSITADO EN ITC EL 07 DE DICIEMBRE</t>
        </r>
      </text>
    </comment>
    <comment ref="AJ14" authorId="0">
      <text>
        <r>
          <rPr>
            <b/>
            <sz val="8"/>
            <color indexed="81"/>
            <rFont val="Tahoma"/>
            <family val="2"/>
          </rPr>
          <t>DEPOSITO AL ITC EL 07 DE JUNIO 2011</t>
        </r>
      </text>
    </comment>
    <comment ref="AL14" authorId="0">
      <text>
        <r>
          <rPr>
            <b/>
            <sz val="8"/>
            <color indexed="81"/>
            <rFont val="Tahoma"/>
            <family val="2"/>
          </rPr>
          <t>DEPOSITO AL ITC 07 DE JUNIO 2011</t>
        </r>
        <r>
          <rPr>
            <sz val="8"/>
            <color indexed="81"/>
            <rFont val="Tahoma"/>
            <family val="2"/>
          </rPr>
          <t xml:space="preserve">
</t>
        </r>
      </text>
    </comment>
    <comment ref="AN14" authorId="0">
      <text>
        <r>
          <rPr>
            <b/>
            <sz val="8"/>
            <color indexed="81"/>
            <rFont val="Tahoma"/>
            <family val="2"/>
          </rPr>
          <t>DEPOSITO AL ITC 07 DE JUNIO 2011</t>
        </r>
        <r>
          <rPr>
            <sz val="8"/>
            <color indexed="81"/>
            <rFont val="Tahoma"/>
            <family val="2"/>
          </rPr>
          <t xml:space="preserve">
</t>
        </r>
      </text>
    </comment>
    <comment ref="AP14" authorId="0">
      <text>
        <r>
          <rPr>
            <b/>
            <sz val="8"/>
            <color indexed="81"/>
            <rFont val="Tahoma"/>
            <family val="2"/>
          </rPr>
          <t>DEPOSITO AL ITC 07 DE JUNIO 2011</t>
        </r>
        <r>
          <rPr>
            <sz val="8"/>
            <color indexed="81"/>
            <rFont val="Tahoma"/>
            <family val="2"/>
          </rPr>
          <t xml:space="preserve">
</t>
        </r>
      </text>
    </comment>
    <comment ref="AR14" authorId="0">
      <text>
        <r>
          <rPr>
            <b/>
            <sz val="8"/>
            <color indexed="81"/>
            <rFont val="Tahoma"/>
            <family val="2"/>
          </rPr>
          <t>DEPOSITO AL ITC 07 DE JUNIO 2011</t>
        </r>
        <r>
          <rPr>
            <sz val="8"/>
            <color indexed="81"/>
            <rFont val="Tahoma"/>
            <family val="2"/>
          </rPr>
          <t xml:space="preserve">
</t>
        </r>
      </text>
    </comment>
    <comment ref="AT14" authorId="0">
      <text>
        <r>
          <rPr>
            <b/>
            <sz val="8"/>
            <color indexed="81"/>
            <rFont val="Tahoma"/>
            <family val="2"/>
          </rPr>
          <t>DEPOSITO AL ITC 07 DE JUNIO 2011</t>
        </r>
        <r>
          <rPr>
            <sz val="8"/>
            <color indexed="81"/>
            <rFont val="Tahoma"/>
            <family val="2"/>
          </rPr>
          <t xml:space="preserve">
</t>
        </r>
      </text>
    </comment>
    <comment ref="C15" authorId="0">
      <text>
        <r>
          <rPr>
            <b/>
            <sz val="8"/>
            <color indexed="81"/>
            <rFont val="Tahoma"/>
            <family val="2"/>
          </rPr>
          <t>Usuario:</t>
        </r>
        <r>
          <rPr>
            <sz val="8"/>
            <color indexed="81"/>
            <rFont val="Tahoma"/>
            <family val="2"/>
          </rPr>
          <t xml:space="preserve">
Y SU FACTURA
?</t>
        </r>
      </text>
    </comment>
    <comment ref="I15" authorId="0">
      <text>
        <r>
          <rPr>
            <b/>
            <sz val="8"/>
            <color indexed="81"/>
            <rFont val="Tahoma"/>
            <family val="2"/>
          </rPr>
          <t>Usuar
INSCRIPCION Y 1ER MATERIA</t>
        </r>
      </text>
    </comment>
    <comment ref="C16" authorId="0">
      <text>
        <r>
          <rPr>
            <b/>
            <sz val="8"/>
            <color indexed="81"/>
            <rFont val="Tahoma"/>
            <family val="2"/>
          </rPr>
          <t>Usuario:</t>
        </r>
        <r>
          <rPr>
            <sz val="8"/>
            <color indexed="81"/>
            <rFont val="Tahoma"/>
            <family val="2"/>
          </rPr>
          <t xml:space="preserve">
CARTA DE AUTORIZACION PARA PAGAR COMO SOCIO A NOMBRE DE BAROL</t>
        </r>
      </text>
    </comment>
    <comment ref="I16" authorId="0">
      <text>
        <r>
          <rPr>
            <b/>
            <sz val="8"/>
            <color indexed="81"/>
            <rFont val="Tahoma"/>
            <family val="2"/>
          </rPr>
          <t>Usuario:</t>
        </r>
        <r>
          <rPr>
            <sz val="8"/>
            <color indexed="81"/>
            <rFont val="Tahoma"/>
            <family val="2"/>
          </rPr>
          <t xml:space="preserve">
DEPOSITADO EN ITC EL 16 FEBRERO</t>
        </r>
      </text>
    </comment>
    <comment ref="K16" authorId="1">
      <text>
        <r>
          <rPr>
            <b/>
            <sz val="9"/>
            <color indexed="81"/>
            <rFont val="Tahoma"/>
            <family val="2"/>
          </rPr>
          <t>cmic:</t>
        </r>
        <r>
          <rPr>
            <sz val="9"/>
            <color indexed="81"/>
            <rFont val="Tahoma"/>
            <family val="2"/>
          </rPr>
          <t xml:space="preserve">
DEPOSITADO EN ITC EL 25 DE MARZO Y SOLICITUD DE FACT. INDEPENDIENTE
</t>
        </r>
      </text>
    </comment>
    <comment ref="M16" authorId="0">
      <text>
        <r>
          <rPr>
            <b/>
            <sz val="8"/>
            <color indexed="81"/>
            <rFont val="Tahoma"/>
            <family val="2"/>
          </rPr>
          <t>Usuario:</t>
        </r>
        <r>
          <rPr>
            <sz val="8"/>
            <color indexed="81"/>
            <rFont val="Tahoma"/>
            <family val="2"/>
          </rPr>
          <t xml:space="preserve">
DEPOSITADO EN ITC EL 15 DE JULIO</t>
        </r>
      </text>
    </comment>
    <comment ref="O16" authorId="0">
      <text>
        <r>
          <rPr>
            <b/>
            <sz val="8"/>
            <color indexed="81"/>
            <rFont val="Tahoma"/>
            <family val="2"/>
          </rPr>
          <t>Usuario:
DEPOSITADO EN ICIC EL 10 DE AGOSTO</t>
        </r>
      </text>
    </comment>
    <comment ref="Q16" authorId="0">
      <text>
        <r>
          <rPr>
            <b/>
            <sz val="8"/>
            <color indexed="81"/>
            <rFont val="Tahoma"/>
            <family val="2"/>
          </rPr>
          <t>Usuario:
DEPOSITADO EN ICIC EL 10 DE AGOSTO</t>
        </r>
      </text>
    </comment>
    <comment ref="U16" authorId="0">
      <text>
        <r>
          <rPr>
            <b/>
            <sz val="8"/>
            <color indexed="81"/>
            <rFont val="Tahoma"/>
            <family val="2"/>
          </rPr>
          <t>Usuario:</t>
        </r>
        <r>
          <rPr>
            <sz val="8"/>
            <color indexed="81"/>
            <rFont val="Tahoma"/>
            <family val="2"/>
          </rPr>
          <t xml:space="preserve">
depositado en icic el 19 de agosto</t>
        </r>
      </text>
    </comment>
    <comment ref="W16" authorId="0">
      <text>
        <r>
          <rPr>
            <b/>
            <sz val="8"/>
            <color indexed="81"/>
            <rFont val="Tahoma"/>
            <family val="2"/>
          </rPr>
          <t>Usuario:</t>
        </r>
        <r>
          <rPr>
            <sz val="8"/>
            <color indexed="81"/>
            <rFont val="Tahoma"/>
            <family val="2"/>
          </rPr>
          <t xml:space="preserve">
DEPOSITADO EN ITC EL 03 DE SEPTIEMBRE
</t>
        </r>
      </text>
    </comment>
    <comment ref="Y16" authorId="0">
      <text>
        <r>
          <rPr>
            <b/>
            <sz val="8"/>
            <color indexed="81"/>
            <rFont val="Tahoma"/>
            <family val="2"/>
          </rPr>
          <t>Usuario:</t>
        </r>
        <r>
          <rPr>
            <sz val="8"/>
            <color indexed="81"/>
            <rFont val="Tahoma"/>
            <family val="2"/>
          </rPr>
          <t xml:space="preserve">
DEPOSITADO EN ITC EL 03 DE SEPTIEMBRE
</t>
        </r>
      </text>
    </comment>
    <comment ref="AA16" authorId="0">
      <text>
        <r>
          <rPr>
            <b/>
            <sz val="8"/>
            <color indexed="81"/>
            <rFont val="Tahoma"/>
            <family val="2"/>
          </rPr>
          <t>Usuario:</t>
        </r>
        <r>
          <rPr>
            <sz val="8"/>
            <color indexed="81"/>
            <rFont val="Tahoma"/>
            <family val="2"/>
          </rPr>
          <t xml:space="preserve">
PAGADO EN ITC C EL 19 DE OCTUBRE
</t>
        </r>
      </text>
    </comment>
    <comment ref="AC16" authorId="0">
      <text>
        <r>
          <rPr>
            <b/>
            <sz val="8"/>
            <color indexed="81"/>
            <rFont val="Tahoma"/>
            <family val="2"/>
          </rPr>
          <t>Usuario:</t>
        </r>
        <r>
          <rPr>
            <sz val="8"/>
            <color indexed="81"/>
            <rFont val="Tahoma"/>
            <family val="2"/>
          </rPr>
          <t xml:space="preserve">
PAGADO EN ITC C EL 22 DE FEBRERO 2011
</t>
        </r>
      </text>
    </comment>
    <comment ref="AE16" authorId="0">
      <text>
        <r>
          <rPr>
            <b/>
            <sz val="8"/>
            <color indexed="81"/>
            <rFont val="Tahoma"/>
            <family val="2"/>
          </rPr>
          <t>DEPOSITO AL ITC 03 DE JUNIO 2011. PAGO ESTA CANTIDAD X RECARGOS</t>
        </r>
      </text>
    </comment>
    <comment ref="AG16" authorId="0">
      <text>
        <r>
          <rPr>
            <b/>
            <sz val="8"/>
            <color indexed="81"/>
            <rFont val="Tahoma"/>
            <family val="2"/>
          </rPr>
          <t>DEPOSITO AL ITC EL 03 DE JUNIO 2011. PAGO ESTA CANTIDAD X RECARGOS</t>
        </r>
        <r>
          <rPr>
            <sz val="8"/>
            <color indexed="81"/>
            <rFont val="Tahoma"/>
            <family val="2"/>
          </rPr>
          <t xml:space="preserve">
</t>
        </r>
      </text>
    </comment>
    <comment ref="AJ16" authorId="0">
      <text>
        <r>
          <rPr>
            <b/>
            <sz val="8"/>
            <color indexed="81"/>
            <rFont val="Tahoma"/>
            <family val="2"/>
          </rPr>
          <t>DEPOSITO AL ITC 07 DE JUNIO PAGO ESTA CANTIDAD X RECARGOS</t>
        </r>
      </text>
    </comment>
    <comment ref="AL16" authorId="0">
      <text>
        <r>
          <rPr>
            <b/>
            <sz val="8"/>
            <color indexed="81"/>
            <rFont val="Tahoma"/>
            <family val="2"/>
          </rPr>
          <t>DEPOSITO AL ITC EL 5 DE JULIO 2011 PAGO ESTA CANTIDAD X RECARGOS</t>
        </r>
        <r>
          <rPr>
            <sz val="8"/>
            <color indexed="81"/>
            <rFont val="Tahoma"/>
            <family val="2"/>
          </rPr>
          <t xml:space="preserve">
</t>
        </r>
      </text>
    </comment>
    <comment ref="AN16" authorId="0">
      <text>
        <r>
          <rPr>
            <b/>
            <sz val="8"/>
            <color indexed="81"/>
            <rFont val="Tahoma"/>
            <family val="2"/>
          </rPr>
          <t>DEPOSITO AL  ITC 05 DE JULIO DE ESTA MATERIA TIENE UN FALTANTE DE $137.50</t>
        </r>
        <r>
          <rPr>
            <sz val="8"/>
            <color indexed="81"/>
            <rFont val="Tahoma"/>
            <family val="2"/>
          </rPr>
          <t xml:space="preserve">
</t>
        </r>
      </text>
    </comment>
    <comment ref="C17" authorId="2">
      <text>
        <r>
          <rPr>
            <b/>
            <sz val="9"/>
            <color indexed="81"/>
            <rFont val="Tahoma"/>
            <family val="2"/>
          </rPr>
          <t>GteAdmin:</t>
        </r>
        <r>
          <rPr>
            <sz val="9"/>
            <color indexed="81"/>
            <rFont val="Tahoma"/>
            <family val="2"/>
          </rPr>
          <t xml:space="preserve">
</t>
        </r>
        <r>
          <rPr>
            <sz val="10"/>
            <color indexed="81"/>
            <rFont val="Tahoma"/>
            <family val="2"/>
          </rPr>
          <t>BECA, AUTIRZADA POR EL ING. PABLO EN EL MES DE MAYO DEL 2011</t>
        </r>
      </text>
    </comment>
    <comment ref="I17" authorId="0">
      <text>
        <r>
          <rPr>
            <b/>
            <sz val="8"/>
            <color indexed="81"/>
            <rFont val="Tahoma"/>
            <family val="2"/>
          </rPr>
          <t>Usuario:</t>
        </r>
        <r>
          <rPr>
            <sz val="8"/>
            <color indexed="81"/>
            <rFont val="Tahoma"/>
            <family val="2"/>
          </rPr>
          <t xml:space="preserve">
PAGO INSCRIPCION Y 1ER MATERIA</t>
        </r>
      </text>
    </comment>
    <comment ref="I18" authorId="0">
      <text>
        <r>
          <rPr>
            <b/>
            <sz val="8"/>
            <color indexed="81"/>
            <rFont val="Tahoma"/>
            <family val="2"/>
          </rPr>
          <t>Usuario:</t>
        </r>
        <r>
          <rPr>
            <sz val="8"/>
            <color indexed="81"/>
            <rFont val="Tahoma"/>
            <family val="2"/>
          </rPr>
          <t xml:space="preserve">
DEPOSITADO EN ITC EL 17
 DE FEBRERO 201
</t>
        </r>
      </text>
    </comment>
    <comment ref="K18" authorId="0">
      <text>
        <r>
          <rPr>
            <b/>
            <sz val="8"/>
            <color indexed="81"/>
            <rFont val="Tahoma"/>
            <family val="2"/>
          </rPr>
          <t>Usuario:</t>
        </r>
        <r>
          <rPr>
            <sz val="8"/>
            <color indexed="81"/>
            <rFont val="Tahoma"/>
            <family val="2"/>
          </rPr>
          <t xml:space="preserve">
DEPOSITADO EN ITC EL 09 DE JLIO
</t>
        </r>
      </text>
    </comment>
    <comment ref="M18" authorId="0">
      <text>
        <r>
          <rPr>
            <b/>
            <sz val="8"/>
            <color indexed="81"/>
            <rFont val="Tahoma"/>
            <family val="2"/>
          </rPr>
          <t>Usuario:</t>
        </r>
        <r>
          <rPr>
            <sz val="8"/>
            <color indexed="81"/>
            <rFont val="Tahoma"/>
            <family val="2"/>
          </rPr>
          <t xml:space="preserve">
DEPOSITADO EN ITC EL 09 DE JLIO
</t>
        </r>
      </text>
    </comment>
    <comment ref="O18" authorId="0">
      <text>
        <r>
          <rPr>
            <b/>
            <sz val="8"/>
            <color indexed="81"/>
            <rFont val="Tahoma"/>
            <family val="2"/>
          </rPr>
          <t>Usuario:</t>
        </r>
        <r>
          <rPr>
            <sz val="8"/>
            <color indexed="81"/>
            <rFont val="Tahoma"/>
            <family val="2"/>
          </rPr>
          <t xml:space="preserve">
DEPOSITADO EN ITC EL 09 DE JLIO
</t>
        </r>
      </text>
    </comment>
    <comment ref="Q18" authorId="0">
      <text>
        <r>
          <rPr>
            <b/>
            <sz val="8"/>
            <color indexed="81"/>
            <rFont val="Tahoma"/>
            <family val="2"/>
          </rPr>
          <t>Usuario:</t>
        </r>
        <r>
          <rPr>
            <sz val="8"/>
            <color indexed="81"/>
            <rFont val="Tahoma"/>
            <family val="2"/>
          </rPr>
          <t xml:space="preserve">
DEPOSITADO EN ITC EL 09 DE JLIO
</t>
        </r>
      </text>
    </comment>
    <comment ref="U18" authorId="0">
      <text>
        <r>
          <rPr>
            <b/>
            <sz val="8"/>
            <color indexed="81"/>
            <rFont val="Tahoma"/>
            <family val="2"/>
          </rPr>
          <t>Usuario:</t>
        </r>
        <r>
          <rPr>
            <sz val="8"/>
            <color indexed="81"/>
            <rFont val="Tahoma"/>
            <family val="2"/>
          </rPr>
          <t xml:space="preserve">
DEPOSITADO EN ITC EL 10 DE SEP</t>
        </r>
      </text>
    </comment>
    <comment ref="W18" authorId="0">
      <text>
        <r>
          <rPr>
            <b/>
            <sz val="8"/>
            <color indexed="81"/>
            <rFont val="Tahoma"/>
            <family val="2"/>
          </rPr>
          <t>Usuario:</t>
        </r>
        <r>
          <rPr>
            <sz val="8"/>
            <color indexed="81"/>
            <rFont val="Tahoma"/>
            <family val="2"/>
          </rPr>
          <t xml:space="preserve">
DEPOSITADO EN ITC EL 10 DE SEP</t>
        </r>
      </text>
    </comment>
    <comment ref="Y18" authorId="0">
      <text>
        <r>
          <rPr>
            <b/>
            <sz val="8"/>
            <color indexed="81"/>
            <rFont val="Tahoma"/>
            <family val="2"/>
          </rPr>
          <t>Usuario:</t>
        </r>
        <r>
          <rPr>
            <sz val="8"/>
            <color indexed="81"/>
            <rFont val="Tahoma"/>
            <family val="2"/>
          </rPr>
          <t xml:space="preserve">
DEPOSITADO EN ITC EL 15 DE OCTUBRE</t>
        </r>
      </text>
    </comment>
    <comment ref="AA18" authorId="0">
      <text>
        <r>
          <rPr>
            <b/>
            <sz val="8"/>
            <color indexed="81"/>
            <rFont val="Tahoma"/>
            <family val="2"/>
          </rPr>
          <t>Usuario:</t>
        </r>
        <r>
          <rPr>
            <sz val="8"/>
            <color indexed="81"/>
            <rFont val="Tahoma"/>
            <family val="2"/>
          </rPr>
          <t xml:space="preserve">
DEPOSITADO EN ITC EL 15 DE OCTUBRE</t>
        </r>
      </text>
    </comment>
    <comment ref="AC18" authorId="0">
      <text>
        <r>
          <rPr>
            <b/>
            <sz val="8"/>
            <color indexed="81"/>
            <rFont val="Tahoma"/>
            <family val="2"/>
          </rPr>
          <t>Usuario:</t>
        </r>
        <r>
          <rPr>
            <sz val="8"/>
            <color indexed="81"/>
            <rFont val="Tahoma"/>
            <family val="2"/>
          </rPr>
          <t xml:space="preserve">
DEPOSITADO EN ITC EL 26 DE NOVIEMBRE</t>
        </r>
      </text>
    </comment>
    <comment ref="AE18" authorId="0">
      <text>
        <r>
          <rPr>
            <b/>
            <sz val="8"/>
            <color indexed="81"/>
            <rFont val="Tahoma"/>
            <family val="2"/>
          </rPr>
          <t>Usuario:</t>
        </r>
        <r>
          <rPr>
            <sz val="8"/>
            <color indexed="81"/>
            <rFont val="Tahoma"/>
            <family val="2"/>
          </rPr>
          <t xml:space="preserve">
DEPOSITADO EN ITC EL 10 DE DICIEMBRE
</t>
        </r>
      </text>
    </comment>
    <comment ref="AG18" authorId="0">
      <text>
        <r>
          <rPr>
            <b/>
            <sz val="8"/>
            <color indexed="81"/>
            <rFont val="Tahoma"/>
            <family val="2"/>
          </rPr>
          <t>Usuario:</t>
        </r>
        <r>
          <rPr>
            <sz val="8"/>
            <color indexed="81"/>
            <rFont val="Tahoma"/>
            <family val="2"/>
          </rPr>
          <t xml:space="preserve">
DEPOSITADO EN ITC EL 18 DE FEBRERO
</t>
        </r>
      </text>
    </comment>
    <comment ref="AJ18" authorId="0">
      <text>
        <r>
          <rPr>
            <b/>
            <sz val="8"/>
            <color indexed="81"/>
            <rFont val="Tahoma"/>
            <family val="2"/>
          </rPr>
          <t>Usuario:</t>
        </r>
        <r>
          <rPr>
            <sz val="8"/>
            <color indexed="81"/>
            <rFont val="Tahoma"/>
            <family val="2"/>
          </rPr>
          <t xml:space="preserve">
DEPOSITADO EN ITC EL 18 FEBRERO 2011</t>
        </r>
      </text>
    </comment>
    <comment ref="AL18" authorId="0">
      <text>
        <r>
          <rPr>
            <b/>
            <sz val="8"/>
            <color indexed="81"/>
            <rFont val="Tahoma"/>
            <family val="2"/>
          </rPr>
          <t>DEPOSITO DEL 18 DE FEBRERO 2011</t>
        </r>
      </text>
    </comment>
    <comment ref="AN18" authorId="0">
      <text>
        <r>
          <rPr>
            <b/>
            <sz val="8"/>
            <color indexed="81"/>
            <rFont val="Tahoma"/>
            <family val="2"/>
          </rPr>
          <t>DEPOSITO AL ITC 03 DE JUNIO 2011</t>
        </r>
      </text>
    </comment>
    <comment ref="AP18" authorId="0">
      <text>
        <r>
          <rPr>
            <b/>
            <sz val="8"/>
            <color indexed="81"/>
            <rFont val="Tahoma"/>
            <family val="2"/>
          </rPr>
          <t>DEPOSITO AL ITC 03 DE JUNIO 2011</t>
        </r>
      </text>
    </comment>
    <comment ref="AR18" authorId="0">
      <text>
        <r>
          <rPr>
            <b/>
            <sz val="8"/>
            <color indexed="81"/>
            <rFont val="Tahoma"/>
            <family val="2"/>
          </rPr>
          <t>DEPOSITO AL ITC 24 DE JUNIO 2011</t>
        </r>
        <r>
          <rPr>
            <sz val="8"/>
            <color indexed="81"/>
            <rFont val="Tahoma"/>
            <family val="2"/>
          </rPr>
          <t xml:space="preserve">
</t>
        </r>
      </text>
    </comment>
    <comment ref="AT18" authorId="0">
      <text>
        <r>
          <rPr>
            <b/>
            <sz val="8"/>
            <color indexed="81"/>
            <rFont val="Tahoma"/>
            <family val="2"/>
          </rPr>
          <t>DEPOSITO AL ITC 1 DE JULIO 2011</t>
        </r>
        <r>
          <rPr>
            <sz val="8"/>
            <color indexed="81"/>
            <rFont val="Tahoma"/>
            <family val="2"/>
          </rPr>
          <t xml:space="preserve">
</t>
        </r>
      </text>
    </comment>
    <comment ref="C19" authorId="0">
      <text>
        <r>
          <rPr>
            <b/>
            <sz val="8"/>
            <color indexed="81"/>
            <rFont val="Tahoma"/>
            <family val="2"/>
          </rPr>
          <t>Usuario:</t>
        </r>
        <r>
          <rPr>
            <sz val="8"/>
            <color indexed="81"/>
            <rFont val="Tahoma"/>
            <family val="2"/>
          </rPr>
          <t xml:space="preserve">
</t>
        </r>
      </text>
    </comment>
    <comment ref="K19" authorId="0">
      <text>
        <r>
          <rPr>
            <b/>
            <sz val="8"/>
            <color indexed="81"/>
            <rFont val="Tahoma"/>
            <family val="2"/>
          </rPr>
          <t>Usuario:</t>
        </r>
        <r>
          <rPr>
            <sz val="8"/>
            <color indexed="81"/>
            <rFont val="Tahoma"/>
            <family val="2"/>
          </rPr>
          <t xml:space="preserve">
DEPOSITADO EN ITC EL 12 MARZO 2010</t>
        </r>
      </text>
    </comment>
    <comment ref="M19" authorId="0">
      <text>
        <r>
          <rPr>
            <b/>
            <sz val="8"/>
            <color indexed="81"/>
            <rFont val="Tahoma"/>
            <family val="2"/>
          </rPr>
          <t>Usuario:
DEPOSITADO EN EL ICIC</t>
        </r>
      </text>
    </comment>
    <comment ref="O19" authorId="0">
      <text>
        <r>
          <rPr>
            <b/>
            <sz val="8"/>
            <color indexed="81"/>
            <rFont val="Tahoma"/>
            <family val="2"/>
          </rPr>
          <t>Usuario:</t>
        </r>
        <r>
          <rPr>
            <sz val="8"/>
            <color indexed="81"/>
            <rFont val="Tahoma"/>
            <family val="2"/>
          </rPr>
          <t xml:space="preserve">
DEPOSITADO EN ITC EL 30 DE JULIO</t>
        </r>
      </text>
    </comment>
    <comment ref="Q19" authorId="0">
      <text>
        <r>
          <rPr>
            <b/>
            <sz val="8"/>
            <color indexed="81"/>
            <rFont val="Tahoma"/>
            <family val="2"/>
          </rPr>
          <t>Usuario:</t>
        </r>
        <r>
          <rPr>
            <sz val="8"/>
            <color indexed="81"/>
            <rFont val="Tahoma"/>
            <family val="2"/>
          </rPr>
          <t xml:space="preserve">
DEPOSITADO EN ICIC EL 18 AGOSTO</t>
        </r>
      </text>
    </comment>
    <comment ref="U19" authorId="0">
      <text>
        <r>
          <rPr>
            <b/>
            <sz val="8"/>
            <color indexed="81"/>
            <rFont val="Tahoma"/>
            <family val="2"/>
          </rPr>
          <t>Usuario:</t>
        </r>
        <r>
          <rPr>
            <sz val="8"/>
            <color indexed="81"/>
            <rFont val="Tahoma"/>
            <family val="2"/>
          </rPr>
          <t xml:space="preserve">
DEPOSITADO EN ITC EL 05 DE AGOSTO</t>
        </r>
      </text>
    </comment>
    <comment ref="W19" authorId="0">
      <text>
        <r>
          <rPr>
            <b/>
            <sz val="8"/>
            <color indexed="81"/>
            <rFont val="Tahoma"/>
            <family val="2"/>
          </rPr>
          <t>Usuario:</t>
        </r>
        <r>
          <rPr>
            <sz val="8"/>
            <color indexed="81"/>
            <rFont val="Tahoma"/>
            <family val="2"/>
          </rPr>
          <t xml:space="preserve">
DEPOSITADO EN ICIC EL 15 DE SEPTIEMBRE</t>
        </r>
      </text>
    </comment>
    <comment ref="Y19" authorId="0">
      <text>
        <r>
          <rPr>
            <b/>
            <sz val="8"/>
            <color indexed="81"/>
            <rFont val="Tahoma"/>
            <family val="2"/>
          </rPr>
          <t>Usuario:</t>
        </r>
        <r>
          <rPr>
            <sz val="8"/>
            <color indexed="81"/>
            <rFont val="Tahoma"/>
            <family val="2"/>
          </rPr>
          <t xml:space="preserve">
PAGADO EN ICIC 08 NOV
</t>
        </r>
      </text>
    </comment>
    <comment ref="AA19" authorId="0">
      <text>
        <r>
          <rPr>
            <b/>
            <sz val="8"/>
            <color indexed="81"/>
            <rFont val="Tahoma"/>
            <family val="2"/>
          </rPr>
          <t>Usuario:</t>
        </r>
        <r>
          <rPr>
            <sz val="8"/>
            <color indexed="81"/>
            <rFont val="Tahoma"/>
            <family val="2"/>
          </rPr>
          <t xml:space="preserve">
PAGADO EN ICIC 17 enero
</t>
        </r>
      </text>
    </comment>
    <comment ref="AC19" authorId="0">
      <text>
        <r>
          <rPr>
            <b/>
            <sz val="8"/>
            <color indexed="81"/>
            <rFont val="Tahoma"/>
            <family val="2"/>
          </rPr>
          <t>Usuario:</t>
        </r>
        <r>
          <rPr>
            <sz val="8"/>
            <color indexed="81"/>
            <rFont val="Tahoma"/>
            <family val="2"/>
          </rPr>
          <t xml:space="preserve">
PAGADO EN ICIC 17 enero
</t>
        </r>
      </text>
    </comment>
    <comment ref="AJ19" authorId="0">
      <text>
        <r>
          <rPr>
            <b/>
            <sz val="8"/>
            <color indexed="81"/>
            <rFont val="Tahoma"/>
            <family val="2"/>
          </rPr>
          <t>DEPOSITO AL ITC EL 03 DE JUNIO DE 2011 PAGO ESTA CANTIDAD X RECARGOS</t>
        </r>
        <r>
          <rPr>
            <sz val="8"/>
            <color indexed="81"/>
            <rFont val="Tahoma"/>
            <family val="2"/>
          </rPr>
          <t xml:space="preserve">
</t>
        </r>
      </text>
    </comment>
    <comment ref="AL19" authorId="0">
      <text>
        <r>
          <rPr>
            <b/>
            <sz val="8"/>
            <color indexed="81"/>
            <rFont val="Tahoma"/>
            <family val="2"/>
          </rPr>
          <t>DEPOSITO AL ITC EL 03 DE JUNIO. PAGO ESTA CANTIDAD X RECARGOS</t>
        </r>
        <r>
          <rPr>
            <sz val="8"/>
            <color indexed="81"/>
            <rFont val="Tahoma"/>
            <family val="2"/>
          </rPr>
          <t xml:space="preserve">
</t>
        </r>
      </text>
    </comment>
    <comment ref="AN19" authorId="0">
      <text>
        <r>
          <rPr>
            <b/>
            <sz val="8"/>
            <color indexed="81"/>
            <rFont val="Tahoma"/>
            <family val="2"/>
          </rPr>
          <t xml:space="preserve">DEPOSITO AL ITC EL 03 DE JUNIO 2011. PAGO ESTA CANTIDAD X RECARGOS
</t>
        </r>
        <r>
          <rPr>
            <sz val="8"/>
            <color indexed="81"/>
            <rFont val="Tahoma"/>
            <family val="2"/>
          </rPr>
          <t xml:space="preserve">
</t>
        </r>
      </text>
    </comment>
    <comment ref="AP19" authorId="0">
      <text>
        <r>
          <rPr>
            <b/>
            <sz val="8"/>
            <color indexed="81"/>
            <rFont val="Tahoma"/>
            <family val="2"/>
          </rPr>
          <t>DEPOSITO AL ITC 17 DE JUNIO 2011 PAGO ESTA CANTIDAD X RECARGOS</t>
        </r>
      </text>
    </comment>
    <comment ref="AR19" authorId="0">
      <text>
        <r>
          <rPr>
            <b/>
            <sz val="8"/>
            <color indexed="81"/>
            <rFont val="Tahoma"/>
            <family val="2"/>
          </rPr>
          <t>DEPOSITO AL ITC 17 DE JUNIO 2011</t>
        </r>
        <r>
          <rPr>
            <sz val="8"/>
            <color indexed="81"/>
            <rFont val="Tahoma"/>
            <family val="2"/>
          </rPr>
          <t xml:space="preserve">
</t>
        </r>
      </text>
    </comment>
    <comment ref="AT19" authorId="0">
      <text>
        <r>
          <rPr>
            <b/>
            <sz val="8"/>
            <color indexed="81"/>
            <rFont val="Tahoma"/>
            <family val="2"/>
          </rPr>
          <t>DEPOSITO AL ITC 17 DE JUNIO 2011</t>
        </r>
        <r>
          <rPr>
            <sz val="8"/>
            <color indexed="81"/>
            <rFont val="Tahoma"/>
            <family val="2"/>
          </rPr>
          <t xml:space="preserve">
</t>
        </r>
      </text>
    </comment>
    <comment ref="K20" authorId="0">
      <text>
        <r>
          <rPr>
            <b/>
            <sz val="8"/>
            <color indexed="81"/>
            <rFont val="Tahoma"/>
            <family val="2"/>
          </rPr>
          <t>Usuario:</t>
        </r>
        <r>
          <rPr>
            <sz val="8"/>
            <color indexed="81"/>
            <rFont val="Tahoma"/>
            <family val="2"/>
          </rPr>
          <t xml:space="preserve">
DEPOSITADO EN ITC 22 DE FEBRERO 2010
</t>
        </r>
      </text>
    </comment>
    <comment ref="M20" authorId="0">
      <text>
        <r>
          <rPr>
            <b/>
            <sz val="8"/>
            <color indexed="81"/>
            <rFont val="Tahoma"/>
            <family val="2"/>
          </rPr>
          <t>Usuario:</t>
        </r>
        <r>
          <rPr>
            <sz val="8"/>
            <color indexed="81"/>
            <rFont val="Tahoma"/>
            <family val="2"/>
          </rPr>
          <t xml:space="preserve">
DEPOSITADO EN ITC EL 14 DE ABRIL</t>
        </r>
      </text>
    </comment>
    <comment ref="O20" authorId="0">
      <text>
        <r>
          <rPr>
            <b/>
            <sz val="8"/>
            <color indexed="81"/>
            <rFont val="Tahoma"/>
            <family val="2"/>
          </rPr>
          <t>Usuario:</t>
        </r>
        <r>
          <rPr>
            <sz val="8"/>
            <color indexed="81"/>
            <rFont val="Tahoma"/>
            <family val="2"/>
          </rPr>
          <t xml:space="preserve">
DEPOSITADO EN ITC EL 01 DE JULIO</t>
        </r>
      </text>
    </comment>
    <comment ref="Q20" authorId="0">
      <text>
        <r>
          <rPr>
            <b/>
            <sz val="8"/>
            <color indexed="81"/>
            <rFont val="Tahoma"/>
            <family val="2"/>
          </rPr>
          <t>Usuario:</t>
        </r>
        <r>
          <rPr>
            <sz val="8"/>
            <color indexed="81"/>
            <rFont val="Tahoma"/>
            <family val="2"/>
          </rPr>
          <t xml:space="preserve">
SE PERDIO DEPOSITO, VA HACER CARTA PARA SOLICITAR FACTURA AL ITC</t>
        </r>
      </text>
    </comment>
    <comment ref="U20" authorId="0">
      <text>
        <r>
          <rPr>
            <b/>
            <sz val="8"/>
            <color indexed="81"/>
            <rFont val="Tahoma"/>
            <family val="2"/>
          </rPr>
          <t>Usuario:</t>
        </r>
        <r>
          <rPr>
            <sz val="8"/>
            <color indexed="81"/>
            <rFont val="Tahoma"/>
            <family val="2"/>
          </rPr>
          <t xml:space="preserve">
DEPOSITADO EN ITC EL 23 DE JULIO</t>
        </r>
      </text>
    </comment>
    <comment ref="W20" authorId="0">
      <text>
        <r>
          <rPr>
            <b/>
            <sz val="8"/>
            <color indexed="81"/>
            <rFont val="Tahoma"/>
            <family val="2"/>
          </rPr>
          <t>Usuario:</t>
        </r>
        <r>
          <rPr>
            <sz val="8"/>
            <color indexed="81"/>
            <rFont val="Tahoma"/>
            <family val="2"/>
          </rPr>
          <t xml:space="preserve">
DEPOSITADO EN ITC EL 23 DE JULIO, TIENE 150 PESOS A FAVOR</t>
        </r>
      </text>
    </comment>
    <comment ref="AC20" authorId="0">
      <text>
        <r>
          <rPr>
            <b/>
            <sz val="8"/>
            <color indexed="81"/>
            <rFont val="Tahoma"/>
            <family val="2"/>
          </rPr>
          <t>Usuario:</t>
        </r>
        <r>
          <rPr>
            <sz val="8"/>
            <color indexed="81"/>
            <rFont val="Tahoma"/>
            <family val="2"/>
          </rPr>
          <t xml:space="preserve">
DEPOSITADO EN ITC EL 18 FEBRERO DEL 2011</t>
        </r>
      </text>
    </comment>
    <comment ref="AE20" authorId="0">
      <text>
        <r>
          <rPr>
            <b/>
            <sz val="8"/>
            <color indexed="81"/>
            <rFont val="Tahoma"/>
            <family val="2"/>
          </rPr>
          <t>Usuario:</t>
        </r>
        <r>
          <rPr>
            <sz val="8"/>
            <color indexed="81"/>
            <rFont val="Tahoma"/>
            <family val="2"/>
          </rPr>
          <t xml:space="preserve">
DEPOSITADO EN ITC EL 18 FEBRERO DEL 2011</t>
        </r>
      </text>
    </comment>
    <comment ref="AG20" authorId="0">
      <text>
        <r>
          <rPr>
            <b/>
            <sz val="8"/>
            <color indexed="81"/>
            <rFont val="Tahoma"/>
            <family val="2"/>
          </rPr>
          <t>Usuario:</t>
        </r>
        <r>
          <rPr>
            <sz val="8"/>
            <color indexed="81"/>
            <rFont val="Tahoma"/>
            <family val="2"/>
          </rPr>
          <t xml:space="preserve">
DEPOSITADO EN ITC EL 18 FEBRERO DEL 2011</t>
        </r>
      </text>
    </comment>
    <comment ref="AJ20" authorId="0">
      <text>
        <r>
          <rPr>
            <b/>
            <sz val="8"/>
            <color indexed="81"/>
            <rFont val="Tahoma"/>
            <family val="2"/>
          </rPr>
          <t>Usuario:</t>
        </r>
        <r>
          <rPr>
            <sz val="8"/>
            <color indexed="81"/>
            <rFont val="Tahoma"/>
            <family val="2"/>
          </rPr>
          <t xml:space="preserve">
DEPOSITADO EN ITC EL 18 FEBRERO DEL 2011</t>
        </r>
      </text>
    </comment>
    <comment ref="AL20" authorId="0">
      <text>
        <r>
          <rPr>
            <b/>
            <sz val="8"/>
            <color indexed="81"/>
            <rFont val="Tahoma"/>
            <family val="2"/>
          </rPr>
          <t>Usuario:</t>
        </r>
        <r>
          <rPr>
            <sz val="8"/>
            <color indexed="81"/>
            <rFont val="Tahoma"/>
            <family val="2"/>
          </rPr>
          <t xml:space="preserve">
DEPOSITADO EN ITC EL 18 FEBRERO DEL 2011</t>
        </r>
      </text>
    </comment>
    <comment ref="AN20" authorId="0">
      <text>
        <r>
          <rPr>
            <b/>
            <sz val="8"/>
            <color indexed="81"/>
            <rFont val="Tahoma"/>
            <family val="2"/>
          </rPr>
          <t>Usuario:</t>
        </r>
        <r>
          <rPr>
            <sz val="8"/>
            <color indexed="81"/>
            <rFont val="Tahoma"/>
            <family val="2"/>
          </rPr>
          <t xml:space="preserve">
DEPOSITADO EN ITC EL 18 FEBRERO DEL 2011</t>
        </r>
      </text>
    </comment>
    <comment ref="AP20" authorId="0">
      <text>
        <r>
          <rPr>
            <b/>
            <sz val="8"/>
            <color indexed="81"/>
            <rFont val="Tahoma"/>
            <family val="2"/>
          </rPr>
          <t>Usuario:</t>
        </r>
        <r>
          <rPr>
            <sz val="8"/>
            <color indexed="81"/>
            <rFont val="Tahoma"/>
            <family val="2"/>
          </rPr>
          <t xml:space="preserve">
DEPOSITADO EN ITC EL 18 FEBRERO DEL 2011</t>
        </r>
      </text>
    </comment>
    <comment ref="AR20" authorId="0">
      <text>
        <r>
          <rPr>
            <b/>
            <sz val="8"/>
            <color indexed="81"/>
            <rFont val="Tahoma"/>
            <family val="2"/>
          </rPr>
          <t>Usuario:</t>
        </r>
        <r>
          <rPr>
            <sz val="8"/>
            <color indexed="81"/>
            <rFont val="Tahoma"/>
            <family val="2"/>
          </rPr>
          <t xml:space="preserve">
DEPOSITADO EN ITC EL 18 FEBRERO DEL 2011</t>
        </r>
      </text>
    </comment>
    <comment ref="AT20" authorId="0">
      <text>
        <r>
          <rPr>
            <b/>
            <sz val="8"/>
            <color indexed="81"/>
            <rFont val="Tahoma"/>
            <family val="2"/>
          </rPr>
          <t>DEPOSITADO EN ITC EL 25 DE JULIO DIFERENCIA DE $1750</t>
        </r>
      </text>
    </comment>
    <comment ref="K21" authorId="0">
      <text>
        <r>
          <rPr>
            <b/>
            <sz val="8"/>
            <color indexed="81"/>
            <rFont val="Tahoma"/>
            <family val="2"/>
          </rPr>
          <t>Usuario:DEPOSITADO EN ITC EL 02 DE MARZO</t>
        </r>
      </text>
    </comment>
    <comment ref="M21" authorId="0">
      <text>
        <r>
          <rPr>
            <b/>
            <sz val="8"/>
            <color indexed="81"/>
            <rFont val="Tahoma"/>
            <family val="2"/>
          </rPr>
          <t>Usuario:DEPOSITADO EN ITC EL 16 DE ABRIL</t>
        </r>
      </text>
    </comment>
    <comment ref="O21" authorId="0">
      <text>
        <r>
          <rPr>
            <b/>
            <sz val="8"/>
            <color indexed="81"/>
            <rFont val="Tahoma"/>
            <family val="2"/>
          </rPr>
          <t>Usuario:DEPOSITADO EN ITC EL 20 DE MAYO</t>
        </r>
      </text>
    </comment>
    <comment ref="Q21" authorId="0">
      <text>
        <r>
          <rPr>
            <b/>
            <sz val="8"/>
            <color indexed="81"/>
            <rFont val="Tahoma"/>
            <family val="2"/>
          </rPr>
          <t>Usuario:DEPOSITADO EN ITC EL 18 JUNIO</t>
        </r>
      </text>
    </comment>
    <comment ref="U21" authorId="0">
      <text>
        <r>
          <rPr>
            <b/>
            <sz val="8"/>
            <color indexed="81"/>
            <rFont val="Tahoma"/>
            <family val="2"/>
          </rPr>
          <t>Usuario: 
DEPOSITADO EN ITC EL 22 JULIO</t>
        </r>
      </text>
    </comment>
    <comment ref="W21" authorId="0">
      <text>
        <r>
          <rPr>
            <b/>
            <sz val="8"/>
            <color indexed="81"/>
            <rFont val="Tahoma"/>
            <family val="2"/>
          </rPr>
          <t>Usuario:DEPOSITADO EN ITC EL 22 JULIO</t>
        </r>
      </text>
    </comment>
    <comment ref="Y21" authorId="0">
      <text>
        <r>
          <rPr>
            <b/>
            <sz val="8"/>
            <color indexed="81"/>
            <rFont val="Tahoma"/>
            <family val="2"/>
          </rPr>
          <t xml:space="preserve">Usuario:DEPOSITADO EN ITC EL 20 agosto
</t>
        </r>
      </text>
    </comment>
    <comment ref="AA21" authorId="0">
      <text>
        <r>
          <rPr>
            <b/>
            <sz val="8"/>
            <color indexed="81"/>
            <rFont val="Tahoma"/>
            <family val="2"/>
          </rPr>
          <t xml:space="preserve">Usuario:
DEPOSITADO EN ITC EL 13 DE OCTUBRE
</t>
        </r>
      </text>
    </comment>
    <comment ref="AC21" authorId="0">
      <text>
        <r>
          <rPr>
            <b/>
            <sz val="8"/>
            <color indexed="81"/>
            <rFont val="Tahoma"/>
            <family val="2"/>
          </rPr>
          <t xml:space="preserve">Usuario:
DEPOSITADO EN ITC EL 08 DE DICIEMBRE
</t>
        </r>
      </text>
    </comment>
    <comment ref="AE21" authorId="0">
      <text>
        <r>
          <rPr>
            <b/>
            <sz val="8"/>
            <color indexed="81"/>
            <rFont val="Tahoma"/>
            <family val="2"/>
          </rPr>
          <t xml:space="preserve">Usuario:
DEPOSITADO EN ITC EL 09 DE NOVIEMBRE
</t>
        </r>
      </text>
    </comment>
    <comment ref="AG21" authorId="0">
      <text>
        <r>
          <rPr>
            <b/>
            <sz val="8"/>
            <color indexed="81"/>
            <rFont val="Tahoma"/>
            <family val="2"/>
          </rPr>
          <t xml:space="preserve">Usuario:
DEPOSITADO EN ITC EL 04 DE FEBRERO 2011
</t>
        </r>
      </text>
    </comment>
    <comment ref="AJ21" authorId="0">
      <text>
        <r>
          <rPr>
            <b/>
            <sz val="8"/>
            <color indexed="81"/>
            <rFont val="Tahoma"/>
            <family val="2"/>
          </rPr>
          <t>DEPOSITO AL ITC 15 ABRIL 2011</t>
        </r>
      </text>
    </comment>
    <comment ref="AL21" authorId="0">
      <text>
        <r>
          <rPr>
            <b/>
            <sz val="8"/>
            <color indexed="81"/>
            <rFont val="Tahoma"/>
            <family val="2"/>
          </rPr>
          <t>DEPOSITO AL ITC 15 MARZO 2011</t>
        </r>
      </text>
    </comment>
    <comment ref="AN21" authorId="0">
      <text>
        <r>
          <rPr>
            <b/>
            <sz val="8"/>
            <color indexed="81"/>
            <rFont val="Tahoma"/>
            <family val="2"/>
          </rPr>
          <t>DEPOSITO AL ITC 15 ABRIL 2011</t>
        </r>
      </text>
    </comment>
    <comment ref="AP21" authorId="0">
      <text>
        <r>
          <rPr>
            <b/>
            <sz val="8"/>
            <color indexed="81"/>
            <rFont val="Tahoma"/>
            <family val="2"/>
          </rPr>
          <t>DEPOSITO AL ITC 15 ABRIL 2011</t>
        </r>
      </text>
    </comment>
    <comment ref="AR21" authorId="0">
      <text>
        <r>
          <rPr>
            <b/>
            <sz val="8"/>
            <color indexed="81"/>
            <rFont val="Tahoma"/>
            <family val="2"/>
          </rPr>
          <t>DEPOSITO AL ITC EL 03 DE JUNIO 2011</t>
        </r>
      </text>
    </comment>
    <comment ref="AT21" authorId="0">
      <text>
        <r>
          <rPr>
            <b/>
            <sz val="8"/>
            <color indexed="81"/>
            <rFont val="Tahoma"/>
            <family val="2"/>
          </rPr>
          <t>DEPOSITO AL ITC 23 DE JUNIO 2011</t>
        </r>
        <r>
          <rPr>
            <sz val="8"/>
            <color indexed="81"/>
            <rFont val="Tahoma"/>
            <family val="2"/>
          </rPr>
          <t xml:space="preserve">
</t>
        </r>
      </text>
    </comment>
    <comment ref="I22" authorId="0">
      <text>
        <r>
          <rPr>
            <b/>
            <sz val="8"/>
            <color indexed="81"/>
            <rFont val="Tahoma"/>
            <family val="2"/>
          </rPr>
          <t>Usuario:</t>
        </r>
        <r>
          <rPr>
            <sz val="8"/>
            <color indexed="81"/>
            <rFont val="Tahoma"/>
            <family val="2"/>
          </rPr>
          <t xml:space="preserve">
DEPOSITADO EN ITC EL 11 FEBRERO 2010
</t>
        </r>
      </text>
    </comment>
    <comment ref="K22" authorId="0">
      <text>
        <r>
          <rPr>
            <b/>
            <sz val="8"/>
            <color indexed="81"/>
            <rFont val="Tahoma"/>
            <family val="2"/>
          </rPr>
          <t>Usuario:</t>
        </r>
        <r>
          <rPr>
            <sz val="8"/>
            <color indexed="81"/>
            <rFont val="Tahoma"/>
            <family val="2"/>
          </rPr>
          <t xml:space="preserve">
DEPOSITADO EN ITC EL 10 MARZO</t>
        </r>
      </text>
    </comment>
    <comment ref="M22" authorId="0">
      <text>
        <r>
          <rPr>
            <b/>
            <sz val="8"/>
            <color indexed="81"/>
            <rFont val="Tahoma"/>
            <family val="2"/>
          </rPr>
          <t>Usuario:</t>
        </r>
        <r>
          <rPr>
            <sz val="8"/>
            <color indexed="81"/>
            <rFont val="Tahoma"/>
            <family val="2"/>
          </rPr>
          <t xml:space="preserve">
DEPOSITADO EN ITC EL 30 ABRIL 2010
</t>
        </r>
      </text>
    </comment>
    <comment ref="U22" authorId="0">
      <text>
        <r>
          <rPr>
            <b/>
            <sz val="8"/>
            <color indexed="81"/>
            <rFont val="Tahoma"/>
            <family val="2"/>
          </rPr>
          <t>Usuario:</t>
        </r>
        <r>
          <rPr>
            <sz val="8"/>
            <color indexed="81"/>
            <rFont val="Tahoma"/>
            <family val="2"/>
          </rPr>
          <t xml:space="preserve">
PAGADO EN ICIC EL 24 DE SEPTIEMBRE, ICIC LE PAGA AL ITC EN EL CHEQUE # 7237 DE SEPTIEMBRE</t>
        </r>
      </text>
    </comment>
    <comment ref="W22" authorId="0">
      <text>
        <r>
          <rPr>
            <b/>
            <sz val="8"/>
            <color indexed="81"/>
            <rFont val="Tahoma"/>
            <family val="2"/>
          </rPr>
          <t>Usuario:</t>
        </r>
        <r>
          <rPr>
            <sz val="8"/>
            <color indexed="81"/>
            <rFont val="Tahoma"/>
            <family val="2"/>
          </rPr>
          <t xml:space="preserve">
DEPOSITADO EN ITC EL13 DE OCTUBRE
</t>
        </r>
      </text>
    </comment>
    <comment ref="Y22" authorId="0">
      <text>
        <r>
          <rPr>
            <b/>
            <sz val="8"/>
            <color indexed="81"/>
            <rFont val="Tahoma"/>
            <family val="2"/>
          </rPr>
          <t>Usuario:</t>
        </r>
        <r>
          <rPr>
            <sz val="8"/>
            <color indexed="81"/>
            <rFont val="Tahoma"/>
            <family val="2"/>
          </rPr>
          <t xml:space="preserve">
DEPOSITADO EN ITC EL13 DE OCTUBRE
</t>
        </r>
      </text>
    </comment>
    <comment ref="AA22" authorId="0">
      <text>
        <r>
          <rPr>
            <b/>
            <sz val="8"/>
            <color indexed="81"/>
            <rFont val="Tahoma"/>
            <family val="2"/>
          </rPr>
          <t>Usuario:</t>
        </r>
        <r>
          <rPr>
            <sz val="8"/>
            <color indexed="81"/>
            <rFont val="Tahoma"/>
            <family val="2"/>
          </rPr>
          <t xml:space="preserve">
DEPOSITADO EN ITC EL13 DE OCTUBRE
</t>
        </r>
      </text>
    </comment>
    <comment ref="AC22" authorId="0">
      <text>
        <r>
          <rPr>
            <b/>
            <sz val="8"/>
            <color indexed="81"/>
            <rFont val="Tahoma"/>
            <family val="2"/>
          </rPr>
          <t>Usuario:</t>
        </r>
        <r>
          <rPr>
            <sz val="8"/>
            <color indexed="81"/>
            <rFont val="Tahoma"/>
            <family val="2"/>
          </rPr>
          <t xml:space="preserve">
DEPOSITADO EN ITC EL13 DE OCTUBRE
</t>
        </r>
      </text>
    </comment>
    <comment ref="AE22" authorId="0">
      <text>
        <r>
          <rPr>
            <b/>
            <sz val="8"/>
            <color indexed="81"/>
            <rFont val="Tahoma"/>
            <family val="2"/>
          </rPr>
          <t>Usuario:</t>
        </r>
        <r>
          <rPr>
            <sz val="8"/>
            <color indexed="81"/>
            <rFont val="Tahoma"/>
            <family val="2"/>
          </rPr>
          <t xml:space="preserve">
DEPOSITADO EN ITC EL13 DE OCTUBRE
</t>
        </r>
      </text>
    </comment>
    <comment ref="AG22" authorId="0">
      <text>
        <r>
          <rPr>
            <b/>
            <sz val="8"/>
            <color indexed="81"/>
            <rFont val="Tahoma"/>
            <family val="2"/>
          </rPr>
          <t>Usuario:</t>
        </r>
        <r>
          <rPr>
            <sz val="8"/>
            <color indexed="81"/>
            <rFont val="Tahoma"/>
            <family val="2"/>
          </rPr>
          <t xml:space="preserve">
DEPOSITADO EN ITC EL13 DE OCTUBRE
</t>
        </r>
      </text>
    </comment>
    <comment ref="AE23" authorId="0">
      <text>
        <r>
          <rPr>
            <b/>
            <sz val="8"/>
            <color indexed="81"/>
            <rFont val="Tahoma"/>
            <family val="2"/>
          </rPr>
          <t>Usuario:</t>
        </r>
        <r>
          <rPr>
            <sz val="8"/>
            <color indexed="81"/>
            <rFont val="Tahoma"/>
            <family val="2"/>
          </rPr>
          <t xml:space="preserve">
DEPOSITADO EN ITC EL 31 DE ENERO
</t>
        </r>
      </text>
    </comment>
    <comment ref="I28" authorId="0">
      <text>
        <r>
          <rPr>
            <b/>
            <sz val="8"/>
            <color indexed="81"/>
            <rFont val="Tahoma"/>
            <family val="2"/>
          </rPr>
          <t>Usuario:</t>
        </r>
        <r>
          <rPr>
            <sz val="8"/>
            <color indexed="81"/>
            <rFont val="Tahoma"/>
            <family val="2"/>
          </rPr>
          <t xml:space="preserve">
PAGADO EGRESO 60 DE MARZO</t>
        </r>
      </text>
    </comment>
    <comment ref="K28" authorId="0">
      <text>
        <r>
          <rPr>
            <b/>
            <sz val="8"/>
            <color indexed="81"/>
            <rFont val="Tahoma"/>
            <family val="2"/>
          </rPr>
          <t>Usuario:</t>
        </r>
        <r>
          <rPr>
            <sz val="8"/>
            <color indexed="81"/>
            <rFont val="Tahoma"/>
            <family val="2"/>
          </rPr>
          <t xml:space="preserve">
PAGADO EGRESO 60 DE MARZO</t>
        </r>
      </text>
    </comment>
  </commentList>
</comments>
</file>

<file path=xl/comments2.xml><?xml version="1.0" encoding="utf-8"?>
<comments xmlns="http://schemas.openxmlformats.org/spreadsheetml/2006/main">
  <authors>
    <author>Usuario</author>
  </authors>
  <commentList>
    <comment ref="F3" authorId="0">
      <text>
        <r>
          <rPr>
            <b/>
            <sz val="8"/>
            <color indexed="81"/>
            <rFont val="Tahoma"/>
            <family val="2"/>
          </rPr>
          <t>Usuario:</t>
        </r>
        <r>
          <rPr>
            <sz val="8"/>
            <color indexed="81"/>
            <rFont val="Tahoma"/>
            <family val="2"/>
          </rPr>
          <t xml:space="preserve">
DEPOSITADO EN ITC 17 FEBRERO 2010
MAS CUPON DE 600</t>
        </r>
      </text>
    </comment>
    <comment ref="H3" authorId="0">
      <text>
        <r>
          <rPr>
            <b/>
            <sz val="8"/>
            <color indexed="81"/>
            <rFont val="Tahoma"/>
            <family val="2"/>
          </rPr>
          <t>Usuario:</t>
        </r>
        <r>
          <rPr>
            <sz val="8"/>
            <color indexed="81"/>
            <rFont val="Tahoma"/>
            <family val="2"/>
          </rPr>
          <t xml:space="preserve">
DEPOSITADO EN ITC EL 18 MARZO 2010</t>
        </r>
      </text>
    </comment>
    <comment ref="J3" authorId="0">
      <text>
        <r>
          <rPr>
            <b/>
            <sz val="8"/>
            <color indexed="81"/>
            <rFont val="Tahoma"/>
            <family val="2"/>
          </rPr>
          <t>Usuario:</t>
        </r>
        <r>
          <rPr>
            <sz val="8"/>
            <color indexed="81"/>
            <rFont val="Tahoma"/>
            <family val="2"/>
          </rPr>
          <t xml:space="preserve">
DEPOSITADO EN ITC EL 29 AABRIL</t>
        </r>
      </text>
    </comment>
    <comment ref="L3" authorId="0">
      <text>
        <r>
          <rPr>
            <b/>
            <sz val="8"/>
            <color indexed="81"/>
            <rFont val="Tahoma"/>
            <family val="2"/>
          </rPr>
          <t>Usuario:</t>
        </r>
        <r>
          <rPr>
            <sz val="8"/>
            <color indexed="81"/>
            <rFont val="Tahoma"/>
            <family val="2"/>
          </rPr>
          <t xml:space="preserve">
DEPOSITADO EN ITC EL 27 DE JULIO</t>
        </r>
      </text>
    </comment>
    <comment ref="N3" authorId="0">
      <text>
        <r>
          <rPr>
            <b/>
            <sz val="8"/>
            <color indexed="81"/>
            <rFont val="Tahoma"/>
            <family val="2"/>
          </rPr>
          <t>Usuario:</t>
        </r>
        <r>
          <rPr>
            <sz val="8"/>
            <color indexed="81"/>
            <rFont val="Tahoma"/>
            <family val="2"/>
          </rPr>
          <t xml:space="preserve">
DEPOSITADO EN ITC EL 27 DE JULIO</t>
        </r>
      </text>
    </comment>
    <comment ref="Q3" authorId="0">
      <text>
        <r>
          <rPr>
            <b/>
            <sz val="8"/>
            <color indexed="81"/>
            <rFont val="Tahoma"/>
            <family val="2"/>
          </rPr>
          <t>Usuario:</t>
        </r>
        <r>
          <rPr>
            <sz val="8"/>
            <color indexed="81"/>
            <rFont val="Tahoma"/>
            <family val="2"/>
          </rPr>
          <t xml:space="preserve">
DEPOSITADO EN ITC EL 27 DE JULIO</t>
        </r>
      </text>
    </comment>
    <comment ref="S3" authorId="0">
      <text>
        <r>
          <rPr>
            <b/>
            <sz val="8"/>
            <color indexed="81"/>
            <rFont val="Tahoma"/>
            <family val="2"/>
          </rPr>
          <t>Usuario:</t>
        </r>
        <r>
          <rPr>
            <sz val="8"/>
            <color indexed="81"/>
            <rFont val="Tahoma"/>
            <family val="2"/>
          </rPr>
          <t xml:space="preserve">
DEPOSITADO EN ITC EL 27 DE JULIO</t>
        </r>
      </text>
    </comment>
    <comment ref="U3" authorId="0">
      <text>
        <r>
          <rPr>
            <b/>
            <sz val="8"/>
            <color indexed="81"/>
            <rFont val="Tahoma"/>
            <family val="2"/>
          </rPr>
          <t>Usuario:</t>
        </r>
        <r>
          <rPr>
            <sz val="8"/>
            <color indexed="81"/>
            <rFont val="Tahoma"/>
            <family val="2"/>
          </rPr>
          <t xml:space="preserve">
DEPOSITADO EN ITC EL 30 DE SEPTIEMBRE</t>
        </r>
      </text>
    </comment>
    <comment ref="W3" authorId="0">
      <text>
        <r>
          <rPr>
            <b/>
            <sz val="8"/>
            <color indexed="81"/>
            <rFont val="Tahoma"/>
            <family val="2"/>
          </rPr>
          <t>Usuario:</t>
        </r>
        <r>
          <rPr>
            <sz val="8"/>
            <color indexed="81"/>
            <rFont val="Tahoma"/>
            <family val="2"/>
          </rPr>
          <t xml:space="preserve">
DEPOSITADO EN ITC EL 30 DE SEPTIEMBRE</t>
        </r>
      </text>
    </comment>
    <comment ref="H4" authorId="0">
      <text>
        <r>
          <rPr>
            <b/>
            <sz val="8"/>
            <color indexed="81"/>
            <rFont val="Tahoma"/>
            <family val="2"/>
          </rPr>
          <t>Usuario:</t>
        </r>
        <r>
          <rPr>
            <sz val="8"/>
            <color indexed="81"/>
            <rFont val="Tahoma"/>
            <family val="2"/>
          </rPr>
          <t xml:space="preserve">
PAGÓ CON TARJETA MARZO</t>
        </r>
      </text>
    </comment>
    <comment ref="J4" authorId="0">
      <text>
        <r>
          <rPr>
            <b/>
            <sz val="8"/>
            <color indexed="81"/>
            <rFont val="Tahoma"/>
            <family val="2"/>
          </rPr>
          <t>Usuario:</t>
        </r>
        <r>
          <rPr>
            <sz val="8"/>
            <color indexed="81"/>
            <rFont val="Tahoma"/>
            <family val="2"/>
          </rPr>
          <t xml:space="preserve">
DEPOSITADO EN ITC EL 28 DE SEPTIEMBRE
</t>
        </r>
      </text>
    </comment>
    <comment ref="L4" authorId="0">
      <text>
        <r>
          <rPr>
            <b/>
            <sz val="8"/>
            <color indexed="81"/>
            <rFont val="Tahoma"/>
            <family val="2"/>
          </rPr>
          <t>Usuario:</t>
        </r>
        <r>
          <rPr>
            <sz val="8"/>
            <color indexed="81"/>
            <rFont val="Tahoma"/>
            <family val="2"/>
          </rPr>
          <t xml:space="preserve">
DEPOSITADO EN ITC EL 28 DE SEPTIEMBRE
</t>
        </r>
      </text>
    </comment>
    <comment ref="N4" authorId="0">
      <text>
        <r>
          <rPr>
            <b/>
            <sz val="8"/>
            <color indexed="81"/>
            <rFont val="Tahoma"/>
            <family val="2"/>
          </rPr>
          <t>Usuario:</t>
        </r>
        <r>
          <rPr>
            <sz val="8"/>
            <color indexed="81"/>
            <rFont val="Tahoma"/>
            <family val="2"/>
          </rPr>
          <t xml:space="preserve">
DEPOSITADO EN ITC EL 28 DE SEPTIEMBRE
</t>
        </r>
      </text>
    </comment>
    <comment ref="Q4" authorId="0">
      <text>
        <r>
          <rPr>
            <b/>
            <sz val="8"/>
            <color indexed="81"/>
            <rFont val="Tahoma"/>
            <family val="2"/>
          </rPr>
          <t>Usuario:</t>
        </r>
        <r>
          <rPr>
            <sz val="8"/>
            <color indexed="81"/>
            <rFont val="Tahoma"/>
            <family val="2"/>
          </rPr>
          <t xml:space="preserve">
DEPOSITADO EN ITC EL 28 DE SEPTIEMBRE
</t>
        </r>
      </text>
    </comment>
    <comment ref="S4" authorId="0">
      <text>
        <r>
          <rPr>
            <b/>
            <sz val="8"/>
            <color indexed="81"/>
            <rFont val="Tahoma"/>
            <family val="2"/>
          </rPr>
          <t>Usuario:</t>
        </r>
        <r>
          <rPr>
            <sz val="8"/>
            <color indexed="81"/>
            <rFont val="Tahoma"/>
            <family val="2"/>
          </rPr>
          <t xml:space="preserve">
DEPOSITADO EN ITC EL 28 DE SEPTIEMBRE
</t>
        </r>
      </text>
    </comment>
    <comment ref="U4" authorId="0">
      <text>
        <r>
          <rPr>
            <b/>
            <sz val="8"/>
            <color indexed="81"/>
            <rFont val="Tahoma"/>
            <family val="2"/>
          </rPr>
          <t>Usuario:</t>
        </r>
        <r>
          <rPr>
            <sz val="8"/>
            <color indexed="81"/>
            <rFont val="Tahoma"/>
            <family val="2"/>
          </rPr>
          <t xml:space="preserve">
DEPOSITADO EN ITC EL 28 DE SEPTIEMBRE
</t>
        </r>
      </text>
    </comment>
    <comment ref="W4" authorId="0">
      <text>
        <r>
          <rPr>
            <b/>
            <sz val="8"/>
            <color indexed="81"/>
            <rFont val="Tahoma"/>
            <family val="2"/>
          </rPr>
          <t>Usuario:</t>
        </r>
        <r>
          <rPr>
            <sz val="8"/>
            <color indexed="81"/>
            <rFont val="Tahoma"/>
            <family val="2"/>
          </rPr>
          <t xml:space="preserve">
DEPOSITADO EN ITC EL 28 DE SEPTIEMBRE
</t>
        </r>
      </text>
    </comment>
    <comment ref="Y4" authorId="0">
      <text>
        <r>
          <rPr>
            <b/>
            <sz val="8"/>
            <color indexed="81"/>
            <rFont val="Tahoma"/>
            <family val="2"/>
          </rPr>
          <t>Usuario:</t>
        </r>
        <r>
          <rPr>
            <sz val="8"/>
            <color indexed="81"/>
            <rFont val="Tahoma"/>
            <family val="2"/>
          </rPr>
          <t xml:space="preserve">
DEPOSITADO EN ITC EL 28 DE SEPTIEMBRE
</t>
        </r>
      </text>
    </comment>
    <comment ref="F5" authorId="0">
      <text>
        <r>
          <rPr>
            <b/>
            <sz val="8"/>
            <color indexed="81"/>
            <rFont val="Tahoma"/>
            <family val="2"/>
          </rPr>
          <t>Usuario:</t>
        </r>
        <r>
          <rPr>
            <sz val="8"/>
            <color indexed="81"/>
            <rFont val="Tahoma"/>
            <family val="2"/>
          </rPr>
          <t xml:space="preserve">
DEPOSITADOS EN ITC EL 17 Y 26 DE FEBRERO MAS CUPON DE 600</t>
        </r>
      </text>
    </comment>
    <comment ref="J5" authorId="0">
      <text>
        <r>
          <rPr>
            <b/>
            <sz val="8"/>
            <color indexed="81"/>
            <rFont val="Tahoma"/>
            <family val="2"/>
          </rPr>
          <t>Usuario:</t>
        </r>
        <r>
          <rPr>
            <sz val="8"/>
            <color indexed="81"/>
            <rFont val="Tahoma"/>
            <family val="2"/>
          </rPr>
          <t xml:space="preserve">
DEPOSITADO EN ITC EL 09 DE ABRIL</t>
        </r>
      </text>
    </comment>
    <comment ref="L5" authorId="0">
      <text>
        <r>
          <rPr>
            <b/>
            <sz val="8"/>
            <color indexed="81"/>
            <rFont val="Tahoma"/>
            <family val="2"/>
          </rPr>
          <t>Usuario:</t>
        </r>
        <r>
          <rPr>
            <sz val="8"/>
            <color indexed="81"/>
            <rFont val="Tahoma"/>
            <family val="2"/>
          </rPr>
          <t xml:space="preserve">
DEPOSITADO EN ITC EL 09 DE JULIO</t>
        </r>
      </text>
    </comment>
    <comment ref="N5" authorId="0">
      <text>
        <r>
          <rPr>
            <b/>
            <sz val="8"/>
            <color indexed="81"/>
            <rFont val="Tahoma"/>
            <family val="2"/>
          </rPr>
          <t>Usuario:</t>
        </r>
        <r>
          <rPr>
            <sz val="8"/>
            <color indexed="81"/>
            <rFont val="Tahoma"/>
            <family val="2"/>
          </rPr>
          <t xml:space="preserve">
DEPOSITADO EN ITC EL 01 DE OCTUBRE</t>
        </r>
      </text>
    </comment>
    <comment ref="Q5" authorId="0">
      <text>
        <r>
          <rPr>
            <b/>
            <sz val="8"/>
            <color indexed="81"/>
            <rFont val="Tahoma"/>
            <family val="2"/>
          </rPr>
          <t>Usuario:</t>
        </r>
        <r>
          <rPr>
            <sz val="8"/>
            <color indexed="81"/>
            <rFont val="Tahoma"/>
            <family val="2"/>
          </rPr>
          <t xml:space="preserve">
DEPOSITADO EN ITC EL 19 DE OCTUBRE</t>
        </r>
      </text>
    </comment>
    <comment ref="S5" authorId="0">
      <text>
        <r>
          <rPr>
            <b/>
            <sz val="8"/>
            <color indexed="81"/>
            <rFont val="Tahoma"/>
            <family val="2"/>
          </rPr>
          <t>Usuario:</t>
        </r>
        <r>
          <rPr>
            <sz val="8"/>
            <color indexed="81"/>
            <rFont val="Tahoma"/>
            <family val="2"/>
          </rPr>
          <t xml:space="preserve">
DEPOSITADO EN ITC EL 22 DE OCTUBRE</t>
        </r>
      </text>
    </comment>
    <comment ref="U5" authorId="0">
      <text>
        <r>
          <rPr>
            <b/>
            <sz val="8"/>
            <color indexed="81"/>
            <rFont val="Tahoma"/>
            <family val="2"/>
          </rPr>
          <t>Usuario:</t>
        </r>
        <r>
          <rPr>
            <sz val="8"/>
            <color indexed="81"/>
            <rFont val="Tahoma"/>
            <family val="2"/>
          </rPr>
          <t xml:space="preserve">
DEPOSITADO EN ITC EL 26 DE OCTUBRE</t>
        </r>
      </text>
    </comment>
    <comment ref="Y5" authorId="0">
      <text>
        <r>
          <rPr>
            <b/>
            <sz val="8"/>
            <color indexed="81"/>
            <rFont val="Tahoma"/>
            <family val="2"/>
          </rPr>
          <t>Usuario:</t>
        </r>
        <r>
          <rPr>
            <sz val="8"/>
            <color indexed="81"/>
            <rFont val="Tahoma"/>
            <family val="2"/>
          </rPr>
          <t xml:space="preserve">
DEPOSITADO EN ITC EL 29 DE OCTUBRE</t>
        </r>
      </text>
    </comment>
    <comment ref="F6" authorId="0">
      <text>
        <r>
          <rPr>
            <b/>
            <sz val="8"/>
            <color indexed="81"/>
            <rFont val="Tahoma"/>
            <family val="2"/>
          </rPr>
          <t>Usuario:</t>
        </r>
        <r>
          <rPr>
            <sz val="8"/>
            <color indexed="81"/>
            <rFont val="Tahoma"/>
            <family val="2"/>
          </rPr>
          <t xml:space="preserve">
DEPOSITADO EN  ITC EL 12 Y 16 DE FEBRERO. TIENE A FAVOR 40 PESOS</t>
        </r>
      </text>
    </comment>
    <comment ref="J6" authorId="0">
      <text>
        <r>
          <rPr>
            <b/>
            <sz val="8"/>
            <color indexed="81"/>
            <rFont val="Tahoma"/>
            <family val="2"/>
          </rPr>
          <t>Usuario:</t>
        </r>
        <r>
          <rPr>
            <sz val="8"/>
            <color indexed="81"/>
            <rFont val="Tahoma"/>
            <family val="2"/>
          </rPr>
          <t xml:space="preserve">
DEPOSITADO EN  ITC EL 31 MARZO 2010</t>
        </r>
      </text>
    </comment>
    <comment ref="K6" authorId="0">
      <text>
        <r>
          <rPr>
            <b/>
            <sz val="8"/>
            <color indexed="81"/>
            <rFont val="Tahoma"/>
            <family val="2"/>
          </rPr>
          <t>Usuario:</t>
        </r>
        <r>
          <rPr>
            <sz val="8"/>
            <color indexed="81"/>
            <rFont val="Tahoma"/>
            <family val="2"/>
          </rPr>
          <t xml:space="preserve">
SE CANCELA LA FACT. 8478 Y SE REALIZA LA 10534</t>
        </r>
      </text>
    </comment>
    <comment ref="L6" authorId="0">
      <text>
        <r>
          <rPr>
            <b/>
            <sz val="8"/>
            <color indexed="81"/>
            <rFont val="Tahoma"/>
            <family val="2"/>
          </rPr>
          <t>Usuario:</t>
        </r>
        <r>
          <rPr>
            <sz val="8"/>
            <color indexed="81"/>
            <rFont val="Tahoma"/>
            <family val="2"/>
          </rPr>
          <t xml:space="preserve">
DEPOSITADO EN  ITC EL 17 JUNIO 2010</t>
        </r>
      </text>
    </comment>
    <comment ref="N6" authorId="0">
      <text>
        <r>
          <rPr>
            <b/>
            <sz val="8"/>
            <color indexed="81"/>
            <rFont val="Tahoma"/>
            <family val="2"/>
          </rPr>
          <t>Usuario:</t>
        </r>
        <r>
          <rPr>
            <sz val="8"/>
            <color indexed="81"/>
            <rFont val="Tahoma"/>
            <family val="2"/>
          </rPr>
          <t xml:space="preserve">
DEPOSITADO EN  ITC EL 26 MAYO</t>
        </r>
      </text>
    </comment>
    <comment ref="Q6" authorId="0">
      <text>
        <r>
          <rPr>
            <b/>
            <sz val="8"/>
            <color indexed="81"/>
            <rFont val="Tahoma"/>
            <family val="2"/>
          </rPr>
          <t>Usuario:</t>
        </r>
        <r>
          <rPr>
            <sz val="8"/>
            <color indexed="81"/>
            <rFont val="Tahoma"/>
            <family val="2"/>
          </rPr>
          <t xml:space="preserve">
DEPOSITADO EN ITC EL 02 DE AGOSTO</t>
        </r>
      </text>
    </comment>
    <comment ref="S6" authorId="0">
      <text>
        <r>
          <rPr>
            <b/>
            <sz val="8"/>
            <color indexed="81"/>
            <rFont val="Tahoma"/>
            <family val="2"/>
          </rPr>
          <t>Usuario:</t>
        </r>
        <r>
          <rPr>
            <sz val="8"/>
            <color indexed="81"/>
            <rFont val="Tahoma"/>
            <family val="2"/>
          </rPr>
          <t xml:space="preserve">
DEPOSITADO EN ITC EL 02 DE AGOSTO</t>
        </r>
      </text>
    </comment>
    <comment ref="U6" authorId="0">
      <text>
        <r>
          <rPr>
            <b/>
            <sz val="8"/>
            <color indexed="81"/>
            <rFont val="Tahoma"/>
            <family val="2"/>
          </rPr>
          <t>Usuario:</t>
        </r>
        <r>
          <rPr>
            <sz val="8"/>
            <color indexed="81"/>
            <rFont val="Tahoma"/>
            <family val="2"/>
          </rPr>
          <t xml:space="preserve">
DEPOSITADO EN ITC EL 31 DE AGOSTO</t>
        </r>
      </text>
    </comment>
    <comment ref="W6" authorId="0">
      <text>
        <r>
          <rPr>
            <b/>
            <sz val="8"/>
            <color indexed="81"/>
            <rFont val="Tahoma"/>
            <family val="2"/>
          </rPr>
          <t>Usuario:</t>
        </r>
        <r>
          <rPr>
            <sz val="8"/>
            <color indexed="81"/>
            <rFont val="Tahoma"/>
            <family val="2"/>
          </rPr>
          <t xml:space="preserve">
DEPOSITADO EN ITC EL 01 de octubre</t>
        </r>
      </text>
    </comment>
    <comment ref="Y6" authorId="0">
      <text>
        <r>
          <rPr>
            <b/>
            <sz val="8"/>
            <color indexed="81"/>
            <rFont val="Tahoma"/>
            <family val="2"/>
          </rPr>
          <t>Usuario:</t>
        </r>
        <r>
          <rPr>
            <sz val="8"/>
            <color indexed="81"/>
            <rFont val="Tahoma"/>
            <family val="2"/>
          </rPr>
          <t xml:space="preserve">
DEPOSITADO EN ITC EL 28 de octubre</t>
        </r>
      </text>
    </comment>
    <comment ref="H7" authorId="0">
      <text>
        <r>
          <rPr>
            <b/>
            <sz val="8"/>
            <color indexed="81"/>
            <rFont val="Tahoma"/>
            <family val="2"/>
          </rPr>
          <t>Usuario:</t>
        </r>
        <r>
          <rPr>
            <sz val="8"/>
            <color indexed="81"/>
            <rFont val="Tahoma"/>
            <family val="2"/>
          </rPr>
          <t xml:space="preserve">
DEPOSITADO EN ITC 18 
MARZO 2010
</t>
        </r>
      </text>
    </comment>
    <comment ref="J7" authorId="0">
      <text>
        <r>
          <rPr>
            <b/>
            <sz val="8"/>
            <color indexed="81"/>
            <rFont val="Tahoma"/>
            <family val="2"/>
          </rPr>
          <t>Usuario:</t>
        </r>
        <r>
          <rPr>
            <sz val="8"/>
            <color indexed="81"/>
            <rFont val="Tahoma"/>
            <family val="2"/>
          </rPr>
          <t xml:space="preserve">
TARJETA DE CREDITO EN MARZO</t>
        </r>
      </text>
    </comment>
    <comment ref="L7" authorId="0">
      <text>
        <r>
          <rPr>
            <b/>
            <sz val="8"/>
            <color indexed="81"/>
            <rFont val="Tahoma"/>
            <family val="2"/>
          </rPr>
          <t>Usuario:</t>
        </r>
        <r>
          <rPr>
            <sz val="8"/>
            <color indexed="81"/>
            <rFont val="Tahoma"/>
            <family val="2"/>
          </rPr>
          <t xml:space="preserve">
PAGO CON TARJETA EL 28 MAYO</t>
        </r>
      </text>
    </comment>
    <comment ref="N7" authorId="0">
      <text>
        <r>
          <rPr>
            <b/>
            <sz val="8"/>
            <color indexed="81"/>
            <rFont val="Tahoma"/>
            <family val="2"/>
          </rPr>
          <t>Usuario:</t>
        </r>
        <r>
          <rPr>
            <sz val="8"/>
            <color indexed="81"/>
            <rFont val="Tahoma"/>
            <family val="2"/>
          </rPr>
          <t xml:space="preserve">
DEPOSITADO EN ITC 15
JULIO 2010
</t>
        </r>
      </text>
    </comment>
    <comment ref="Q7" authorId="0">
      <text>
        <r>
          <rPr>
            <b/>
            <sz val="8"/>
            <color indexed="81"/>
            <rFont val="Tahoma"/>
            <family val="2"/>
          </rPr>
          <t>Usuario:</t>
        </r>
        <r>
          <rPr>
            <sz val="8"/>
            <color indexed="81"/>
            <rFont val="Tahoma"/>
            <family val="2"/>
          </rPr>
          <t xml:space="preserve">
PAGO CON TARJETA EL 01 DE OCTUBRE</t>
        </r>
      </text>
    </comment>
    <comment ref="S7" authorId="0">
      <text>
        <r>
          <rPr>
            <b/>
            <sz val="8"/>
            <color indexed="81"/>
            <rFont val="Tahoma"/>
            <family val="2"/>
          </rPr>
          <t>Usuario:</t>
        </r>
        <r>
          <rPr>
            <sz val="8"/>
            <color indexed="81"/>
            <rFont val="Tahoma"/>
            <family val="2"/>
          </rPr>
          <t xml:space="preserve">
PAGO CON TARJETA EL 15 DE OCTUBRE</t>
        </r>
      </text>
    </comment>
    <comment ref="U7" authorId="0">
      <text>
        <r>
          <rPr>
            <b/>
            <sz val="8"/>
            <color indexed="81"/>
            <rFont val="Tahoma"/>
            <family val="2"/>
          </rPr>
          <t>Usuario:</t>
        </r>
        <r>
          <rPr>
            <sz val="8"/>
            <color indexed="81"/>
            <rFont val="Tahoma"/>
            <family val="2"/>
          </rPr>
          <t xml:space="preserve">
PAGO CON TARJETA EL 15 DE OCTUBRE</t>
        </r>
      </text>
    </comment>
    <comment ref="W7" authorId="0">
      <text>
        <r>
          <rPr>
            <b/>
            <sz val="8"/>
            <color indexed="81"/>
            <rFont val="Tahoma"/>
            <family val="2"/>
          </rPr>
          <t>Usuario:</t>
        </r>
        <r>
          <rPr>
            <sz val="8"/>
            <color indexed="81"/>
            <rFont val="Tahoma"/>
            <family val="2"/>
          </rPr>
          <t xml:space="preserve">
PAGO CON TARJETA EL 22 DE OCTUBRE</t>
        </r>
      </text>
    </comment>
    <comment ref="X7" authorId="0">
      <text>
        <r>
          <rPr>
            <b/>
            <sz val="8"/>
            <color indexed="81"/>
            <rFont val="Tahoma"/>
            <family val="2"/>
          </rPr>
          <t>Usuario:</t>
        </r>
        <r>
          <rPr>
            <sz val="8"/>
            <color indexed="81"/>
            <rFont val="Tahoma"/>
            <family val="2"/>
          </rPr>
          <t xml:space="preserve">
ESTA FACTURA CANCELA A LA 10214</t>
        </r>
      </text>
    </comment>
    <comment ref="Y7" authorId="0">
      <text>
        <r>
          <rPr>
            <b/>
            <sz val="8"/>
            <color indexed="81"/>
            <rFont val="Tahoma"/>
            <family val="2"/>
          </rPr>
          <t>Usuario:</t>
        </r>
        <r>
          <rPr>
            <sz val="8"/>
            <color indexed="81"/>
            <rFont val="Tahoma"/>
            <family val="2"/>
          </rPr>
          <t xml:space="preserve">
PAGO CON TARJETA EL 29  DE OCTUBRE</t>
        </r>
      </text>
    </comment>
    <comment ref="Z7" authorId="0">
      <text>
        <r>
          <rPr>
            <b/>
            <sz val="8"/>
            <color indexed="81"/>
            <rFont val="Tahoma"/>
            <family val="2"/>
          </rPr>
          <t>Usuario:</t>
        </r>
        <r>
          <rPr>
            <sz val="8"/>
            <color indexed="81"/>
            <rFont val="Tahoma"/>
            <family val="2"/>
          </rPr>
          <t xml:space="preserve">
ESTA FACTURA CANCELA A LA 10214</t>
        </r>
      </text>
    </comment>
    <comment ref="F8" authorId="0">
      <text>
        <r>
          <rPr>
            <b/>
            <sz val="8"/>
            <color indexed="81"/>
            <rFont val="Tahoma"/>
            <family val="2"/>
          </rPr>
          <t>Usuario:</t>
        </r>
        <r>
          <rPr>
            <sz val="8"/>
            <color indexed="81"/>
            <rFont val="Tahoma"/>
            <family val="2"/>
          </rPr>
          <t xml:space="preserve">
DEPOSITADO EN ITC EL 17 DE FEBRERO, INSCRIPCION Y 1ER MATERIA</t>
        </r>
      </text>
    </comment>
    <comment ref="J8" authorId="0">
      <text>
        <r>
          <rPr>
            <b/>
            <sz val="8"/>
            <color indexed="81"/>
            <rFont val="Tahoma"/>
            <family val="2"/>
          </rPr>
          <t>Usuario:</t>
        </r>
        <r>
          <rPr>
            <sz val="8"/>
            <color indexed="81"/>
            <rFont val="Tahoma"/>
            <family val="2"/>
          </rPr>
          <t xml:space="preserve">
DEPOSITADO EN ITC EL 05 DE ABRIL 2010
</t>
        </r>
      </text>
    </comment>
    <comment ref="L8" authorId="0">
      <text>
        <r>
          <rPr>
            <b/>
            <sz val="8"/>
            <color indexed="81"/>
            <rFont val="Tahoma"/>
            <family val="2"/>
          </rPr>
          <t>Usuario:</t>
        </r>
        <r>
          <rPr>
            <sz val="8"/>
            <color indexed="81"/>
            <rFont val="Tahoma"/>
            <family val="2"/>
          </rPr>
          <t xml:space="preserve">
DEPOSITADO EN ITC EL 14 DE MAYO 2010</t>
        </r>
      </text>
    </comment>
    <comment ref="N8" authorId="0">
      <text>
        <r>
          <rPr>
            <b/>
            <sz val="8"/>
            <color indexed="81"/>
            <rFont val="Tahoma"/>
            <family val="2"/>
          </rPr>
          <t>Usuario:</t>
        </r>
        <r>
          <rPr>
            <sz val="8"/>
            <color indexed="81"/>
            <rFont val="Tahoma"/>
            <family val="2"/>
          </rPr>
          <t xml:space="preserve">
DEPOSITADO EN ICIC EL 29 DE JUNIO</t>
        </r>
      </text>
    </comment>
    <comment ref="Q8" authorId="0">
      <text>
        <r>
          <rPr>
            <b/>
            <sz val="8"/>
            <color indexed="81"/>
            <rFont val="Tahoma"/>
            <family val="2"/>
          </rPr>
          <t>Usuario:</t>
        </r>
        <r>
          <rPr>
            <sz val="8"/>
            <color indexed="81"/>
            <rFont val="Tahoma"/>
            <family val="2"/>
          </rPr>
          <t xml:space="preserve">
DEPOSITADO EN ICIC EL 17 AGOSTO</t>
        </r>
      </text>
    </comment>
    <comment ref="S8" authorId="0">
      <text>
        <r>
          <rPr>
            <b/>
            <sz val="8"/>
            <color indexed="81"/>
            <rFont val="Tahoma"/>
            <family val="2"/>
          </rPr>
          <t>Usuario:</t>
        </r>
        <r>
          <rPr>
            <sz val="8"/>
            <color indexed="81"/>
            <rFont val="Tahoma"/>
            <family val="2"/>
          </rPr>
          <t xml:space="preserve">
DEPOSITADO EN ICIC EL 17 AGOSTO</t>
        </r>
      </text>
    </comment>
    <comment ref="U8" authorId="0">
      <text>
        <r>
          <rPr>
            <b/>
            <sz val="8"/>
            <color indexed="81"/>
            <rFont val="Tahoma"/>
            <family val="2"/>
          </rPr>
          <t>Usuario:</t>
        </r>
        <r>
          <rPr>
            <sz val="8"/>
            <color indexed="81"/>
            <rFont val="Tahoma"/>
            <family val="2"/>
          </rPr>
          <t xml:space="preserve">
DEPOSITADO EN ICIC EL 15 DE SEPTIEMBRE</t>
        </r>
      </text>
    </comment>
    <comment ref="W8" authorId="0">
      <text>
        <r>
          <rPr>
            <b/>
            <sz val="8"/>
            <color indexed="81"/>
            <rFont val="Tahoma"/>
            <family val="2"/>
          </rPr>
          <t>Usuario:</t>
        </r>
        <r>
          <rPr>
            <sz val="8"/>
            <color indexed="81"/>
            <rFont val="Tahoma"/>
            <family val="2"/>
          </rPr>
          <t xml:space="preserve">
DEPOSITADO EN ICIC EL 24  DE SEPTIEMBRE
</t>
        </r>
      </text>
    </comment>
    <comment ref="Y8" authorId="0">
      <text>
        <r>
          <rPr>
            <b/>
            <sz val="8"/>
            <color indexed="81"/>
            <rFont val="Tahoma"/>
            <family val="2"/>
          </rPr>
          <t>Usuario:</t>
        </r>
        <r>
          <rPr>
            <sz val="8"/>
            <color indexed="81"/>
            <rFont val="Tahoma"/>
            <family val="2"/>
          </rPr>
          <t xml:space="preserve">
PAGO CON TARJETA EL 22 DE OCTUBRE</t>
        </r>
      </text>
    </comment>
    <comment ref="F9" authorId="0">
      <text>
        <r>
          <rPr>
            <b/>
            <sz val="8"/>
            <color indexed="81"/>
            <rFont val="Tahoma"/>
            <family val="2"/>
          </rPr>
          <t>Usuario:</t>
        </r>
        <r>
          <rPr>
            <sz val="8"/>
            <color indexed="81"/>
            <rFont val="Tahoma"/>
            <family val="2"/>
          </rPr>
          <t xml:space="preserve">
PAGO CON TARJETA DE CREDITO EN MARZO</t>
        </r>
      </text>
    </comment>
    <comment ref="H9" authorId="0">
      <text>
        <r>
          <rPr>
            <b/>
            <sz val="8"/>
            <color indexed="81"/>
            <rFont val="Tahoma"/>
            <family val="2"/>
          </rPr>
          <t>Usuario:</t>
        </r>
        <r>
          <rPr>
            <sz val="8"/>
            <color indexed="81"/>
            <rFont val="Tahoma"/>
            <family val="2"/>
          </rPr>
          <t xml:space="preserve">
TARJETA DE CREDITO EN MARZO PAGA 1ER MATERIA</t>
        </r>
      </text>
    </comment>
    <comment ref="J9" authorId="0">
      <text>
        <r>
          <rPr>
            <b/>
            <sz val="8"/>
            <color indexed="81"/>
            <rFont val="Tahoma"/>
            <family val="2"/>
          </rPr>
          <t>Usuario:</t>
        </r>
        <r>
          <rPr>
            <sz val="8"/>
            <color indexed="81"/>
            <rFont val="Tahoma"/>
            <family val="2"/>
          </rPr>
          <t xml:space="preserve">
PAGO CON TARJETA CREDITO 07 MAYO ES LA 2DA MATERIA</t>
        </r>
      </text>
    </comment>
    <comment ref="L9" authorId="0">
      <text>
        <r>
          <rPr>
            <b/>
            <sz val="8"/>
            <color indexed="81"/>
            <rFont val="Tahoma"/>
            <family val="2"/>
          </rPr>
          <t>Usuario:</t>
        </r>
        <r>
          <rPr>
            <sz val="8"/>
            <color indexed="81"/>
            <rFont val="Tahoma"/>
            <family val="2"/>
          </rPr>
          <t xml:space="preserve">
DEPOSITADO EN ITC EL 17 DE DICIEMBRE</t>
        </r>
      </text>
    </comment>
    <comment ref="N9" authorId="0">
      <text>
        <r>
          <rPr>
            <b/>
            <sz val="8"/>
            <color indexed="81"/>
            <rFont val="Tahoma"/>
            <family val="2"/>
          </rPr>
          <t>Usuario:</t>
        </r>
        <r>
          <rPr>
            <sz val="8"/>
            <color indexed="81"/>
            <rFont val="Tahoma"/>
            <family val="2"/>
          </rPr>
          <t xml:space="preserve">
DEPOSITADO EN ITC EL 17 DE DICIEMBRE</t>
        </r>
      </text>
    </comment>
    <comment ref="Q9" authorId="0">
      <text>
        <r>
          <rPr>
            <b/>
            <sz val="8"/>
            <color indexed="81"/>
            <rFont val="Tahoma"/>
            <family val="2"/>
          </rPr>
          <t>Usuario:</t>
        </r>
        <r>
          <rPr>
            <sz val="8"/>
            <color indexed="81"/>
            <rFont val="Tahoma"/>
            <family val="2"/>
          </rPr>
          <t xml:space="preserve">
DEPOSITADO EN ITC EL 17 DE DICIEMBRE</t>
        </r>
      </text>
    </comment>
    <comment ref="S9" authorId="0">
      <text>
        <r>
          <rPr>
            <b/>
            <sz val="8"/>
            <color indexed="81"/>
            <rFont val="Tahoma"/>
            <family val="2"/>
          </rPr>
          <t>Usuario:</t>
        </r>
        <r>
          <rPr>
            <sz val="8"/>
            <color indexed="81"/>
            <rFont val="Tahoma"/>
            <family val="2"/>
          </rPr>
          <t xml:space="preserve">
DEPOSITADO EN ITC EL 17 DE DICIEMBRE</t>
        </r>
      </text>
    </comment>
    <comment ref="U9" authorId="0">
      <text>
        <r>
          <rPr>
            <b/>
            <sz val="8"/>
            <color indexed="81"/>
            <rFont val="Tahoma"/>
            <family val="2"/>
          </rPr>
          <t>Usuario:</t>
        </r>
        <r>
          <rPr>
            <sz val="8"/>
            <color indexed="81"/>
            <rFont val="Tahoma"/>
            <family val="2"/>
          </rPr>
          <t xml:space="preserve">
DEPOSITADO EN ITC EL 17 DE DICIEMBRE</t>
        </r>
      </text>
    </comment>
    <comment ref="W9" authorId="0">
      <text>
        <r>
          <rPr>
            <b/>
            <sz val="8"/>
            <color indexed="81"/>
            <rFont val="Tahoma"/>
            <family val="2"/>
          </rPr>
          <t>Usuario:</t>
        </r>
        <r>
          <rPr>
            <sz val="8"/>
            <color indexed="81"/>
            <rFont val="Tahoma"/>
            <family val="2"/>
          </rPr>
          <t xml:space="preserve">
DEPOSITADO EN ITC EL 17 DE DICIEMBRE</t>
        </r>
      </text>
    </comment>
    <comment ref="Y9" authorId="0">
      <text>
        <r>
          <rPr>
            <b/>
            <sz val="8"/>
            <color indexed="81"/>
            <rFont val="Tahoma"/>
            <family val="2"/>
          </rPr>
          <t>Usuario:</t>
        </r>
        <r>
          <rPr>
            <sz val="8"/>
            <color indexed="81"/>
            <rFont val="Tahoma"/>
            <family val="2"/>
          </rPr>
          <t xml:space="preserve">
DEPOSITADO EN ITC EL 17 DE DICIEMBRE</t>
        </r>
      </text>
    </comment>
    <comment ref="F10" authorId="0">
      <text>
        <r>
          <rPr>
            <b/>
            <sz val="8"/>
            <color indexed="81"/>
            <rFont val="Tahoma"/>
            <family val="2"/>
          </rPr>
          <t>Usuario:</t>
        </r>
        <r>
          <rPr>
            <sz val="8"/>
            <color indexed="81"/>
            <rFont val="Tahoma"/>
            <family val="2"/>
          </rPr>
          <t xml:space="preserve">
TRANSFERENCIA AL ICIC EL 24 ENERO 2011</t>
        </r>
      </text>
    </comment>
    <comment ref="H10" authorId="0">
      <text>
        <r>
          <rPr>
            <b/>
            <sz val="8"/>
            <color indexed="81"/>
            <rFont val="Tahoma"/>
            <family val="2"/>
          </rPr>
          <t>Usuario:</t>
        </r>
        <r>
          <rPr>
            <sz val="8"/>
            <color indexed="81"/>
            <rFont val="Tahoma"/>
            <family val="2"/>
          </rPr>
          <t xml:space="preserve">
TRANSFERENCIA AL ICIC EL 24 ENERO 2011</t>
        </r>
      </text>
    </comment>
    <comment ref="J10" authorId="0">
      <text>
        <r>
          <rPr>
            <b/>
            <sz val="8"/>
            <color indexed="81"/>
            <rFont val="Tahoma"/>
            <family val="2"/>
          </rPr>
          <t>Usuario:</t>
        </r>
        <r>
          <rPr>
            <sz val="8"/>
            <color indexed="81"/>
            <rFont val="Tahoma"/>
            <family val="2"/>
          </rPr>
          <t xml:space="preserve">
TRANSFERENCIA AL ICIC EL 24 ENERO 2011</t>
        </r>
      </text>
    </comment>
    <comment ref="L10" authorId="0">
      <text>
        <r>
          <rPr>
            <b/>
            <sz val="8"/>
            <color indexed="81"/>
            <rFont val="Tahoma"/>
            <family val="2"/>
          </rPr>
          <t>Usuario:</t>
        </r>
        <r>
          <rPr>
            <sz val="8"/>
            <color indexed="81"/>
            <rFont val="Tahoma"/>
            <family val="2"/>
          </rPr>
          <t xml:space="preserve">
TRANSFERENCIA AL ICIC EL 24 ENERO 2011</t>
        </r>
      </text>
    </comment>
    <comment ref="N10" authorId="0">
      <text>
        <r>
          <rPr>
            <b/>
            <sz val="8"/>
            <color indexed="81"/>
            <rFont val="Tahoma"/>
            <family val="2"/>
          </rPr>
          <t>Usuario:</t>
        </r>
        <r>
          <rPr>
            <sz val="8"/>
            <color indexed="81"/>
            <rFont val="Tahoma"/>
            <family val="2"/>
          </rPr>
          <t xml:space="preserve">
TRANSFERENCIA AL ICIC EL 24 ENERO 2011</t>
        </r>
      </text>
    </comment>
    <comment ref="Q10" authorId="0">
      <text>
        <r>
          <rPr>
            <b/>
            <sz val="8"/>
            <color indexed="81"/>
            <rFont val="Tahoma"/>
            <family val="2"/>
          </rPr>
          <t>PAGO CON TARJETA AL ICIC Y SE DEPOSITO EL 01 DE FEBRERO 2011</t>
        </r>
      </text>
    </comment>
    <comment ref="S10" authorId="0">
      <text>
        <r>
          <rPr>
            <b/>
            <sz val="8"/>
            <color indexed="81"/>
            <rFont val="Tahoma"/>
            <family val="2"/>
          </rPr>
          <t>PAGO CON TARJETA AL ICIC Y SE DEPOSITO EL 01 DE FEBRERO 2011</t>
        </r>
        <r>
          <rPr>
            <sz val="8"/>
            <color indexed="81"/>
            <rFont val="Tahoma"/>
            <family val="2"/>
          </rPr>
          <t xml:space="preserve">
</t>
        </r>
      </text>
    </comment>
    <comment ref="U10" authorId="0">
      <text>
        <r>
          <rPr>
            <b/>
            <sz val="8"/>
            <color indexed="81"/>
            <rFont val="Tahoma"/>
            <family val="2"/>
          </rPr>
          <t>PAGO CON TARJETA AL ICIC Y SE DEPOSITO EL 01 DE FEBRERO 2011</t>
        </r>
        <r>
          <rPr>
            <sz val="8"/>
            <color indexed="81"/>
            <rFont val="Tahoma"/>
            <family val="2"/>
          </rPr>
          <t xml:space="preserve">
</t>
        </r>
      </text>
    </comment>
    <comment ref="W10" authorId="0">
      <text>
        <r>
          <rPr>
            <b/>
            <sz val="8"/>
            <color indexed="81"/>
            <rFont val="Tahoma"/>
            <family val="2"/>
          </rPr>
          <t>PAGO CON TARJETA AL ICIC Y SE DEPOSITO EL 01 DE FEBRERO 2011</t>
        </r>
        <r>
          <rPr>
            <sz val="8"/>
            <color indexed="81"/>
            <rFont val="Tahoma"/>
            <family val="2"/>
          </rPr>
          <t xml:space="preserve">
</t>
        </r>
      </text>
    </comment>
    <comment ref="Y10" authorId="0">
      <text>
        <r>
          <rPr>
            <b/>
            <sz val="8"/>
            <color indexed="81"/>
            <rFont val="Tahoma"/>
            <family val="2"/>
          </rPr>
          <t>PAGO CON TARJETA AL ICIC Y SE DEPOSITO EL 01 DE FEBRERO 2011</t>
        </r>
        <r>
          <rPr>
            <sz val="8"/>
            <color indexed="81"/>
            <rFont val="Tahoma"/>
            <family val="2"/>
          </rPr>
          <t xml:space="preserve">
</t>
        </r>
      </text>
    </comment>
    <comment ref="F11" authorId="0">
      <text>
        <r>
          <rPr>
            <b/>
            <sz val="8"/>
            <color indexed="81"/>
            <rFont val="Tahoma"/>
            <family val="2"/>
          </rPr>
          <t>Usuario:</t>
        </r>
        <r>
          <rPr>
            <sz val="8"/>
            <color indexed="81"/>
            <rFont val="Tahoma"/>
            <family val="2"/>
          </rPr>
          <t xml:space="preserve">
DEPOSITADO EN ITC EL 26 DE FEBRERO</t>
        </r>
      </text>
    </comment>
    <comment ref="J11" authorId="0">
      <text>
        <r>
          <rPr>
            <b/>
            <sz val="8"/>
            <color indexed="81"/>
            <rFont val="Tahoma"/>
            <family val="2"/>
          </rPr>
          <t>Usuario:</t>
        </r>
        <r>
          <rPr>
            <sz val="8"/>
            <color indexed="81"/>
            <rFont val="Tahoma"/>
            <family val="2"/>
          </rPr>
          <t xml:space="preserve">
PAGÓ CON TARJETA EL 23 DE ABRIL 2010</t>
        </r>
      </text>
    </comment>
    <comment ref="L11" authorId="0">
      <text>
        <r>
          <rPr>
            <b/>
            <sz val="8"/>
            <color indexed="81"/>
            <rFont val="Tahoma"/>
            <family val="2"/>
          </rPr>
          <t>Usuario:</t>
        </r>
        <r>
          <rPr>
            <sz val="8"/>
            <color indexed="81"/>
            <rFont val="Tahoma"/>
            <family val="2"/>
          </rPr>
          <t xml:space="preserve">
PAGÓ EN EL ICIC, SE PAGO AL ITC EN JULIO EN EGRESO</t>
        </r>
      </text>
    </comment>
    <comment ref="N11" authorId="0">
      <text>
        <r>
          <rPr>
            <b/>
            <sz val="8"/>
            <color indexed="81"/>
            <rFont val="Tahoma"/>
            <family val="2"/>
          </rPr>
          <t>Usuario:</t>
        </r>
        <r>
          <rPr>
            <sz val="8"/>
            <color indexed="81"/>
            <rFont val="Tahoma"/>
            <family val="2"/>
          </rPr>
          <t xml:space="preserve">
PAGÓ CON TARJETA EL 01 DE OCTUBRE</t>
        </r>
      </text>
    </comment>
    <comment ref="Q11" authorId="0">
      <text>
        <r>
          <rPr>
            <b/>
            <sz val="8"/>
            <color indexed="81"/>
            <rFont val="Tahoma"/>
            <family val="2"/>
          </rPr>
          <t>Usuario:</t>
        </r>
        <r>
          <rPr>
            <sz val="8"/>
            <color indexed="81"/>
            <rFont val="Tahoma"/>
            <family val="2"/>
          </rPr>
          <t xml:space="preserve">
PAGÓ CON TARJETA EL 01 DE OCTUBRE</t>
        </r>
      </text>
    </comment>
    <comment ref="S11" authorId="0">
      <text>
        <r>
          <rPr>
            <b/>
            <sz val="8"/>
            <color indexed="81"/>
            <rFont val="Tahoma"/>
            <family val="2"/>
          </rPr>
          <t>Usuario:</t>
        </r>
        <r>
          <rPr>
            <sz val="8"/>
            <color indexed="81"/>
            <rFont val="Tahoma"/>
            <family val="2"/>
          </rPr>
          <t xml:space="preserve">
PAGÓ CON TARJETA EL 01 DE OCTUBRE</t>
        </r>
      </text>
    </comment>
    <comment ref="U11" authorId="0">
      <text>
        <r>
          <rPr>
            <b/>
            <sz val="8"/>
            <color indexed="81"/>
            <rFont val="Tahoma"/>
            <family val="2"/>
          </rPr>
          <t>Usuario:</t>
        </r>
        <r>
          <rPr>
            <sz val="8"/>
            <color indexed="81"/>
            <rFont val="Tahoma"/>
            <family val="2"/>
          </rPr>
          <t xml:space="preserve">
PAGÓ CON TARJETA EL 25 DE OCTUBRE</t>
        </r>
      </text>
    </comment>
    <comment ref="W11" authorId="0">
      <text>
        <r>
          <rPr>
            <b/>
            <sz val="8"/>
            <color indexed="81"/>
            <rFont val="Tahoma"/>
            <family val="2"/>
          </rPr>
          <t>Usuario:</t>
        </r>
        <r>
          <rPr>
            <sz val="8"/>
            <color indexed="81"/>
            <rFont val="Tahoma"/>
            <family val="2"/>
          </rPr>
          <t xml:space="preserve">
PAGÓ CON TARJETA EL 25 DE OCTUBRE</t>
        </r>
      </text>
    </comment>
    <comment ref="X11" authorId="0">
      <text>
        <r>
          <rPr>
            <b/>
            <sz val="8"/>
            <color indexed="81"/>
            <rFont val="Tahoma"/>
            <family val="2"/>
          </rPr>
          <t>Usuario:</t>
        </r>
        <r>
          <rPr>
            <sz val="8"/>
            <color indexed="81"/>
            <rFont val="Tahoma"/>
            <family val="2"/>
          </rPr>
          <t xml:space="preserve">
ESTA FACTURA CANCELO A LA 10213</t>
        </r>
      </text>
    </comment>
    <comment ref="Y11" authorId="0">
      <text>
        <r>
          <rPr>
            <b/>
            <sz val="8"/>
            <color indexed="81"/>
            <rFont val="Tahoma"/>
            <family val="2"/>
          </rPr>
          <t>Usuario:</t>
        </r>
        <r>
          <rPr>
            <sz val="8"/>
            <color indexed="81"/>
            <rFont val="Tahoma"/>
            <family val="2"/>
          </rPr>
          <t xml:space="preserve">
PAGÓ CON TARJETA EL 23 DE NOVIEMBRE</t>
        </r>
      </text>
    </comment>
    <comment ref="F12" authorId="0">
      <text>
        <r>
          <rPr>
            <b/>
            <sz val="8"/>
            <color indexed="81"/>
            <rFont val="Tahoma"/>
            <family val="2"/>
          </rPr>
          <t>Usuario:</t>
        </r>
        <r>
          <rPr>
            <sz val="8"/>
            <color indexed="81"/>
            <rFont val="Tahoma"/>
            <family val="2"/>
          </rPr>
          <t xml:space="preserve">
DEPOSITADO EN  ITC EL 12 Y 16 DE FEBRERO, TIENE A FAVOR 40 PESOS</t>
        </r>
      </text>
    </comment>
    <comment ref="J12" authorId="0">
      <text>
        <r>
          <rPr>
            <b/>
            <sz val="8"/>
            <color indexed="81"/>
            <rFont val="Tahoma"/>
            <family val="2"/>
          </rPr>
          <t>Usuario:</t>
        </r>
        <r>
          <rPr>
            <sz val="8"/>
            <color indexed="81"/>
            <rFont val="Tahoma"/>
            <family val="2"/>
          </rPr>
          <t xml:space="preserve">
DEPOSITADO EN  ITC EL 31 MARZO 2010</t>
        </r>
      </text>
    </comment>
    <comment ref="K12" authorId="0">
      <text>
        <r>
          <rPr>
            <b/>
            <sz val="8"/>
            <color indexed="81"/>
            <rFont val="Tahoma"/>
            <family val="2"/>
          </rPr>
          <t>Usuario:</t>
        </r>
        <r>
          <rPr>
            <sz val="8"/>
            <color indexed="81"/>
            <rFont val="Tahoma"/>
            <family val="2"/>
          </rPr>
          <t xml:space="preserve">
SE CANCELA LA FACT. 8479 Y SE REALIZA LA 10535 </t>
        </r>
      </text>
    </comment>
    <comment ref="L12" authorId="0">
      <text>
        <r>
          <rPr>
            <b/>
            <sz val="8"/>
            <color indexed="81"/>
            <rFont val="Tahoma"/>
            <family val="2"/>
          </rPr>
          <t>Usuario:</t>
        </r>
        <r>
          <rPr>
            <sz val="8"/>
            <color indexed="81"/>
            <rFont val="Tahoma"/>
            <family val="2"/>
          </rPr>
          <t xml:space="preserve">
DEPOSITADO EN  ITC EL 17 JUNIO 2010</t>
        </r>
      </text>
    </comment>
    <comment ref="N12" authorId="0">
      <text>
        <r>
          <rPr>
            <b/>
            <sz val="8"/>
            <color indexed="81"/>
            <rFont val="Tahoma"/>
            <family val="2"/>
          </rPr>
          <t>Usuario:</t>
        </r>
        <r>
          <rPr>
            <sz val="8"/>
            <color indexed="81"/>
            <rFont val="Tahoma"/>
            <family val="2"/>
          </rPr>
          <t xml:space="preserve">
DEPOSITADO EN  ITC EL 26 MAYO</t>
        </r>
      </text>
    </comment>
    <comment ref="Q12" authorId="0">
      <text>
        <r>
          <rPr>
            <b/>
            <sz val="8"/>
            <color indexed="81"/>
            <rFont val="Tahoma"/>
            <family val="2"/>
          </rPr>
          <t>Usuario:</t>
        </r>
        <r>
          <rPr>
            <sz val="8"/>
            <color indexed="81"/>
            <rFont val="Tahoma"/>
            <family val="2"/>
          </rPr>
          <t xml:space="preserve">
DEPOSITADO EN ITC EL 02 DE AGOSTO</t>
        </r>
      </text>
    </comment>
    <comment ref="S12" authorId="0">
      <text>
        <r>
          <rPr>
            <b/>
            <sz val="8"/>
            <color indexed="81"/>
            <rFont val="Tahoma"/>
            <family val="2"/>
          </rPr>
          <t>Usuario:</t>
        </r>
        <r>
          <rPr>
            <sz val="8"/>
            <color indexed="81"/>
            <rFont val="Tahoma"/>
            <family val="2"/>
          </rPr>
          <t xml:space="preserve">
DEPOSITADO EN ITC EL 02 DE AGOSTO</t>
        </r>
      </text>
    </comment>
    <comment ref="U12" authorId="0">
      <text>
        <r>
          <rPr>
            <b/>
            <sz val="8"/>
            <color indexed="81"/>
            <rFont val="Tahoma"/>
            <family val="2"/>
          </rPr>
          <t>Usuario:</t>
        </r>
        <r>
          <rPr>
            <sz val="8"/>
            <color indexed="81"/>
            <rFont val="Tahoma"/>
            <family val="2"/>
          </rPr>
          <t xml:space="preserve">
DEPOSITADO EN ITC EL 31 DE AGOSTO</t>
        </r>
      </text>
    </comment>
    <comment ref="W12" authorId="0">
      <text>
        <r>
          <rPr>
            <b/>
            <sz val="8"/>
            <color indexed="81"/>
            <rFont val="Tahoma"/>
            <family val="2"/>
          </rPr>
          <t>Usuario:</t>
        </r>
        <r>
          <rPr>
            <sz val="8"/>
            <color indexed="81"/>
            <rFont val="Tahoma"/>
            <family val="2"/>
          </rPr>
          <t xml:space="preserve">
DEPOSITADO EN ITC EL 01 de octubre</t>
        </r>
      </text>
    </comment>
    <comment ref="Y12" authorId="0">
      <text>
        <r>
          <rPr>
            <b/>
            <sz val="8"/>
            <color indexed="81"/>
            <rFont val="Tahoma"/>
            <family val="2"/>
          </rPr>
          <t>Usuario:</t>
        </r>
        <r>
          <rPr>
            <sz val="8"/>
            <color indexed="81"/>
            <rFont val="Tahoma"/>
            <family val="2"/>
          </rPr>
          <t xml:space="preserve">
DEPOSITADO EN ITC EL 28 de octubre</t>
        </r>
      </text>
    </comment>
    <comment ref="F13" authorId="0">
      <text>
        <r>
          <rPr>
            <b/>
            <sz val="8"/>
            <color indexed="81"/>
            <rFont val="Tahoma"/>
            <family val="2"/>
          </rPr>
          <t>Usuario:</t>
        </r>
        <r>
          <rPr>
            <sz val="8"/>
            <color indexed="81"/>
            <rFont val="Tahoma"/>
            <family val="2"/>
          </rPr>
          <t xml:space="preserve">
PAGÓ CON TARJETA DE CREDITO FEBRERO</t>
        </r>
      </text>
    </comment>
    <comment ref="H13" authorId="0">
      <text>
        <r>
          <rPr>
            <b/>
            <sz val="8"/>
            <color indexed="81"/>
            <rFont val="Tahoma"/>
            <family val="2"/>
          </rPr>
          <t>Usuario:</t>
        </r>
        <r>
          <rPr>
            <sz val="8"/>
            <color indexed="81"/>
            <rFont val="Tahoma"/>
            <family val="2"/>
          </rPr>
          <t xml:space="preserve">
DEPOSITADO EN ITC EL 19 DE MARZO 2010</t>
        </r>
      </text>
    </comment>
    <comment ref="J13" authorId="0">
      <text>
        <r>
          <rPr>
            <b/>
            <sz val="8"/>
            <color indexed="81"/>
            <rFont val="Tahoma"/>
            <family val="2"/>
          </rPr>
          <t>Usuario:</t>
        </r>
        <r>
          <rPr>
            <sz val="8"/>
            <color indexed="81"/>
            <rFont val="Tahoma"/>
            <family val="2"/>
          </rPr>
          <t xml:space="preserve">
DEPOSITADO EN ITC EL 06 DE MAYO 2010
</t>
        </r>
      </text>
    </comment>
    <comment ref="L13" authorId="0">
      <text>
        <r>
          <rPr>
            <b/>
            <sz val="8"/>
            <color indexed="81"/>
            <rFont val="Tahoma"/>
            <family val="2"/>
          </rPr>
          <t>Usuario:</t>
        </r>
        <r>
          <rPr>
            <sz val="8"/>
            <color indexed="81"/>
            <rFont val="Tahoma"/>
            <family val="2"/>
          </rPr>
          <t xml:space="preserve">
PAGO CON TARJETA EL 28 MAYO</t>
        </r>
      </text>
    </comment>
    <comment ref="N13" authorId="0">
      <text>
        <r>
          <rPr>
            <b/>
            <sz val="8"/>
            <color indexed="81"/>
            <rFont val="Tahoma"/>
            <family val="2"/>
          </rPr>
          <t>Usuario:</t>
        </r>
        <r>
          <rPr>
            <sz val="8"/>
            <color indexed="81"/>
            <rFont val="Tahoma"/>
            <family val="2"/>
          </rPr>
          <t xml:space="preserve">
PAGO CON TARJETA EL 02 JULIO</t>
        </r>
      </text>
    </comment>
    <comment ref="Q13" authorId="0">
      <text>
        <r>
          <rPr>
            <b/>
            <sz val="8"/>
            <color indexed="81"/>
            <rFont val="Tahoma"/>
            <family val="2"/>
          </rPr>
          <t>Usuario:</t>
        </r>
        <r>
          <rPr>
            <sz val="8"/>
            <color indexed="81"/>
            <rFont val="Tahoma"/>
            <family val="2"/>
          </rPr>
          <t xml:space="preserve">
PAGÓ CON TARJETA EL 30 DE JULIO</t>
        </r>
      </text>
    </comment>
    <comment ref="S13" authorId="0">
      <text>
        <r>
          <rPr>
            <b/>
            <sz val="8"/>
            <color indexed="81"/>
            <rFont val="Tahoma"/>
            <family val="2"/>
          </rPr>
          <t>Usuario:</t>
        </r>
        <r>
          <rPr>
            <sz val="8"/>
            <color indexed="81"/>
            <rFont val="Tahoma"/>
            <family val="2"/>
          </rPr>
          <t xml:space="preserve">
PAGÓ CON TARJETA EL 03 DE SEPTIEMBRE</t>
        </r>
      </text>
    </comment>
    <comment ref="U13" authorId="0">
      <text>
        <r>
          <rPr>
            <b/>
            <sz val="8"/>
            <color indexed="81"/>
            <rFont val="Tahoma"/>
            <family val="2"/>
          </rPr>
          <t>Usuario:</t>
        </r>
        <r>
          <rPr>
            <sz val="8"/>
            <color indexed="81"/>
            <rFont val="Tahoma"/>
            <family val="2"/>
          </rPr>
          <t xml:space="preserve">
PAGÓ CON TARJETA EL 24 DE SEPTIEMBRE</t>
        </r>
      </text>
    </comment>
    <comment ref="W13" authorId="0">
      <text>
        <r>
          <rPr>
            <b/>
            <sz val="8"/>
            <color indexed="81"/>
            <rFont val="Tahoma"/>
            <family val="2"/>
          </rPr>
          <t>Usuario:</t>
        </r>
        <r>
          <rPr>
            <sz val="8"/>
            <color indexed="81"/>
            <rFont val="Tahoma"/>
            <family val="2"/>
          </rPr>
          <t xml:space="preserve">
PAGÓ CON TARJETA EL 22 DE OCTUBRE</t>
        </r>
      </text>
    </comment>
    <comment ref="X13" authorId="0">
      <text>
        <r>
          <rPr>
            <b/>
            <sz val="8"/>
            <color indexed="81"/>
            <rFont val="Tahoma"/>
            <family val="2"/>
          </rPr>
          <t>Usuario:</t>
        </r>
        <r>
          <rPr>
            <sz val="8"/>
            <color indexed="81"/>
            <rFont val="Tahoma"/>
            <family val="2"/>
          </rPr>
          <t xml:space="preserve">
ESTA FACTURA CANCELO A LA 10209
</t>
        </r>
      </text>
    </comment>
    <comment ref="Y13" authorId="0">
      <text>
        <r>
          <rPr>
            <b/>
            <sz val="8"/>
            <color indexed="81"/>
            <rFont val="Tahoma"/>
            <family val="2"/>
          </rPr>
          <t>Usuario:</t>
        </r>
        <r>
          <rPr>
            <sz val="8"/>
            <color indexed="81"/>
            <rFont val="Tahoma"/>
            <family val="2"/>
          </rPr>
          <t xml:space="preserve">
PAGÓ CON TARJETA EL 22 DE OCTUBRE</t>
        </r>
      </text>
    </comment>
    <comment ref="Z13" authorId="0">
      <text>
        <r>
          <rPr>
            <b/>
            <sz val="8"/>
            <color indexed="81"/>
            <rFont val="Tahoma"/>
            <family val="2"/>
          </rPr>
          <t>Usuario:</t>
        </r>
        <r>
          <rPr>
            <sz val="8"/>
            <color indexed="81"/>
            <rFont val="Tahoma"/>
            <family val="2"/>
          </rPr>
          <t xml:space="preserve">
ESTA FACTURA CANCELO A LA 10209
</t>
        </r>
      </text>
    </comment>
    <comment ref="F14" authorId="0">
      <text>
        <r>
          <rPr>
            <b/>
            <sz val="8"/>
            <color indexed="81"/>
            <rFont val="Tahoma"/>
            <family val="2"/>
          </rPr>
          <t>Usuario:
PAGÓ CON TARJETA DE CREDITO FEBRERO</t>
        </r>
      </text>
    </comment>
    <comment ref="H14" authorId="0">
      <text>
        <r>
          <rPr>
            <b/>
            <sz val="8"/>
            <color indexed="81"/>
            <rFont val="Tahoma"/>
            <family val="2"/>
          </rPr>
          <t>Usuario:</t>
        </r>
        <r>
          <rPr>
            <sz val="8"/>
            <color indexed="81"/>
            <rFont val="Tahoma"/>
            <family val="2"/>
          </rPr>
          <t xml:space="preserve">
PAGO EN ICIC CON TARJETA EL 24 DE SEPTIEMBRE</t>
        </r>
      </text>
    </comment>
    <comment ref="J14" authorId="0">
      <text>
        <r>
          <rPr>
            <b/>
            <sz val="8"/>
            <color indexed="81"/>
            <rFont val="Tahoma"/>
            <family val="2"/>
          </rPr>
          <t>Usuario:</t>
        </r>
        <r>
          <rPr>
            <sz val="8"/>
            <color indexed="81"/>
            <rFont val="Tahoma"/>
            <family val="2"/>
          </rPr>
          <t xml:space="preserve">
PAGO EN ICIC CON TARJETA EL 24 DE SEPTIEMBRE</t>
        </r>
      </text>
    </comment>
    <comment ref="L14" authorId="0">
      <text>
        <r>
          <rPr>
            <b/>
            <sz val="8"/>
            <color indexed="81"/>
            <rFont val="Tahoma"/>
            <family val="2"/>
          </rPr>
          <t>Usuario:</t>
        </r>
        <r>
          <rPr>
            <sz val="8"/>
            <color indexed="81"/>
            <rFont val="Tahoma"/>
            <family val="2"/>
          </rPr>
          <t xml:space="preserve">
PAGO EN ICIC CON TARJETA EL 24 DE SEPTIEMBRE</t>
        </r>
      </text>
    </comment>
    <comment ref="N14" authorId="0">
      <text>
        <r>
          <rPr>
            <b/>
            <sz val="8"/>
            <color indexed="81"/>
            <rFont val="Tahoma"/>
            <family val="2"/>
          </rPr>
          <t>Usuario:</t>
        </r>
        <r>
          <rPr>
            <sz val="8"/>
            <color indexed="81"/>
            <rFont val="Tahoma"/>
            <family val="2"/>
          </rPr>
          <t xml:space="preserve">
PAGO EN ICIC CON TARJETA EL 24 DE SEPTIEMBRE</t>
        </r>
      </text>
    </comment>
    <comment ref="Q14" authorId="0">
      <text>
        <r>
          <rPr>
            <b/>
            <sz val="8"/>
            <color indexed="81"/>
            <rFont val="Tahoma"/>
            <family val="2"/>
          </rPr>
          <t>Usuario:</t>
        </r>
        <r>
          <rPr>
            <sz val="8"/>
            <color indexed="81"/>
            <rFont val="Tahoma"/>
            <family val="2"/>
          </rPr>
          <t xml:space="preserve">
PAGO EN ICIC CON TARJETA EL 24 DE SEPTIEMBRE</t>
        </r>
      </text>
    </comment>
    <comment ref="S14" authorId="0">
      <text>
        <r>
          <rPr>
            <b/>
            <sz val="8"/>
            <color indexed="81"/>
            <rFont val="Tahoma"/>
            <family val="2"/>
          </rPr>
          <t>Usuario:</t>
        </r>
        <r>
          <rPr>
            <sz val="8"/>
            <color indexed="81"/>
            <rFont val="Tahoma"/>
            <family val="2"/>
          </rPr>
          <t xml:space="preserve">
DEPOSITADO EN ITC EL 17 DE DICIEMBRE</t>
        </r>
      </text>
    </comment>
    <comment ref="U14" authorId="0">
      <text>
        <r>
          <rPr>
            <b/>
            <sz val="8"/>
            <color indexed="81"/>
            <rFont val="Tahoma"/>
            <family val="2"/>
          </rPr>
          <t>Usuario:</t>
        </r>
        <r>
          <rPr>
            <sz val="8"/>
            <color indexed="81"/>
            <rFont val="Tahoma"/>
            <family val="2"/>
          </rPr>
          <t xml:space="preserve">
DEPOSITADO EN ITC EL 17 DE DICIEMBRE
</t>
        </r>
      </text>
    </comment>
    <comment ref="W14" authorId="0">
      <text>
        <r>
          <rPr>
            <b/>
            <sz val="8"/>
            <color indexed="81"/>
            <rFont val="Tahoma"/>
            <family val="2"/>
          </rPr>
          <t>Usuario:</t>
        </r>
        <r>
          <rPr>
            <sz val="8"/>
            <color indexed="81"/>
            <rFont val="Tahoma"/>
            <family val="2"/>
          </rPr>
          <t xml:space="preserve">
DEPOSITADO EN ITC EL 17 DE DICIEMBRE
</t>
        </r>
      </text>
    </comment>
    <comment ref="Y14" authorId="0">
      <text>
        <r>
          <rPr>
            <b/>
            <sz val="8"/>
            <color indexed="81"/>
            <rFont val="Tahoma"/>
            <family val="2"/>
          </rPr>
          <t>Usuario:</t>
        </r>
        <r>
          <rPr>
            <sz val="8"/>
            <color indexed="81"/>
            <rFont val="Tahoma"/>
            <family val="2"/>
          </rPr>
          <t xml:space="preserve">
DEPOSITADO EN ITC EL 17 DE DICIEMBRE
</t>
        </r>
      </text>
    </comment>
    <comment ref="B16" authorId="0">
      <text>
        <r>
          <rPr>
            <b/>
            <sz val="8"/>
            <color indexed="81"/>
            <rFont val="Tahoma"/>
            <family val="2"/>
          </rPr>
          <t>Usuario:</t>
        </r>
        <r>
          <rPr>
            <sz val="8"/>
            <color indexed="81"/>
            <rFont val="Tahoma"/>
            <family val="2"/>
          </rPr>
          <t xml:space="preserve">
BAJA</t>
        </r>
      </text>
    </comment>
    <comment ref="F16" authorId="0">
      <text>
        <r>
          <rPr>
            <b/>
            <sz val="8"/>
            <color indexed="81"/>
            <rFont val="Tahoma"/>
            <family val="2"/>
          </rPr>
          <t>Usuario:</t>
        </r>
        <r>
          <rPr>
            <sz val="8"/>
            <color indexed="81"/>
            <rFont val="Tahoma"/>
            <family val="2"/>
          </rPr>
          <t xml:space="preserve">
DEPOSTIADO EN ITC EL 3 DE MARZO, PAGA INSCRIPCION</t>
        </r>
      </text>
    </comment>
    <comment ref="H16" authorId="0">
      <text>
        <r>
          <rPr>
            <b/>
            <sz val="8"/>
            <color indexed="81"/>
            <rFont val="Tahoma"/>
            <family val="2"/>
          </rPr>
          <t>Usuario:</t>
        </r>
        <r>
          <rPr>
            <sz val="8"/>
            <color indexed="81"/>
            <rFont val="Tahoma"/>
            <family val="2"/>
          </rPr>
          <t xml:space="preserve">
DEPOSTIADO EN ITC EL 3 DE MARZO, PAGA 1ER MATERIA</t>
        </r>
      </text>
    </comment>
    <comment ref="F23" authorId="0">
      <text>
        <r>
          <rPr>
            <b/>
            <sz val="8"/>
            <color indexed="81"/>
            <rFont val="Tahoma"/>
            <family val="2"/>
          </rPr>
          <t>Usuario:</t>
        </r>
        <r>
          <rPr>
            <sz val="8"/>
            <color indexed="81"/>
            <rFont val="Tahoma"/>
            <family val="2"/>
          </rPr>
          <t xml:space="preserve">
PAGADO EN EL EGRESO 60 DE MARZO</t>
        </r>
      </text>
    </comment>
    <comment ref="H23" authorId="0">
      <text>
        <r>
          <rPr>
            <b/>
            <sz val="8"/>
            <color indexed="81"/>
            <rFont val="Tahoma"/>
            <family val="2"/>
          </rPr>
          <t>Usuario:</t>
        </r>
        <r>
          <rPr>
            <sz val="8"/>
            <color indexed="81"/>
            <rFont val="Tahoma"/>
            <family val="2"/>
          </rPr>
          <t xml:space="preserve">
PAGADO EN EL EGRESO 60 DE MARZO</t>
        </r>
      </text>
    </comment>
  </commentList>
</comments>
</file>

<file path=xl/comments3.xml><?xml version="1.0" encoding="utf-8"?>
<comments xmlns="http://schemas.openxmlformats.org/spreadsheetml/2006/main">
  <authors>
    <author>Usuario</author>
    <author>contabilidad</author>
    <author>Auxadmon</author>
    <author>auxcontable</author>
    <author>GteAdmin</author>
    <author>gteadmin</author>
  </authors>
  <commentList>
    <comment ref="G5" authorId="0">
      <text>
        <r>
          <rPr>
            <b/>
            <sz val="8"/>
            <color indexed="81"/>
            <rFont val="Tahoma"/>
            <family val="2"/>
          </rPr>
          <t>DEPOSITO AL ITC 15 DE AGOSTO. PAGO ESTA CANTIDAD X RECARGOS</t>
        </r>
        <r>
          <rPr>
            <sz val="8"/>
            <color indexed="81"/>
            <rFont val="Tahoma"/>
            <family val="2"/>
          </rPr>
          <t xml:space="preserve">
</t>
        </r>
      </text>
    </comment>
    <comment ref="G6" authorId="1">
      <text>
        <r>
          <rPr>
            <b/>
            <sz val="8"/>
            <color indexed="81"/>
            <rFont val="Tahoma"/>
            <family val="2"/>
          </rPr>
          <t>09/10/12</t>
        </r>
        <r>
          <rPr>
            <sz val="8"/>
            <color indexed="81"/>
            <rFont val="Tahoma"/>
            <family val="2"/>
          </rPr>
          <t xml:space="preserve">
</t>
        </r>
      </text>
    </comment>
    <comment ref="I6" authorId="1">
      <text>
        <r>
          <rPr>
            <b/>
            <sz val="8"/>
            <color indexed="81"/>
            <rFont val="Tahoma"/>
            <family val="2"/>
          </rPr>
          <t>09/10/12</t>
        </r>
      </text>
    </comment>
    <comment ref="K6" authorId="1">
      <text>
        <r>
          <rPr>
            <b/>
            <sz val="8"/>
            <color indexed="81"/>
            <rFont val="Tahoma"/>
            <family val="2"/>
          </rPr>
          <t>22/11/12</t>
        </r>
        <r>
          <rPr>
            <sz val="8"/>
            <color indexed="81"/>
            <rFont val="Tahoma"/>
            <family val="2"/>
          </rPr>
          <t xml:space="preserve">
</t>
        </r>
      </text>
    </comment>
    <comment ref="M6" authorId="1">
      <text>
        <r>
          <rPr>
            <b/>
            <sz val="8"/>
            <color indexed="81"/>
            <rFont val="Tahoma"/>
            <family val="2"/>
          </rPr>
          <t>21/12/12</t>
        </r>
        <r>
          <rPr>
            <sz val="8"/>
            <color indexed="81"/>
            <rFont val="Tahoma"/>
            <family val="2"/>
          </rPr>
          <t xml:space="preserve">
</t>
        </r>
      </text>
    </comment>
    <comment ref="O6" authorId="1">
      <text>
        <r>
          <rPr>
            <b/>
            <sz val="9"/>
            <color indexed="81"/>
            <rFont val="Tahoma"/>
            <family val="2"/>
          </rPr>
          <t>contabilidad:</t>
        </r>
        <r>
          <rPr>
            <sz val="9"/>
            <color indexed="81"/>
            <rFont val="Tahoma"/>
            <family val="2"/>
          </rPr>
          <t xml:space="preserve">
08-ABRIL-2014
$3300 MENSUALIDAD
$150 CARGO FIJO</t>
        </r>
      </text>
    </comment>
    <comment ref="Q6" authorId="1">
      <text>
        <r>
          <rPr>
            <b/>
            <sz val="9"/>
            <color indexed="81"/>
            <rFont val="Tahoma"/>
            <family val="2"/>
          </rPr>
          <t>contabilidad:</t>
        </r>
        <r>
          <rPr>
            <sz val="9"/>
            <color indexed="81"/>
            <rFont val="Tahoma"/>
            <family val="2"/>
          </rPr>
          <t xml:space="preserve">
01/feb/13</t>
        </r>
      </text>
    </comment>
    <comment ref="S6" authorId="1">
      <text>
        <r>
          <rPr>
            <b/>
            <sz val="9"/>
            <color indexed="81"/>
            <rFont val="Tahoma"/>
            <family val="2"/>
          </rPr>
          <t>contabilidad:</t>
        </r>
        <r>
          <rPr>
            <sz val="9"/>
            <color indexed="81"/>
            <rFont val="Tahoma"/>
            <family val="2"/>
          </rPr>
          <t xml:space="preserve">
12/03/02013</t>
        </r>
      </text>
    </comment>
    <comment ref="U6" authorId="1">
      <text>
        <r>
          <rPr>
            <b/>
            <sz val="9"/>
            <color indexed="81"/>
            <rFont val="Tahoma"/>
            <family val="2"/>
          </rPr>
          <t>contabilidad:</t>
        </r>
        <r>
          <rPr>
            <sz val="9"/>
            <color indexed="81"/>
            <rFont val="Tahoma"/>
            <family val="2"/>
          </rPr>
          <t xml:space="preserve">
$6,600.00  17/ene/14
$3,300 feb/13
$3,300 abril/13</t>
        </r>
      </text>
    </comment>
    <comment ref="W6" authorId="1">
      <text>
        <r>
          <rPr>
            <b/>
            <sz val="9"/>
            <color indexed="81"/>
            <rFont val="Tahoma"/>
            <family val="2"/>
          </rPr>
          <t>contabilidad:</t>
        </r>
        <r>
          <rPr>
            <sz val="9"/>
            <color indexed="81"/>
            <rFont val="Tahoma"/>
            <family val="2"/>
          </rPr>
          <t xml:space="preserve">
$6,600.00  17/ene/14
$3,300 feb/13
$3,300 abril/13</t>
        </r>
      </text>
    </comment>
    <comment ref="Y6" authorId="1">
      <text>
        <r>
          <rPr>
            <b/>
            <sz val="9"/>
            <color indexed="81"/>
            <rFont val="Tahoma"/>
            <family val="2"/>
          </rPr>
          <t>contabilidad:</t>
        </r>
        <r>
          <rPr>
            <sz val="9"/>
            <color indexed="81"/>
            <rFont val="Tahoma"/>
            <family val="2"/>
          </rPr>
          <t xml:space="preserve">
19-FEB-14
3300 MENS. NORMAL
150 CGOM FIJO</t>
        </r>
      </text>
    </comment>
    <comment ref="AI6" authorId="1">
      <text>
        <r>
          <rPr>
            <b/>
            <sz val="9"/>
            <color indexed="81"/>
            <rFont val="Tahoma"/>
            <family val="2"/>
          </rPr>
          <t>contabilidad:</t>
        </r>
        <r>
          <rPr>
            <sz val="9"/>
            <color indexed="81"/>
            <rFont val="Tahoma"/>
            <family val="2"/>
          </rPr>
          <t xml:space="preserve">
</t>
        </r>
        <r>
          <rPr>
            <sz val="10"/>
            <color indexed="81"/>
            <rFont val="Tahoma"/>
            <family val="2"/>
          </rPr>
          <t>CHEQUE 11-NOV-13
DEPÓSITO 12-NOV-13</t>
        </r>
      </text>
    </comment>
    <comment ref="AK6" authorId="1">
      <text>
        <r>
          <rPr>
            <b/>
            <sz val="9"/>
            <color indexed="81"/>
            <rFont val="Tahoma"/>
            <family val="2"/>
          </rPr>
          <t>contabilidad:</t>
        </r>
        <r>
          <rPr>
            <sz val="9"/>
            <color indexed="81"/>
            <rFont val="Tahoma"/>
            <family val="2"/>
          </rPr>
          <t xml:space="preserve">
02-DIC-13</t>
        </r>
      </text>
    </comment>
    <comment ref="AM6" authorId="1">
      <text>
        <r>
          <rPr>
            <b/>
            <sz val="9"/>
            <color indexed="81"/>
            <rFont val="Tahoma"/>
            <family val="2"/>
          </rPr>
          <t>contabilidad:</t>
        </r>
        <r>
          <rPr>
            <sz val="9"/>
            <color indexed="81"/>
            <rFont val="Tahoma"/>
            <family val="2"/>
          </rPr>
          <t xml:space="preserve">
30-ene-14
$3,300 men. + 150 cgo fijo =3450</t>
        </r>
      </text>
    </comment>
    <comment ref="AO6" authorId="1">
      <text>
        <r>
          <rPr>
            <b/>
            <sz val="9"/>
            <color indexed="81"/>
            <rFont val="Tahoma"/>
            <family val="2"/>
          </rPr>
          <t>contabilidad:</t>
        </r>
        <r>
          <rPr>
            <sz val="9"/>
            <color indexed="81"/>
            <rFont val="Tahoma"/>
            <family val="2"/>
          </rPr>
          <t xml:space="preserve">
10-FEB-14</t>
        </r>
      </text>
    </comment>
    <comment ref="AQ6" authorId="1">
      <text>
        <r>
          <rPr>
            <b/>
            <sz val="9"/>
            <color indexed="81"/>
            <rFont val="Tahoma"/>
            <family val="2"/>
          </rPr>
          <t>contabilidad:</t>
        </r>
        <r>
          <rPr>
            <sz val="9"/>
            <color indexed="81"/>
            <rFont val="Tahoma"/>
            <family val="2"/>
          </rPr>
          <t xml:space="preserve">
04-MZO-14</t>
        </r>
      </text>
    </comment>
    <comment ref="G7" authorId="1">
      <text>
        <r>
          <rPr>
            <b/>
            <sz val="8"/>
            <color indexed="81"/>
            <rFont val="Tahoma"/>
            <family val="2"/>
          </rPr>
          <t>31/08/12</t>
        </r>
        <r>
          <rPr>
            <sz val="8"/>
            <color indexed="81"/>
            <rFont val="Tahoma"/>
            <family val="2"/>
          </rPr>
          <t xml:space="preserve">
</t>
        </r>
      </text>
    </comment>
    <comment ref="I7" authorId="1">
      <text>
        <r>
          <rPr>
            <b/>
            <sz val="8"/>
            <color indexed="81"/>
            <rFont val="Tahoma"/>
            <family val="2"/>
          </rPr>
          <t>31/10/12</t>
        </r>
      </text>
    </comment>
    <comment ref="K7" authorId="1">
      <text>
        <r>
          <rPr>
            <b/>
            <sz val="8"/>
            <color indexed="81"/>
            <rFont val="Tahoma"/>
            <family val="2"/>
          </rPr>
          <t>03/12/10</t>
        </r>
        <r>
          <rPr>
            <sz val="8"/>
            <color indexed="81"/>
            <rFont val="Tahoma"/>
            <family val="2"/>
          </rPr>
          <t xml:space="preserve">
</t>
        </r>
      </text>
    </comment>
    <comment ref="M7" authorId="1">
      <text>
        <r>
          <rPr>
            <b/>
            <sz val="8"/>
            <color indexed="81"/>
            <rFont val="Tahoma"/>
            <family val="2"/>
          </rPr>
          <t>05/03/13</t>
        </r>
      </text>
    </comment>
    <comment ref="O7" authorId="1">
      <text>
        <r>
          <rPr>
            <b/>
            <sz val="8"/>
            <color indexed="81"/>
            <rFont val="Tahoma"/>
            <family val="2"/>
          </rPr>
          <t>05/03/13</t>
        </r>
      </text>
    </comment>
    <comment ref="Q7" authorId="1">
      <text>
        <r>
          <rPr>
            <b/>
            <sz val="9"/>
            <color indexed="81"/>
            <rFont val="Tahoma"/>
            <family val="2"/>
          </rPr>
          <t>contabilidad:</t>
        </r>
        <r>
          <rPr>
            <sz val="9"/>
            <color indexed="81"/>
            <rFont val="Tahoma"/>
            <family val="2"/>
          </rPr>
          <t xml:space="preserve">
</t>
        </r>
        <r>
          <rPr>
            <sz val="10"/>
            <color indexed="81"/>
            <rFont val="Tahoma"/>
            <family val="2"/>
          </rPr>
          <t>5-MAR-13</t>
        </r>
      </text>
    </comment>
    <comment ref="S7" authorId="1">
      <text>
        <r>
          <rPr>
            <b/>
            <sz val="9"/>
            <color indexed="81"/>
            <rFont val="Tahoma"/>
            <family val="2"/>
          </rPr>
          <t>contabilidad:</t>
        </r>
        <r>
          <rPr>
            <sz val="9"/>
            <color indexed="81"/>
            <rFont val="Tahoma"/>
            <family val="2"/>
          </rPr>
          <t xml:space="preserve">
$2,500  11/NOV/13
$4,500  25/NOV/13 ($950 complemento mens. Mzo + 3,450 mens. Abril + 100 abono mens. mayo)
</t>
        </r>
      </text>
    </comment>
    <comment ref="U7" authorId="1">
      <text>
        <r>
          <rPr>
            <b/>
            <sz val="9"/>
            <color indexed="81"/>
            <rFont val="Tahoma"/>
            <family val="2"/>
          </rPr>
          <t>contabilidad:</t>
        </r>
        <r>
          <rPr>
            <sz val="9"/>
            <color indexed="81"/>
            <rFont val="Tahoma"/>
            <family val="2"/>
          </rPr>
          <t xml:space="preserve">
$4,500  25/NOV/13 ($950 complemento mens. Mzo + 3,450 mens. Abril + 100 abono mens. mayo)
</t>
        </r>
      </text>
    </comment>
    <comment ref="W7" authorId="1">
      <text>
        <r>
          <rPr>
            <b/>
            <sz val="9"/>
            <color indexed="81"/>
            <rFont val="Tahoma"/>
            <family val="2"/>
          </rPr>
          <t>contabilidad:</t>
        </r>
        <r>
          <rPr>
            <sz val="9"/>
            <color indexed="81"/>
            <rFont val="Tahoma"/>
            <family val="2"/>
          </rPr>
          <t xml:space="preserve">
$4,500  25/NOV/13 ($950 complemento mens. Mzo + 3,450 mens. Abril + 100 abono mens. mayo)
$10,000  04/feb/14  (3,350 completa mens. May/13 + $3,450 mens. Jun/13 + $3,200 abono mens. Jul/13</t>
        </r>
      </text>
    </comment>
    <comment ref="Y7" authorId="1">
      <text>
        <r>
          <rPr>
            <b/>
            <sz val="9"/>
            <color indexed="81"/>
            <rFont val="Tahoma"/>
            <family val="2"/>
          </rPr>
          <t>contabilidad:</t>
        </r>
        <r>
          <rPr>
            <sz val="9"/>
            <color indexed="81"/>
            <rFont val="Tahoma"/>
            <family val="2"/>
          </rPr>
          <t xml:space="preserve">
$10,000  04/feb/14  (3,350 completa mens. May/13 + $3,450 mens. Jun/13 + $3,200 abono mens. Jul/13</t>
        </r>
      </text>
    </comment>
    <comment ref="AA7" authorId="1">
      <text>
        <r>
          <rPr>
            <b/>
            <sz val="9"/>
            <color indexed="81"/>
            <rFont val="Tahoma"/>
            <family val="2"/>
          </rPr>
          <t>contabilidad:</t>
        </r>
        <r>
          <rPr>
            <sz val="9"/>
            <color indexed="81"/>
            <rFont val="Tahoma"/>
            <family val="2"/>
          </rPr>
          <t xml:space="preserve">
4/feb/14 $10,000 = ($3,450 "3300 mens. mayo + 150 cgo. Fijo"), ($3,450 "3300 mens. junio + 150 cgo. Fijo"), ($3100 mens. Julio)
7/feb/14 $4,500 ($250  completa mens. Jul/13 + $3,450 mens. Ago/13 + $800 abono mens. Sep/13)</t>
        </r>
      </text>
    </comment>
    <comment ref="AC7" authorId="1">
      <text>
        <r>
          <rPr>
            <b/>
            <sz val="9"/>
            <color indexed="81"/>
            <rFont val="Tahoma"/>
            <family val="2"/>
          </rPr>
          <t>contabilidad:</t>
        </r>
        <r>
          <rPr>
            <sz val="9"/>
            <color indexed="81"/>
            <rFont val="Tahoma"/>
            <family val="2"/>
          </rPr>
          <t xml:space="preserve">
7/feb/14 $4,500 ($250  completa mens. Jul/13 + $3,450 mens. Ago/13 + $800 abono mens. Sep/13)</t>
        </r>
      </text>
    </comment>
    <comment ref="AE7" authorId="1">
      <text>
        <r>
          <rPr>
            <b/>
            <sz val="9"/>
            <color indexed="81"/>
            <rFont val="Tahoma"/>
            <family val="2"/>
          </rPr>
          <t>contabilidad:</t>
        </r>
        <r>
          <rPr>
            <sz val="9"/>
            <color indexed="81"/>
            <rFont val="Tahoma"/>
            <family val="2"/>
          </rPr>
          <t xml:space="preserve">
7/2/14 $4,500 ($250  completa mens. Jul/13 + $3,450 mens. Ago/13 + $800 abono mens. Sep/13)
14/2/14 $4,000 ($2,650 completa mens. Sep/13 + $1,350 abono mens. Oct/13)</t>
        </r>
      </text>
    </comment>
    <comment ref="AG7" authorId="1">
      <text>
        <r>
          <rPr>
            <b/>
            <sz val="9"/>
            <color indexed="81"/>
            <rFont val="Tahoma"/>
            <family val="2"/>
          </rPr>
          <t>contabilidad:</t>
        </r>
        <r>
          <rPr>
            <sz val="9"/>
            <color indexed="81"/>
            <rFont val="Tahoma"/>
            <family val="2"/>
          </rPr>
          <t xml:space="preserve">
14/2/14$4,000 ($2,650 completa mens. Sep/13 + $1,350 abono mens. Oct/13)
22/FEB/14  
21/FEB/14 $4,000 ($2100 complea mens.oct/13 + $1900 abono mens. Nov/13)
</t>
        </r>
      </text>
    </comment>
    <comment ref="AI7" authorId="1">
      <text>
        <r>
          <rPr>
            <b/>
            <sz val="9"/>
            <color indexed="81"/>
            <rFont val="Tahoma"/>
            <family val="2"/>
          </rPr>
          <t>contabilidad:</t>
        </r>
        <r>
          <rPr>
            <sz val="9"/>
            <color indexed="81"/>
            <rFont val="Tahoma"/>
            <family val="2"/>
          </rPr>
          <t xml:space="preserve">
21/FEB/14 $4,000 ($2100 complea mens.oct/13 + $1900 abono mens. Nov/13)</t>
        </r>
      </text>
    </comment>
    <comment ref="AK7" authorId="2">
      <text>
        <r>
          <rPr>
            <b/>
            <sz val="9"/>
            <color indexed="81"/>
            <rFont val="Tahoma"/>
            <charset val="1"/>
          </rPr>
          <t>Auxadmon:</t>
        </r>
        <r>
          <rPr>
            <sz val="9"/>
            <color indexed="81"/>
            <rFont val="Tahoma"/>
            <charset val="1"/>
          </rPr>
          <t xml:space="preserve">
Pago mensualidades octubre a marzo realizo convenio y pago 6 mensualidades a 4,500 
6*4,500=27,000 el 15/10/2024 </t>
        </r>
      </text>
    </comment>
    <comment ref="AM7" authorId="2">
      <text>
        <r>
          <rPr>
            <b/>
            <sz val="9"/>
            <color indexed="81"/>
            <rFont val="Tahoma"/>
            <charset val="1"/>
          </rPr>
          <t>Auxadmon:</t>
        </r>
        <r>
          <rPr>
            <sz val="9"/>
            <color indexed="81"/>
            <rFont val="Tahoma"/>
            <charset val="1"/>
          </rPr>
          <t xml:space="preserve">
Pago mensualidades octubre a marzo realizo convenio y pago 6 mensualidades a 4,500 
6*4,500=27,000 el 15/10/2024 </t>
        </r>
      </text>
    </comment>
    <comment ref="AO7" authorId="2">
      <text>
        <r>
          <rPr>
            <b/>
            <sz val="9"/>
            <color indexed="81"/>
            <rFont val="Tahoma"/>
            <charset val="1"/>
          </rPr>
          <t>Auxadmon:</t>
        </r>
        <r>
          <rPr>
            <sz val="9"/>
            <color indexed="81"/>
            <rFont val="Tahoma"/>
            <charset val="1"/>
          </rPr>
          <t xml:space="preserve">
Pago mensualidades octubre a marzo realizo convenio y pago 6 mensualidades a 4,500 
6*4,500=27,000 el 15/10/2024 </t>
        </r>
      </text>
    </comment>
    <comment ref="AQ7" authorId="2">
      <text>
        <r>
          <rPr>
            <b/>
            <sz val="9"/>
            <color indexed="81"/>
            <rFont val="Tahoma"/>
            <charset val="1"/>
          </rPr>
          <t>Auxadmon:</t>
        </r>
        <r>
          <rPr>
            <sz val="9"/>
            <color indexed="81"/>
            <rFont val="Tahoma"/>
            <charset val="1"/>
          </rPr>
          <t xml:space="preserve">
Pago mensualidades octubre a marzo realizo convenio y pago 6 mensualidades a 4,500 
6*4,500=27,000 el 15/10/2024 </t>
        </r>
      </text>
    </comment>
    <comment ref="BA7" authorId="3">
      <text>
        <r>
          <rPr>
            <b/>
            <sz val="9"/>
            <color indexed="81"/>
            <rFont val="Tahoma"/>
            <family val="2"/>
          </rPr>
          <t>auxcontable:</t>
        </r>
        <r>
          <rPr>
            <sz val="9"/>
            <color indexed="81"/>
            <rFont val="Tahoma"/>
            <family val="2"/>
          </rPr>
          <t xml:space="preserve">
PAGA EL DÍA 23-10-2015 4500</t>
        </r>
      </text>
    </comment>
    <comment ref="G8" authorId="1">
      <text>
        <r>
          <rPr>
            <b/>
            <sz val="8"/>
            <color indexed="81"/>
            <rFont val="Tahoma"/>
            <family val="2"/>
          </rPr>
          <t>20/09/12</t>
        </r>
        <r>
          <rPr>
            <sz val="8"/>
            <color indexed="81"/>
            <rFont val="Tahoma"/>
            <family val="2"/>
          </rPr>
          <t xml:space="preserve">
</t>
        </r>
      </text>
    </comment>
    <comment ref="I8" authorId="1">
      <text>
        <r>
          <rPr>
            <b/>
            <sz val="8"/>
            <color indexed="81"/>
            <rFont val="Tahoma"/>
            <family val="2"/>
          </rPr>
          <t>contabilidad:</t>
        </r>
        <r>
          <rPr>
            <sz val="8"/>
            <color indexed="81"/>
            <rFont val="Tahoma"/>
            <family val="2"/>
          </rPr>
          <t>20/11/12</t>
        </r>
      </text>
    </comment>
    <comment ref="K8" authorId="1">
      <text>
        <r>
          <rPr>
            <b/>
            <sz val="8"/>
            <color indexed="81"/>
            <rFont val="Tahoma"/>
            <family val="2"/>
          </rPr>
          <t>contabilidad:</t>
        </r>
        <r>
          <rPr>
            <sz val="8"/>
            <color indexed="81"/>
            <rFont val="Tahoma"/>
            <family val="2"/>
          </rPr>
          <t>20/11/12</t>
        </r>
      </text>
    </comment>
    <comment ref="M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O8" authorId="1">
      <text>
        <r>
          <rPr>
            <b/>
            <sz val="8"/>
            <color indexed="81"/>
            <rFont val="Tahoma"/>
            <family val="2"/>
          </rPr>
          <t>25/01/13</t>
        </r>
        <r>
          <rPr>
            <sz val="8"/>
            <color indexed="81"/>
            <rFont val="Tahoma"/>
            <family val="2"/>
          </rPr>
          <t xml:space="preserve">
</t>
        </r>
      </text>
    </comment>
    <comment ref="Q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S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U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W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Y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AA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AC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AE8" authorId="1">
      <text>
        <r>
          <rPr>
            <b/>
            <sz val="9"/>
            <color indexed="81"/>
            <rFont val="Tahoma"/>
            <family val="2"/>
          </rPr>
          <t>contabilidad:</t>
        </r>
        <r>
          <rPr>
            <sz val="9"/>
            <color indexed="81"/>
            <rFont val="Tahoma"/>
            <family val="2"/>
          </rPr>
          <t xml:space="preserve">
$13,200 31/ene/14
$3300 mens sep/13
$3300 mens oct/13
$3300 mens nov/13
$3300 mens dic/13</t>
        </r>
      </text>
    </comment>
    <comment ref="AG8" authorId="1">
      <text>
        <r>
          <rPr>
            <b/>
            <sz val="9"/>
            <color indexed="81"/>
            <rFont val="Tahoma"/>
            <family val="2"/>
          </rPr>
          <t>contabilidad:</t>
        </r>
        <r>
          <rPr>
            <sz val="9"/>
            <color indexed="81"/>
            <rFont val="Tahoma"/>
            <family val="2"/>
          </rPr>
          <t xml:space="preserve">
$13,200 31/ene/14
$3300 mens sep/13
$3300 mens oct/13
$3300 mens nov/13
$3300 mens dic/13</t>
        </r>
      </text>
    </comment>
    <comment ref="AI8" authorId="1">
      <text>
        <r>
          <rPr>
            <b/>
            <sz val="9"/>
            <color indexed="81"/>
            <rFont val="Tahoma"/>
            <family val="2"/>
          </rPr>
          <t>contabilidad:</t>
        </r>
        <r>
          <rPr>
            <sz val="9"/>
            <color indexed="81"/>
            <rFont val="Tahoma"/>
            <family val="2"/>
          </rPr>
          <t xml:space="preserve">
$13,200 31/ene/14
$3300 mens sep/13
$3300 mens oct/13
$3300 mens nov/13
$3300 mens dic/13</t>
        </r>
      </text>
    </comment>
    <comment ref="AK8" authorId="1">
      <text>
        <r>
          <rPr>
            <b/>
            <sz val="9"/>
            <color indexed="81"/>
            <rFont val="Tahoma"/>
            <family val="2"/>
          </rPr>
          <t>contabilidad:</t>
        </r>
        <r>
          <rPr>
            <sz val="9"/>
            <color indexed="81"/>
            <rFont val="Tahoma"/>
            <family val="2"/>
          </rPr>
          <t xml:space="preserve">
$13,200 31/ene/14
$3300 mens sep/13
$3300 mens oct/13
$3300 mens nov/13
$3300 mens dic/13</t>
        </r>
      </text>
    </comment>
    <comment ref="AM8" authorId="1">
      <text>
        <r>
          <rPr>
            <b/>
            <sz val="9"/>
            <color indexed="81"/>
            <rFont val="Tahoma"/>
            <family val="2"/>
          </rPr>
          <t>contabilidad:</t>
        </r>
        <r>
          <rPr>
            <sz val="9"/>
            <color indexed="81"/>
            <rFont val="Tahoma"/>
            <family val="2"/>
          </rPr>
          <t xml:space="preserve">
26-MZO-2014      $10,845.00
$3780 MES ENERO (3300 MEN + 150 CARGO FIJO + 330 INTERES MORA)
$3615 MES FEBRERO  (3300 MEN. + 150 CGO FIJO +165 INTERES MORA)
$3450 MES MZO  (3300 MENS. +150 CARGO FIJO)</t>
        </r>
      </text>
    </comment>
    <comment ref="AO8" authorId="1">
      <text>
        <r>
          <rPr>
            <b/>
            <sz val="9"/>
            <color indexed="81"/>
            <rFont val="Tahoma"/>
            <family val="2"/>
          </rPr>
          <t>contabilidad:</t>
        </r>
        <r>
          <rPr>
            <sz val="9"/>
            <color indexed="81"/>
            <rFont val="Tahoma"/>
            <family val="2"/>
          </rPr>
          <t xml:space="preserve">
26-MZO-2014      $10,845.00
$3780 MES ENERO (3300 MEN + 150 CARGO FIJO + 330 INTERES MORA)
$3615 MES FEBRERO  (3300 MEN. + 150 CGO FIJO +165 INTERES MORA)
$3450 MES MZO  (3300 MENS. +150 CARGO FIJO)</t>
        </r>
      </text>
    </comment>
    <comment ref="AQ8" authorId="1">
      <text>
        <r>
          <rPr>
            <b/>
            <sz val="9"/>
            <color indexed="81"/>
            <rFont val="Tahoma"/>
            <family val="2"/>
          </rPr>
          <t>contabilidad:</t>
        </r>
        <r>
          <rPr>
            <sz val="9"/>
            <color indexed="81"/>
            <rFont val="Tahoma"/>
            <family val="2"/>
          </rPr>
          <t xml:space="preserve">
26-MZO-2014      $10,845.00
$3780 MES ENERO (3300 MEN + 150 CARGO FIJO + 330 INTERES MORA)
$3615 MES FEBRERO  (3300 MEN. + 150 CGO FIJO +165 INTERES MORA)
$3450 MES MZO  (3300 MENS. +150 CARGO FIJO)</t>
        </r>
      </text>
    </comment>
    <comment ref="G9" authorId="1">
      <text>
        <r>
          <rPr>
            <b/>
            <sz val="8"/>
            <color indexed="81"/>
            <rFont val="Tahoma"/>
            <family val="2"/>
          </rPr>
          <t>24/08/12</t>
        </r>
        <r>
          <rPr>
            <sz val="8"/>
            <color indexed="81"/>
            <rFont val="Tahoma"/>
            <family val="2"/>
          </rPr>
          <t xml:space="preserve">
</t>
        </r>
      </text>
    </comment>
    <comment ref="I9" authorId="1">
      <text>
        <r>
          <rPr>
            <b/>
            <sz val="8"/>
            <color indexed="81"/>
            <rFont val="Tahoma"/>
            <family val="2"/>
          </rPr>
          <t>04/10/12</t>
        </r>
        <r>
          <rPr>
            <sz val="8"/>
            <color indexed="81"/>
            <rFont val="Tahoma"/>
            <family val="2"/>
          </rPr>
          <t xml:space="preserve">
</t>
        </r>
      </text>
    </comment>
    <comment ref="K9" authorId="1">
      <text>
        <r>
          <rPr>
            <b/>
            <sz val="8"/>
            <color indexed="81"/>
            <rFont val="Tahoma"/>
            <family val="2"/>
          </rPr>
          <t>05/11/12</t>
        </r>
      </text>
    </comment>
    <comment ref="M9" authorId="1">
      <text>
        <r>
          <rPr>
            <b/>
            <sz val="8"/>
            <color indexed="81"/>
            <rFont val="Tahoma"/>
            <family val="2"/>
          </rPr>
          <t xml:space="preserve">04/12/12
</t>
        </r>
      </text>
    </comment>
    <comment ref="O9" authorId="1">
      <text>
        <r>
          <rPr>
            <b/>
            <sz val="8"/>
            <color indexed="81"/>
            <rFont val="Tahoma"/>
            <family val="2"/>
          </rPr>
          <t>04/01/13</t>
        </r>
        <r>
          <rPr>
            <sz val="8"/>
            <color indexed="81"/>
            <rFont val="Tahoma"/>
            <family val="2"/>
          </rPr>
          <t xml:space="preserve">
</t>
        </r>
      </text>
    </comment>
    <comment ref="Q9" authorId="1">
      <text>
        <r>
          <rPr>
            <b/>
            <sz val="8"/>
            <color indexed="81"/>
            <rFont val="Tahoma"/>
            <family val="2"/>
          </rPr>
          <t>28/01/13</t>
        </r>
        <r>
          <rPr>
            <sz val="8"/>
            <color indexed="81"/>
            <rFont val="Tahoma"/>
            <family val="2"/>
          </rPr>
          <t xml:space="preserve">
</t>
        </r>
      </text>
    </comment>
    <comment ref="S9" authorId="1">
      <text>
        <r>
          <rPr>
            <b/>
            <sz val="9"/>
            <color indexed="81"/>
            <rFont val="Tahoma"/>
            <family val="2"/>
          </rPr>
          <t>contabilidad:</t>
        </r>
        <r>
          <rPr>
            <sz val="9"/>
            <color indexed="81"/>
            <rFont val="Tahoma"/>
            <family val="2"/>
          </rPr>
          <t xml:space="preserve">
01-MZO-13</t>
        </r>
      </text>
    </comment>
    <comment ref="U9" authorId="1">
      <text>
        <r>
          <rPr>
            <b/>
            <sz val="9"/>
            <color indexed="81"/>
            <rFont val="Tahoma"/>
            <family val="2"/>
          </rPr>
          <t>contabilidad:</t>
        </r>
        <r>
          <rPr>
            <sz val="9"/>
            <color indexed="81"/>
            <rFont val="Tahoma"/>
            <family val="2"/>
          </rPr>
          <t xml:space="preserve">
05-ABR-13</t>
        </r>
      </text>
    </comment>
    <comment ref="W9" authorId="1">
      <text>
        <r>
          <rPr>
            <b/>
            <sz val="9"/>
            <color indexed="81"/>
            <rFont val="Tahoma"/>
            <family val="2"/>
          </rPr>
          <t>contabilidad:</t>
        </r>
        <r>
          <rPr>
            <sz val="9"/>
            <color indexed="81"/>
            <rFont val="Tahoma"/>
            <family val="2"/>
          </rPr>
          <t xml:space="preserve">
03-MAY-13</t>
        </r>
      </text>
    </comment>
    <comment ref="Y9" authorId="1">
      <text>
        <r>
          <rPr>
            <b/>
            <sz val="9"/>
            <color indexed="81"/>
            <rFont val="Tahoma"/>
            <family val="2"/>
          </rPr>
          <t>contabilidad:</t>
        </r>
        <r>
          <rPr>
            <sz val="9"/>
            <color indexed="81"/>
            <rFont val="Tahoma"/>
            <family val="2"/>
          </rPr>
          <t xml:space="preserve">
05-JUN-13</t>
        </r>
      </text>
    </comment>
    <comment ref="AA9" authorId="1">
      <text>
        <r>
          <rPr>
            <b/>
            <sz val="9"/>
            <color indexed="81"/>
            <rFont val="Tahoma"/>
            <family val="2"/>
          </rPr>
          <t>contabilidad:</t>
        </r>
        <r>
          <rPr>
            <sz val="9"/>
            <color indexed="81"/>
            <rFont val="Tahoma"/>
            <family val="2"/>
          </rPr>
          <t xml:space="preserve">
04-JUL-13</t>
        </r>
      </text>
    </comment>
    <comment ref="AC9" authorId="1">
      <text>
        <r>
          <rPr>
            <b/>
            <sz val="9"/>
            <color indexed="81"/>
            <rFont val="Tahoma"/>
            <family val="2"/>
          </rPr>
          <t>contabilidad:</t>
        </r>
        <r>
          <rPr>
            <sz val="9"/>
            <color indexed="81"/>
            <rFont val="Tahoma"/>
            <family val="2"/>
          </rPr>
          <t xml:space="preserve">
01-AGO-13
</t>
        </r>
      </text>
    </comment>
    <comment ref="AE9" authorId="1">
      <text>
        <r>
          <rPr>
            <b/>
            <sz val="9"/>
            <color indexed="81"/>
            <rFont val="Tahoma"/>
            <family val="2"/>
          </rPr>
          <t>contabilidad:</t>
        </r>
        <r>
          <rPr>
            <sz val="9"/>
            <color indexed="81"/>
            <rFont val="Tahoma"/>
            <family val="2"/>
          </rPr>
          <t xml:space="preserve">
04-SEP-13</t>
        </r>
      </text>
    </comment>
    <comment ref="AG9" authorId="1">
      <text>
        <r>
          <rPr>
            <b/>
            <sz val="9"/>
            <color indexed="81"/>
            <rFont val="Tahoma"/>
            <family val="2"/>
          </rPr>
          <t>contabilidad:</t>
        </r>
        <r>
          <rPr>
            <sz val="9"/>
            <color indexed="81"/>
            <rFont val="Tahoma"/>
            <family val="2"/>
          </rPr>
          <t xml:space="preserve">
</t>
        </r>
        <r>
          <rPr>
            <sz val="10"/>
            <color indexed="81"/>
            <rFont val="Tahoma"/>
            <family val="2"/>
          </rPr>
          <t>3-OCT-13</t>
        </r>
      </text>
    </comment>
    <comment ref="AI9" authorId="1">
      <text>
        <r>
          <rPr>
            <b/>
            <sz val="9"/>
            <color indexed="81"/>
            <rFont val="Tahoma"/>
            <family val="2"/>
          </rPr>
          <t>contabilidad:</t>
        </r>
        <r>
          <rPr>
            <sz val="9"/>
            <color indexed="81"/>
            <rFont val="Tahoma"/>
            <family val="2"/>
          </rPr>
          <t xml:space="preserve">
05-NOV-13</t>
        </r>
      </text>
    </comment>
    <comment ref="AK9" authorId="1">
      <text>
        <r>
          <rPr>
            <b/>
            <sz val="9"/>
            <color indexed="81"/>
            <rFont val="Tahoma"/>
            <family val="2"/>
          </rPr>
          <t>contabilidad:</t>
        </r>
        <r>
          <rPr>
            <sz val="9"/>
            <color indexed="81"/>
            <rFont val="Tahoma"/>
            <family val="2"/>
          </rPr>
          <t xml:space="preserve">
05-DIC-13</t>
        </r>
      </text>
    </comment>
    <comment ref="AM9" authorId="1">
      <text>
        <r>
          <rPr>
            <b/>
            <sz val="9"/>
            <color indexed="81"/>
            <rFont val="Tahoma"/>
            <family val="2"/>
          </rPr>
          <t>contabilidad:</t>
        </r>
        <r>
          <rPr>
            <sz val="9"/>
            <color indexed="81"/>
            <rFont val="Tahoma"/>
            <family val="2"/>
          </rPr>
          <t xml:space="preserve">
03-ENE-14</t>
        </r>
      </text>
    </comment>
    <comment ref="AO9" authorId="1">
      <text>
        <r>
          <rPr>
            <b/>
            <sz val="9"/>
            <color indexed="81"/>
            <rFont val="Tahoma"/>
            <family val="2"/>
          </rPr>
          <t>contabilidad:</t>
        </r>
        <r>
          <rPr>
            <sz val="9"/>
            <color indexed="81"/>
            <rFont val="Tahoma"/>
            <family val="2"/>
          </rPr>
          <t xml:space="preserve">
5--FEB--2014</t>
        </r>
      </text>
    </comment>
    <comment ref="AQ9" authorId="1">
      <text>
        <r>
          <rPr>
            <b/>
            <sz val="9"/>
            <color indexed="81"/>
            <rFont val="Tahoma"/>
            <family val="2"/>
          </rPr>
          <t>contabilidad:</t>
        </r>
        <r>
          <rPr>
            <sz val="9"/>
            <color indexed="81"/>
            <rFont val="Tahoma"/>
            <family val="2"/>
          </rPr>
          <t xml:space="preserve">
05-MZO-2014</t>
        </r>
      </text>
    </comment>
    <comment ref="G10" authorId="1">
      <text>
        <r>
          <rPr>
            <b/>
            <sz val="8"/>
            <color indexed="81"/>
            <rFont val="Tahoma"/>
            <family val="2"/>
          </rPr>
          <t>TRANSFER 30/08/12</t>
        </r>
      </text>
    </comment>
    <comment ref="I10" authorId="1">
      <text>
        <r>
          <rPr>
            <b/>
            <sz val="8"/>
            <color indexed="81"/>
            <rFont val="Tahoma"/>
            <family val="2"/>
          </rPr>
          <t>TRANSFER 05/10/12</t>
        </r>
        <r>
          <rPr>
            <sz val="8"/>
            <color indexed="81"/>
            <rFont val="Tahoma"/>
            <family val="2"/>
          </rPr>
          <t xml:space="preserve">
</t>
        </r>
      </text>
    </comment>
    <comment ref="K10" authorId="1">
      <text>
        <r>
          <rPr>
            <b/>
            <sz val="9"/>
            <color indexed="81"/>
            <rFont val="Tahoma"/>
            <family val="2"/>
          </rPr>
          <t>contabilidad:</t>
        </r>
        <r>
          <rPr>
            <sz val="9"/>
            <color indexed="81"/>
            <rFont val="Tahoma"/>
            <family val="2"/>
          </rPr>
          <t xml:space="preserve">
05-NOV-12
</t>
        </r>
      </text>
    </comment>
    <comment ref="M10" authorId="1">
      <text>
        <r>
          <rPr>
            <b/>
            <sz val="8"/>
            <color indexed="81"/>
            <rFont val="Tahoma"/>
            <family val="2"/>
          </rPr>
          <t>05/12/12</t>
        </r>
      </text>
    </comment>
    <comment ref="O10" authorId="1">
      <text>
        <r>
          <rPr>
            <b/>
            <sz val="8"/>
            <color indexed="81"/>
            <rFont val="Tahoma"/>
            <family val="2"/>
          </rPr>
          <t>07/01/12</t>
        </r>
        <r>
          <rPr>
            <sz val="8"/>
            <color indexed="81"/>
            <rFont val="Tahoma"/>
            <family val="2"/>
          </rPr>
          <t xml:space="preserve">
</t>
        </r>
      </text>
    </comment>
    <comment ref="Q10" authorId="1">
      <text>
        <r>
          <rPr>
            <b/>
            <sz val="8"/>
            <color indexed="81"/>
            <rFont val="Tahoma"/>
            <family val="2"/>
          </rPr>
          <t>28/02/13</t>
        </r>
        <r>
          <rPr>
            <sz val="8"/>
            <color indexed="81"/>
            <rFont val="Tahoma"/>
            <family val="2"/>
          </rPr>
          <t xml:space="preserve">
</t>
        </r>
      </text>
    </comment>
    <comment ref="S10" authorId="1">
      <text>
        <r>
          <rPr>
            <b/>
            <sz val="8"/>
            <color indexed="81"/>
            <rFont val="Tahoma"/>
            <family val="2"/>
          </rPr>
          <t>05/03/13</t>
        </r>
        <r>
          <rPr>
            <sz val="8"/>
            <color indexed="81"/>
            <rFont val="Tahoma"/>
            <family val="2"/>
          </rPr>
          <t xml:space="preserve">
</t>
        </r>
      </text>
    </comment>
    <comment ref="U10" authorId="1">
      <text>
        <r>
          <rPr>
            <b/>
            <sz val="9"/>
            <color indexed="81"/>
            <rFont val="Tahoma"/>
            <family val="2"/>
          </rPr>
          <t>contabilidad:</t>
        </r>
        <r>
          <rPr>
            <sz val="9"/>
            <color indexed="81"/>
            <rFont val="Tahoma"/>
            <family val="2"/>
          </rPr>
          <t xml:space="preserve">
04-ABR-13</t>
        </r>
      </text>
    </comment>
    <comment ref="W10" authorId="1">
      <text>
        <r>
          <rPr>
            <b/>
            <sz val="9"/>
            <color indexed="81"/>
            <rFont val="Tahoma"/>
            <family val="2"/>
          </rPr>
          <t>contabilidad:</t>
        </r>
        <r>
          <rPr>
            <sz val="9"/>
            <color indexed="81"/>
            <rFont val="Tahoma"/>
            <family val="2"/>
          </rPr>
          <t xml:space="preserve">
03-MAY-13
</t>
        </r>
      </text>
    </comment>
    <comment ref="Y10" authorId="1">
      <text>
        <r>
          <rPr>
            <b/>
            <sz val="9"/>
            <color indexed="81"/>
            <rFont val="Tahoma"/>
            <family val="2"/>
          </rPr>
          <t>contabilidad:</t>
        </r>
        <r>
          <rPr>
            <sz val="9"/>
            <color indexed="81"/>
            <rFont val="Tahoma"/>
            <family val="2"/>
          </rPr>
          <t xml:space="preserve">
05-JUN-13</t>
        </r>
      </text>
    </comment>
    <comment ref="AA10" authorId="1">
      <text>
        <r>
          <rPr>
            <b/>
            <sz val="9"/>
            <color indexed="81"/>
            <rFont val="Tahoma"/>
            <family val="2"/>
          </rPr>
          <t>contabilidad:</t>
        </r>
        <r>
          <rPr>
            <sz val="9"/>
            <color indexed="81"/>
            <rFont val="Tahoma"/>
            <family val="2"/>
          </rPr>
          <t xml:space="preserve">
05-JUL-13</t>
        </r>
      </text>
    </comment>
    <comment ref="AC10" authorId="1">
      <text>
        <r>
          <rPr>
            <b/>
            <sz val="9"/>
            <color indexed="81"/>
            <rFont val="Tahoma"/>
            <family val="2"/>
          </rPr>
          <t>contabilidad:</t>
        </r>
        <r>
          <rPr>
            <sz val="9"/>
            <color indexed="81"/>
            <rFont val="Tahoma"/>
            <family val="2"/>
          </rPr>
          <t xml:space="preserve">
05-AGO-13</t>
        </r>
      </text>
    </comment>
    <comment ref="AE10" authorId="1">
      <text>
        <r>
          <rPr>
            <b/>
            <sz val="9"/>
            <color indexed="81"/>
            <rFont val="Tahoma"/>
            <family val="2"/>
          </rPr>
          <t>contabilidad:</t>
        </r>
        <r>
          <rPr>
            <sz val="9"/>
            <color indexed="81"/>
            <rFont val="Tahoma"/>
            <family val="2"/>
          </rPr>
          <t xml:space="preserve">
04-SEP-13</t>
        </r>
      </text>
    </comment>
    <comment ref="AG10" authorId="1">
      <text>
        <r>
          <rPr>
            <b/>
            <sz val="9"/>
            <color indexed="81"/>
            <rFont val="Tahoma"/>
            <family val="2"/>
          </rPr>
          <t>contabilidad:</t>
        </r>
        <r>
          <rPr>
            <sz val="9"/>
            <color indexed="81"/>
            <rFont val="Tahoma"/>
            <family val="2"/>
          </rPr>
          <t xml:space="preserve">
7</t>
        </r>
        <r>
          <rPr>
            <sz val="10"/>
            <color indexed="81"/>
            <rFont val="Tahoma"/>
            <family val="2"/>
          </rPr>
          <t>-OCT-13</t>
        </r>
      </text>
    </comment>
    <comment ref="AI10" authorId="1">
      <text>
        <r>
          <rPr>
            <b/>
            <sz val="9"/>
            <color indexed="81"/>
            <rFont val="Tahoma"/>
            <family val="2"/>
          </rPr>
          <t>contabilidad:</t>
        </r>
        <r>
          <rPr>
            <sz val="9"/>
            <color indexed="81"/>
            <rFont val="Tahoma"/>
            <family val="2"/>
          </rPr>
          <t xml:space="preserve">
</t>
        </r>
        <r>
          <rPr>
            <sz val="10"/>
            <color indexed="81"/>
            <rFont val="Tahoma"/>
            <family val="2"/>
          </rPr>
          <t>6-NOV-13</t>
        </r>
      </text>
    </comment>
    <comment ref="AK10" authorId="1">
      <text>
        <r>
          <rPr>
            <b/>
            <sz val="9"/>
            <color indexed="81"/>
            <rFont val="Tahoma"/>
            <family val="2"/>
          </rPr>
          <t>contabilidad:</t>
        </r>
        <r>
          <rPr>
            <sz val="9"/>
            <color indexed="81"/>
            <rFont val="Tahoma"/>
            <family val="2"/>
          </rPr>
          <t xml:space="preserve">
29-NOV-13</t>
        </r>
      </text>
    </comment>
    <comment ref="AM10" authorId="1">
      <text>
        <r>
          <rPr>
            <b/>
            <sz val="9"/>
            <color indexed="81"/>
            <rFont val="Tahoma"/>
            <family val="2"/>
          </rPr>
          <t>contabilidad:</t>
        </r>
        <r>
          <rPr>
            <sz val="9"/>
            <color indexed="81"/>
            <rFont val="Tahoma"/>
            <family val="2"/>
          </rPr>
          <t xml:space="preserve">
08-ENE-2014</t>
        </r>
      </text>
    </comment>
    <comment ref="AO10" authorId="1">
      <text>
        <r>
          <rPr>
            <b/>
            <sz val="9"/>
            <color indexed="81"/>
            <rFont val="Tahoma"/>
            <family val="2"/>
          </rPr>
          <t>contabilidad:</t>
        </r>
        <r>
          <rPr>
            <sz val="9"/>
            <color indexed="81"/>
            <rFont val="Tahoma"/>
            <family val="2"/>
          </rPr>
          <t xml:space="preserve">
05-feb-14
$3,100 mens. c/dcto. Feb
$200 complemento mens. ene</t>
        </r>
      </text>
    </comment>
    <comment ref="AQ10" authorId="1">
      <text>
        <r>
          <rPr>
            <b/>
            <sz val="9"/>
            <color indexed="81"/>
            <rFont val="Tahoma"/>
            <family val="2"/>
          </rPr>
          <t>contabilidad:</t>
        </r>
        <r>
          <rPr>
            <sz val="9"/>
            <color indexed="81"/>
            <rFont val="Tahoma"/>
            <family val="2"/>
          </rPr>
          <t xml:space="preserve">
05-MZO-2014</t>
        </r>
      </text>
    </comment>
    <comment ref="G11" authorId="1">
      <text>
        <r>
          <rPr>
            <b/>
            <sz val="8"/>
            <color indexed="81"/>
            <rFont val="Tahoma"/>
            <family val="2"/>
          </rPr>
          <t>21/09/12</t>
        </r>
      </text>
    </comment>
    <comment ref="I11" authorId="1">
      <text>
        <r>
          <rPr>
            <b/>
            <sz val="8"/>
            <color indexed="81"/>
            <rFont val="Tahoma"/>
            <family val="2"/>
          </rPr>
          <t>05/10/13</t>
        </r>
        <r>
          <rPr>
            <sz val="8"/>
            <color indexed="81"/>
            <rFont val="Tahoma"/>
            <family val="2"/>
          </rPr>
          <t xml:space="preserve">
</t>
        </r>
      </text>
    </comment>
    <comment ref="K11" authorId="1">
      <text>
        <r>
          <rPr>
            <b/>
            <sz val="8"/>
            <color indexed="81"/>
            <rFont val="Tahoma"/>
            <family val="2"/>
          </rPr>
          <t>05/11/12</t>
        </r>
        <r>
          <rPr>
            <sz val="8"/>
            <color indexed="81"/>
            <rFont val="Tahoma"/>
            <family val="2"/>
          </rPr>
          <t xml:space="preserve">
</t>
        </r>
      </text>
    </comment>
    <comment ref="M11" authorId="1">
      <text>
        <r>
          <rPr>
            <b/>
            <sz val="8"/>
            <color indexed="81"/>
            <rFont val="Tahoma"/>
            <family val="2"/>
          </rPr>
          <t>06/12/13</t>
        </r>
      </text>
    </comment>
    <comment ref="O11" authorId="1">
      <text>
        <r>
          <rPr>
            <b/>
            <sz val="8"/>
            <color indexed="81"/>
            <rFont val="Tahoma"/>
            <family val="2"/>
          </rPr>
          <t>07/01/13</t>
        </r>
        <r>
          <rPr>
            <sz val="8"/>
            <color indexed="81"/>
            <rFont val="Tahoma"/>
            <family val="2"/>
          </rPr>
          <t xml:space="preserve">
</t>
        </r>
      </text>
    </comment>
    <comment ref="Q11" authorId="1">
      <text>
        <r>
          <rPr>
            <b/>
            <sz val="8"/>
            <color indexed="81"/>
            <rFont val="Tahoma"/>
            <family val="2"/>
          </rPr>
          <t>05/02/13</t>
        </r>
        <r>
          <rPr>
            <sz val="8"/>
            <color indexed="81"/>
            <rFont val="Tahoma"/>
            <family val="2"/>
          </rPr>
          <t xml:space="preserve">
</t>
        </r>
      </text>
    </comment>
    <comment ref="S11" authorId="1">
      <text>
        <r>
          <rPr>
            <b/>
            <sz val="9"/>
            <color indexed="81"/>
            <rFont val="Tahoma"/>
            <family val="2"/>
          </rPr>
          <t>08/04/2013</t>
        </r>
        <r>
          <rPr>
            <sz val="9"/>
            <color indexed="81"/>
            <rFont val="Tahoma"/>
            <family val="2"/>
          </rPr>
          <t xml:space="preserve">
</t>
        </r>
      </text>
    </comment>
    <comment ref="U11" authorId="1">
      <text>
        <r>
          <rPr>
            <b/>
            <sz val="9"/>
            <color indexed="81"/>
            <rFont val="Tahoma"/>
            <family val="2"/>
          </rPr>
          <t>contabilidad:</t>
        </r>
        <r>
          <rPr>
            <sz val="9"/>
            <color indexed="81"/>
            <rFont val="Tahoma"/>
            <family val="2"/>
          </rPr>
          <t xml:space="preserve">
08-ABR-13</t>
        </r>
      </text>
    </comment>
    <comment ref="W11" authorId="1">
      <text>
        <r>
          <rPr>
            <b/>
            <sz val="9"/>
            <color indexed="81"/>
            <rFont val="Tahoma"/>
            <family val="2"/>
          </rPr>
          <t>contabilidad:</t>
        </r>
        <r>
          <rPr>
            <sz val="9"/>
            <color indexed="81"/>
            <rFont val="Tahoma"/>
            <family val="2"/>
          </rPr>
          <t xml:space="preserve">
06-MAYO-13</t>
        </r>
      </text>
    </comment>
    <comment ref="Y11" authorId="1">
      <text>
        <r>
          <rPr>
            <b/>
            <sz val="9"/>
            <color indexed="81"/>
            <rFont val="Tahoma"/>
            <family val="2"/>
          </rPr>
          <t>contabilidad:</t>
        </r>
        <r>
          <rPr>
            <sz val="9"/>
            <color indexed="81"/>
            <rFont val="Tahoma"/>
            <family val="2"/>
          </rPr>
          <t xml:space="preserve">
13-JUN-2013</t>
        </r>
      </text>
    </comment>
    <comment ref="AA11" authorId="1">
      <text>
        <r>
          <rPr>
            <b/>
            <sz val="9"/>
            <color indexed="81"/>
            <rFont val="Tahoma"/>
            <family val="2"/>
          </rPr>
          <t>contabilidad:</t>
        </r>
        <r>
          <rPr>
            <sz val="9"/>
            <color indexed="81"/>
            <rFont val="Tahoma"/>
            <family val="2"/>
          </rPr>
          <t xml:space="preserve">
05-JUL-13</t>
        </r>
      </text>
    </comment>
    <comment ref="AC11" authorId="1">
      <text>
        <r>
          <rPr>
            <b/>
            <sz val="9"/>
            <color indexed="81"/>
            <rFont val="Tahoma"/>
            <family val="2"/>
          </rPr>
          <t>contabilidad:</t>
        </r>
        <r>
          <rPr>
            <sz val="9"/>
            <color indexed="81"/>
            <rFont val="Tahoma"/>
            <family val="2"/>
          </rPr>
          <t xml:space="preserve">
</t>
        </r>
        <r>
          <rPr>
            <sz val="10"/>
            <color indexed="81"/>
            <rFont val="Tahoma"/>
            <family val="2"/>
          </rPr>
          <t>6-AGOS-13</t>
        </r>
      </text>
    </comment>
    <comment ref="AE11" authorId="1">
      <text>
        <r>
          <rPr>
            <b/>
            <sz val="9"/>
            <color indexed="81"/>
            <rFont val="Tahoma"/>
            <family val="2"/>
          </rPr>
          <t>contabilidad:</t>
        </r>
        <r>
          <rPr>
            <sz val="9"/>
            <color indexed="81"/>
            <rFont val="Tahoma"/>
            <family val="2"/>
          </rPr>
          <t xml:space="preserve">
11-SEP-13</t>
        </r>
      </text>
    </comment>
    <comment ref="AG11" authorId="1">
      <text>
        <r>
          <rPr>
            <b/>
            <sz val="9"/>
            <color indexed="81"/>
            <rFont val="Tahoma"/>
            <family val="2"/>
          </rPr>
          <t>contabilidad:</t>
        </r>
        <r>
          <rPr>
            <sz val="9"/>
            <color indexed="81"/>
            <rFont val="Tahoma"/>
            <family val="2"/>
          </rPr>
          <t xml:space="preserve">
02-OCT-13</t>
        </r>
      </text>
    </comment>
    <comment ref="AI11" authorId="1">
      <text>
        <r>
          <rPr>
            <b/>
            <sz val="9"/>
            <color indexed="81"/>
            <rFont val="Tahoma"/>
            <family val="2"/>
          </rPr>
          <t>contabilidad:</t>
        </r>
        <r>
          <rPr>
            <sz val="9"/>
            <color indexed="81"/>
            <rFont val="Tahoma"/>
            <family val="2"/>
          </rPr>
          <t xml:space="preserve">
</t>
        </r>
        <r>
          <rPr>
            <sz val="10"/>
            <color indexed="81"/>
            <rFont val="Tahoma"/>
            <family val="2"/>
          </rPr>
          <t>4-NOV-13</t>
        </r>
      </text>
    </comment>
    <comment ref="AK11" authorId="1">
      <text>
        <r>
          <rPr>
            <b/>
            <sz val="9"/>
            <color indexed="81"/>
            <rFont val="Tahoma"/>
            <family val="2"/>
          </rPr>
          <t>contabilidad:</t>
        </r>
        <r>
          <rPr>
            <sz val="9"/>
            <color indexed="81"/>
            <rFont val="Tahoma"/>
            <family val="2"/>
          </rPr>
          <t xml:space="preserve">
03-DIC-13</t>
        </r>
      </text>
    </comment>
    <comment ref="AM11" authorId="1">
      <text>
        <r>
          <rPr>
            <b/>
            <sz val="9"/>
            <color indexed="81"/>
            <rFont val="Tahoma"/>
            <family val="2"/>
          </rPr>
          <t>contabilidad:</t>
        </r>
        <r>
          <rPr>
            <sz val="9"/>
            <color indexed="81"/>
            <rFont val="Tahoma"/>
            <family val="2"/>
          </rPr>
          <t xml:space="preserve">
07-ENE-14</t>
        </r>
      </text>
    </comment>
    <comment ref="AO11" authorId="1">
      <text>
        <r>
          <rPr>
            <b/>
            <sz val="9"/>
            <color indexed="81"/>
            <rFont val="Tahoma"/>
            <family val="2"/>
          </rPr>
          <t>contabilidad:</t>
        </r>
        <r>
          <rPr>
            <sz val="9"/>
            <color indexed="81"/>
            <rFont val="Tahoma"/>
            <family val="2"/>
          </rPr>
          <t xml:space="preserve">
04-FEB-14</t>
        </r>
      </text>
    </comment>
    <comment ref="AQ11" authorId="1">
      <text>
        <r>
          <rPr>
            <b/>
            <sz val="9"/>
            <color indexed="81"/>
            <rFont val="Tahoma"/>
            <family val="2"/>
          </rPr>
          <t>contabilidad:</t>
        </r>
        <r>
          <rPr>
            <sz val="9"/>
            <color indexed="81"/>
            <rFont val="Tahoma"/>
            <family val="2"/>
          </rPr>
          <t xml:space="preserve">
04-MZO-2014</t>
        </r>
      </text>
    </comment>
    <comment ref="G12" authorId="1">
      <text>
        <r>
          <rPr>
            <b/>
            <sz val="8"/>
            <color indexed="81"/>
            <rFont val="Tahoma"/>
            <family val="2"/>
          </rPr>
          <t>10/09/12</t>
        </r>
      </text>
    </comment>
    <comment ref="I12" authorId="1">
      <text>
        <r>
          <rPr>
            <b/>
            <sz val="8"/>
            <color indexed="81"/>
            <rFont val="Tahoma"/>
            <family val="2"/>
          </rPr>
          <t>10/10/12</t>
        </r>
        <r>
          <rPr>
            <sz val="8"/>
            <color indexed="81"/>
            <rFont val="Tahoma"/>
            <family val="2"/>
          </rPr>
          <t xml:space="preserve">
</t>
        </r>
      </text>
    </comment>
    <comment ref="K12" authorId="1">
      <text>
        <r>
          <rPr>
            <b/>
            <sz val="9"/>
            <color indexed="81"/>
            <rFont val="Tahoma"/>
            <family val="2"/>
          </rPr>
          <t>contabilidad:</t>
        </r>
        <r>
          <rPr>
            <sz val="9"/>
            <color indexed="81"/>
            <rFont val="Tahoma"/>
            <family val="2"/>
          </rPr>
          <t xml:space="preserve">
04-DIC-12</t>
        </r>
      </text>
    </comment>
    <comment ref="M12" authorId="1">
      <text>
        <r>
          <rPr>
            <b/>
            <sz val="8"/>
            <color indexed="81"/>
            <rFont val="Tahoma"/>
            <family val="2"/>
          </rPr>
          <t>04/12/12</t>
        </r>
        <r>
          <rPr>
            <sz val="8"/>
            <color indexed="81"/>
            <rFont val="Tahoma"/>
            <family val="2"/>
          </rPr>
          <t xml:space="preserve">
</t>
        </r>
      </text>
    </comment>
    <comment ref="O12" authorId="1">
      <text>
        <r>
          <rPr>
            <b/>
            <sz val="9"/>
            <color indexed="81"/>
            <rFont val="Tahoma"/>
            <family val="2"/>
          </rPr>
          <t>08/02/2013</t>
        </r>
        <r>
          <rPr>
            <sz val="9"/>
            <color indexed="81"/>
            <rFont val="Tahoma"/>
            <family val="2"/>
          </rPr>
          <t xml:space="preserve">
</t>
        </r>
      </text>
    </comment>
    <comment ref="Q12" authorId="1">
      <text>
        <r>
          <rPr>
            <b/>
            <sz val="9"/>
            <color indexed="81"/>
            <rFont val="Tahoma"/>
            <family val="2"/>
          </rPr>
          <t>contabilidad:</t>
        </r>
        <r>
          <rPr>
            <sz val="9"/>
            <color indexed="81"/>
            <rFont val="Tahoma"/>
            <family val="2"/>
          </rPr>
          <t xml:space="preserve">
24-MAYO-13</t>
        </r>
      </text>
    </comment>
    <comment ref="S12" authorId="1">
      <text>
        <r>
          <rPr>
            <b/>
            <sz val="9"/>
            <color indexed="81"/>
            <rFont val="Tahoma"/>
            <family val="2"/>
          </rPr>
          <t>contabilidad:</t>
        </r>
        <r>
          <rPr>
            <sz val="9"/>
            <color indexed="81"/>
            <rFont val="Tahoma"/>
            <family val="2"/>
          </rPr>
          <t xml:space="preserve">
24-MAYO-13</t>
        </r>
      </text>
    </comment>
    <comment ref="U12" authorId="4">
      <text>
        <r>
          <rPr>
            <b/>
            <sz val="9"/>
            <color indexed="81"/>
            <rFont val="Tahoma"/>
            <family val="2"/>
          </rPr>
          <t>GteAdmin:</t>
        </r>
        <r>
          <rPr>
            <sz val="9"/>
            <color indexed="81"/>
            <rFont val="Tahoma"/>
            <family val="2"/>
          </rPr>
          <t xml:space="preserve">
13/08/13 14,400 de abr,may,jun y 3000 de jul</t>
        </r>
      </text>
    </comment>
    <comment ref="W12" authorId="4">
      <text>
        <r>
          <rPr>
            <b/>
            <sz val="9"/>
            <color indexed="81"/>
            <rFont val="Tahoma"/>
            <family val="2"/>
          </rPr>
          <t>GteAdmin:</t>
        </r>
        <r>
          <rPr>
            <sz val="9"/>
            <color indexed="81"/>
            <rFont val="Tahoma"/>
            <family val="2"/>
          </rPr>
          <t xml:space="preserve">
13/08/13 14,400 de abr,may,jun y 3000 de jul</t>
        </r>
      </text>
    </comment>
    <comment ref="Y12" authorId="4">
      <text>
        <r>
          <rPr>
            <b/>
            <sz val="9"/>
            <color indexed="81"/>
            <rFont val="Tahoma"/>
            <family val="2"/>
          </rPr>
          <t>GteAdmin:</t>
        </r>
        <r>
          <rPr>
            <sz val="9"/>
            <color indexed="81"/>
            <rFont val="Tahoma"/>
            <family val="2"/>
          </rPr>
          <t xml:space="preserve">
13/08/13 14,400 de abr,may,jun y 3000 de jul</t>
        </r>
      </text>
    </comment>
    <comment ref="AA12" authorId="4">
      <text>
        <r>
          <rPr>
            <b/>
            <sz val="9"/>
            <color indexed="81"/>
            <rFont val="Tahoma"/>
            <family val="2"/>
          </rPr>
          <t>GteAdmin:</t>
        </r>
        <r>
          <rPr>
            <sz val="9"/>
            <color indexed="81"/>
            <rFont val="Tahoma"/>
            <family val="2"/>
          </rPr>
          <t xml:space="preserve">
13/08/13 14,400 de abr,may,jun y 3000 de jul</t>
        </r>
      </text>
    </comment>
    <comment ref="AC12" authorId="4">
      <text>
        <r>
          <rPr>
            <b/>
            <sz val="9"/>
            <color indexed="81"/>
            <rFont val="Tahoma"/>
            <family val="2"/>
          </rPr>
          <t>GteAdmin:</t>
        </r>
        <r>
          <rPr>
            <sz val="9"/>
            <color indexed="81"/>
            <rFont val="Tahoma"/>
            <family val="2"/>
          </rPr>
          <t xml:space="preserve">
11/10/13 7,600 y 14/10/13 5,850 cubriendo 800 de jul, 3,800 de ago,sep,oct y 1250 de 
cargos</t>
        </r>
      </text>
    </comment>
    <comment ref="AE12" authorId="4">
      <text>
        <r>
          <rPr>
            <b/>
            <sz val="9"/>
            <color indexed="81"/>
            <rFont val="Tahoma"/>
            <family val="2"/>
          </rPr>
          <t>GteAdmin:</t>
        </r>
        <r>
          <rPr>
            <sz val="9"/>
            <color indexed="81"/>
            <rFont val="Tahoma"/>
            <family val="2"/>
          </rPr>
          <t xml:space="preserve">
11/10/13 7,600 y 14/10/13 5,850 cubriendo 800 de jul, 3,800 de ago,sep,oct y 1250 de 
cargos</t>
        </r>
      </text>
    </comment>
    <comment ref="AG12" authorId="4">
      <text>
        <r>
          <rPr>
            <b/>
            <sz val="9"/>
            <color indexed="81"/>
            <rFont val="Tahoma"/>
            <family val="2"/>
          </rPr>
          <t>GteAdmin:</t>
        </r>
        <r>
          <rPr>
            <sz val="9"/>
            <color indexed="81"/>
            <rFont val="Tahoma"/>
            <family val="2"/>
          </rPr>
          <t xml:space="preserve">
11/10/13 7,600 y 14/10/13 5,850 cubriendo 800 de jul, 3,800 de ago,sep,oct y 1250 de 
cargos</t>
        </r>
      </text>
    </comment>
    <comment ref="AI12" authorId="1">
      <text>
        <r>
          <rPr>
            <b/>
            <sz val="9"/>
            <color indexed="81"/>
            <rFont val="Tahoma"/>
            <family val="2"/>
          </rPr>
          <t>contabilidad:</t>
        </r>
        <r>
          <rPr>
            <sz val="9"/>
            <color indexed="81"/>
            <rFont val="Tahoma"/>
            <family val="2"/>
          </rPr>
          <t xml:space="preserve">
13-NOV-13</t>
        </r>
      </text>
    </comment>
    <comment ref="AK12" authorId="1">
      <text>
        <r>
          <rPr>
            <b/>
            <sz val="9"/>
            <color indexed="81"/>
            <rFont val="Tahoma"/>
            <family val="2"/>
          </rPr>
          <t>contabilidad:</t>
        </r>
        <r>
          <rPr>
            <sz val="9"/>
            <color indexed="81"/>
            <rFont val="Tahoma"/>
            <family val="2"/>
          </rPr>
          <t xml:space="preserve">
24-ENE-14
$7,600=3,800 mens. Dic/13 + 3,800 men. Ene/14</t>
        </r>
      </text>
    </comment>
    <comment ref="AM12" authorId="1">
      <text>
        <r>
          <rPr>
            <b/>
            <sz val="9"/>
            <color indexed="81"/>
            <rFont val="Tahoma"/>
            <family val="2"/>
          </rPr>
          <t>contabilidad:</t>
        </r>
        <r>
          <rPr>
            <sz val="9"/>
            <color indexed="81"/>
            <rFont val="Tahoma"/>
            <family val="2"/>
          </rPr>
          <t xml:space="preserve">
24-ENE-14
$7,600=3,800 mens. Dic/13 + 3,800 men. Ene/14</t>
        </r>
      </text>
    </comment>
    <comment ref="AO12" authorId="1">
      <text>
        <r>
          <rPr>
            <b/>
            <sz val="9"/>
            <color indexed="81"/>
            <rFont val="Tahoma"/>
            <family val="2"/>
          </rPr>
          <t>contabilidad:</t>
        </r>
        <r>
          <rPr>
            <sz val="9"/>
            <color indexed="81"/>
            <rFont val="Tahoma"/>
            <family val="2"/>
          </rPr>
          <t xml:space="preserve">
06-MZO-2014 $8,100
$3800 mens.feb+150 cgo fijo+ 150 interes mora.
</t>
        </r>
      </text>
    </comment>
    <comment ref="AQ12" authorId="1">
      <text>
        <r>
          <rPr>
            <b/>
            <sz val="9"/>
            <color indexed="81"/>
            <rFont val="Tahoma"/>
            <family val="2"/>
          </rPr>
          <t>contabilidad:</t>
        </r>
        <r>
          <rPr>
            <sz val="9"/>
            <color indexed="81"/>
            <rFont val="Tahoma"/>
            <family val="2"/>
          </rPr>
          <t xml:space="preserve">
06-MZO-2014  $8,100</t>
        </r>
      </text>
    </comment>
    <comment ref="G13" authorId="1">
      <text>
        <r>
          <rPr>
            <b/>
            <sz val="8"/>
            <color indexed="81"/>
            <rFont val="Tahoma"/>
            <family val="2"/>
          </rPr>
          <t>10/09/12</t>
        </r>
      </text>
    </comment>
    <comment ref="I13" authorId="1">
      <text>
        <r>
          <rPr>
            <b/>
            <sz val="9"/>
            <color indexed="81"/>
            <rFont val="Tahoma"/>
            <family val="2"/>
          </rPr>
          <t>contabilidad:</t>
        </r>
        <r>
          <rPr>
            <sz val="9"/>
            <color indexed="81"/>
            <rFont val="Tahoma"/>
            <family val="2"/>
          </rPr>
          <t xml:space="preserve">
10-OCT-13</t>
        </r>
      </text>
    </comment>
    <comment ref="K13" authorId="1">
      <text>
        <r>
          <rPr>
            <b/>
            <sz val="8"/>
            <color indexed="81"/>
            <rFont val="Tahoma"/>
            <family val="2"/>
          </rPr>
          <t>04/12/12</t>
        </r>
        <r>
          <rPr>
            <sz val="8"/>
            <color indexed="81"/>
            <rFont val="Tahoma"/>
            <family val="2"/>
          </rPr>
          <t xml:space="preserve">
</t>
        </r>
      </text>
    </comment>
    <comment ref="M13" authorId="1">
      <text>
        <r>
          <rPr>
            <b/>
            <sz val="8"/>
            <color indexed="81"/>
            <rFont val="Tahoma"/>
            <family val="2"/>
          </rPr>
          <t>04/12/12</t>
        </r>
        <r>
          <rPr>
            <sz val="8"/>
            <color indexed="81"/>
            <rFont val="Tahoma"/>
            <family val="2"/>
          </rPr>
          <t xml:space="preserve">
</t>
        </r>
      </text>
    </comment>
    <comment ref="O13" authorId="1">
      <text>
        <r>
          <rPr>
            <b/>
            <sz val="9"/>
            <color indexed="81"/>
            <rFont val="Tahoma"/>
            <family val="2"/>
          </rPr>
          <t>08/02/2013</t>
        </r>
      </text>
    </comment>
    <comment ref="Q13" authorId="1">
      <text>
        <r>
          <rPr>
            <b/>
            <sz val="9"/>
            <color indexed="81"/>
            <rFont val="Tahoma"/>
            <family val="2"/>
          </rPr>
          <t>contabilidad:</t>
        </r>
        <r>
          <rPr>
            <sz val="9"/>
            <color indexed="81"/>
            <rFont val="Tahoma"/>
            <family val="2"/>
          </rPr>
          <t xml:space="preserve">
24-MAYO-13</t>
        </r>
      </text>
    </comment>
    <comment ref="S13" authorId="1">
      <text>
        <r>
          <rPr>
            <b/>
            <sz val="9"/>
            <color indexed="81"/>
            <rFont val="Tahoma"/>
            <family val="2"/>
          </rPr>
          <t>contabilidad:</t>
        </r>
        <r>
          <rPr>
            <sz val="9"/>
            <color indexed="81"/>
            <rFont val="Tahoma"/>
            <family val="2"/>
          </rPr>
          <t xml:space="preserve">
24-MAYO-13</t>
        </r>
      </text>
    </comment>
    <comment ref="U13" authorId="4">
      <text>
        <r>
          <rPr>
            <b/>
            <sz val="9"/>
            <color indexed="81"/>
            <rFont val="Tahoma"/>
            <family val="2"/>
          </rPr>
          <t>GteAdmin:</t>
        </r>
        <r>
          <rPr>
            <sz val="9"/>
            <color indexed="81"/>
            <rFont val="Tahoma"/>
            <family val="2"/>
          </rPr>
          <t xml:space="preserve">
13/08/13 14,400 de abr,may,jun y 3000 de jul</t>
        </r>
      </text>
    </comment>
    <comment ref="W13" authorId="4">
      <text>
        <r>
          <rPr>
            <b/>
            <sz val="9"/>
            <color indexed="81"/>
            <rFont val="Tahoma"/>
            <family val="2"/>
          </rPr>
          <t>GteAdmin:</t>
        </r>
        <r>
          <rPr>
            <sz val="9"/>
            <color indexed="81"/>
            <rFont val="Tahoma"/>
            <family val="2"/>
          </rPr>
          <t xml:space="preserve">
13/08/13 14,400 de abr,may,jun y 3000 de jul</t>
        </r>
      </text>
    </comment>
    <comment ref="Y13" authorId="4">
      <text>
        <r>
          <rPr>
            <b/>
            <sz val="9"/>
            <color indexed="81"/>
            <rFont val="Tahoma"/>
            <family val="2"/>
          </rPr>
          <t>GteAdmin:</t>
        </r>
        <r>
          <rPr>
            <sz val="9"/>
            <color indexed="81"/>
            <rFont val="Tahoma"/>
            <family val="2"/>
          </rPr>
          <t xml:space="preserve">
13/08/13 14,400 de abr,may,jun y 3000 de jul</t>
        </r>
      </text>
    </comment>
    <comment ref="AA13" authorId="4">
      <text>
        <r>
          <rPr>
            <b/>
            <sz val="9"/>
            <color indexed="81"/>
            <rFont val="Tahoma"/>
            <family val="2"/>
          </rPr>
          <t>GteAdmin:</t>
        </r>
        <r>
          <rPr>
            <sz val="9"/>
            <color indexed="81"/>
            <rFont val="Tahoma"/>
            <family val="2"/>
          </rPr>
          <t xml:space="preserve">
13/08/13 14,400 de abr,may,jun y 3000 de jul</t>
        </r>
      </text>
    </comment>
    <comment ref="AC13" authorId="4">
      <text>
        <r>
          <rPr>
            <b/>
            <sz val="9"/>
            <color indexed="81"/>
            <rFont val="Tahoma"/>
            <family val="2"/>
          </rPr>
          <t>GteAdmin:</t>
        </r>
        <r>
          <rPr>
            <sz val="9"/>
            <color indexed="81"/>
            <rFont val="Tahoma"/>
            <family val="2"/>
          </rPr>
          <t xml:space="preserve">
11/10/13 7,600 y 14/10/13 5,850 cubriendo 800 de jul, 3,800 de ago,sep,oct y 1250 de 
cargos</t>
        </r>
      </text>
    </comment>
    <comment ref="AE13" authorId="4">
      <text>
        <r>
          <rPr>
            <b/>
            <sz val="9"/>
            <color indexed="81"/>
            <rFont val="Tahoma"/>
            <family val="2"/>
          </rPr>
          <t>GteAdmin:</t>
        </r>
        <r>
          <rPr>
            <sz val="9"/>
            <color indexed="81"/>
            <rFont val="Tahoma"/>
            <family val="2"/>
          </rPr>
          <t xml:space="preserve">
11/10/13 7,600 y 14/10/13 5,850 cubriendo 800 de jul, 3,800 de ago,sep,oct y 1250 de 
cargos</t>
        </r>
      </text>
    </comment>
    <comment ref="AG13" authorId="4">
      <text>
        <r>
          <rPr>
            <b/>
            <sz val="9"/>
            <color indexed="81"/>
            <rFont val="Tahoma"/>
            <family val="2"/>
          </rPr>
          <t>GteAdmin:</t>
        </r>
        <r>
          <rPr>
            <sz val="9"/>
            <color indexed="81"/>
            <rFont val="Tahoma"/>
            <family val="2"/>
          </rPr>
          <t xml:space="preserve">
11/10/13 7,600 y 14/10/13 5,850 cubriendo 800 de jul, 3,800 de ago,sep,oct y 1250 de 
cargos</t>
        </r>
      </text>
    </comment>
    <comment ref="AI13" authorId="1">
      <text>
        <r>
          <rPr>
            <b/>
            <sz val="9"/>
            <color indexed="81"/>
            <rFont val="Tahoma"/>
            <family val="2"/>
          </rPr>
          <t>contabilidad:</t>
        </r>
        <r>
          <rPr>
            <sz val="9"/>
            <color indexed="81"/>
            <rFont val="Tahoma"/>
            <family val="2"/>
          </rPr>
          <t xml:space="preserve">
13-NOV-13</t>
        </r>
      </text>
    </comment>
    <comment ref="AK13" authorId="1">
      <text>
        <r>
          <rPr>
            <b/>
            <sz val="9"/>
            <color indexed="81"/>
            <rFont val="Tahoma"/>
            <family val="2"/>
          </rPr>
          <t>contabilidad:</t>
        </r>
        <r>
          <rPr>
            <sz val="9"/>
            <color indexed="81"/>
            <rFont val="Tahoma"/>
            <family val="2"/>
          </rPr>
          <t xml:space="preserve">
24-ENE-14
$7,600=3,800 mens. Dic/13 + 3,800 men. Ene/14</t>
        </r>
      </text>
    </comment>
    <comment ref="AM13" authorId="1">
      <text>
        <r>
          <rPr>
            <b/>
            <sz val="9"/>
            <color indexed="81"/>
            <rFont val="Tahoma"/>
            <family val="2"/>
          </rPr>
          <t>contabilidad:</t>
        </r>
        <r>
          <rPr>
            <sz val="9"/>
            <color indexed="81"/>
            <rFont val="Tahoma"/>
            <family val="2"/>
          </rPr>
          <t xml:space="preserve">
24-ENE-14
$7,600=3,800 mens. Dic/13 + 3,800 men. Ene/14</t>
        </r>
      </text>
    </comment>
    <comment ref="AO13" authorId="1">
      <text>
        <r>
          <rPr>
            <b/>
            <sz val="9"/>
            <color indexed="81"/>
            <rFont val="Tahoma"/>
            <family val="2"/>
          </rPr>
          <t>contabilidad:</t>
        </r>
        <r>
          <rPr>
            <sz val="9"/>
            <color indexed="81"/>
            <rFont val="Tahoma"/>
            <family val="2"/>
          </rPr>
          <t xml:space="preserve">
06-MZO-2014  $8,100
$3800 mens.feb+150 cgo fijo+ 150 interes mora.</t>
        </r>
      </text>
    </comment>
    <comment ref="AQ13" authorId="1">
      <text>
        <r>
          <rPr>
            <b/>
            <sz val="9"/>
            <color indexed="81"/>
            <rFont val="Tahoma"/>
            <family val="2"/>
          </rPr>
          <t>contabilidad:</t>
        </r>
        <r>
          <rPr>
            <sz val="9"/>
            <color indexed="81"/>
            <rFont val="Tahoma"/>
            <family val="2"/>
          </rPr>
          <t xml:space="preserve">
06-MZO-2014  $8,100</t>
        </r>
      </text>
    </comment>
    <comment ref="G14" authorId="1">
      <text>
        <r>
          <rPr>
            <b/>
            <sz val="8"/>
            <color indexed="81"/>
            <rFont val="Tahoma"/>
            <family val="2"/>
          </rPr>
          <t>19/09/12</t>
        </r>
        <r>
          <rPr>
            <sz val="8"/>
            <color indexed="81"/>
            <rFont val="Tahoma"/>
            <family val="2"/>
          </rPr>
          <t xml:space="preserve">
</t>
        </r>
      </text>
    </comment>
    <comment ref="I14" authorId="1">
      <text>
        <r>
          <rPr>
            <b/>
            <sz val="8"/>
            <color indexed="81"/>
            <rFont val="Tahoma"/>
            <family val="2"/>
          </rPr>
          <t xml:space="preserve">NO PAGAN XQ SE INCORPORAN EN NOV. CUANDO TOMEN LA MATERIA PAGARAN
</t>
        </r>
        <r>
          <rPr>
            <sz val="8"/>
            <color indexed="81"/>
            <rFont val="Tahoma"/>
            <family val="2"/>
          </rPr>
          <t xml:space="preserve">
</t>
        </r>
      </text>
    </comment>
    <comment ref="K14" authorId="1">
      <text>
        <r>
          <rPr>
            <b/>
            <sz val="8"/>
            <color indexed="81"/>
            <rFont val="Tahoma"/>
            <family val="2"/>
          </rPr>
          <t>TRANSFER 15/01</t>
        </r>
        <r>
          <rPr>
            <sz val="8"/>
            <color indexed="81"/>
            <rFont val="Tahoma"/>
            <family val="2"/>
          </rPr>
          <t xml:space="preserve">
</t>
        </r>
      </text>
    </comment>
    <comment ref="M14" authorId="1">
      <text>
        <r>
          <rPr>
            <b/>
            <sz val="8"/>
            <color indexed="81"/>
            <rFont val="Tahoma"/>
            <family val="2"/>
          </rPr>
          <t>T 15/01/13</t>
        </r>
        <r>
          <rPr>
            <sz val="8"/>
            <color indexed="81"/>
            <rFont val="Tahoma"/>
            <family val="2"/>
          </rPr>
          <t xml:space="preserve">
</t>
        </r>
      </text>
    </comment>
    <comment ref="O14" authorId="1">
      <text>
        <r>
          <rPr>
            <b/>
            <sz val="8"/>
            <color indexed="81"/>
            <rFont val="Tahoma"/>
            <family val="2"/>
          </rPr>
          <t>T 15/01/13</t>
        </r>
        <r>
          <rPr>
            <sz val="8"/>
            <color indexed="81"/>
            <rFont val="Tahoma"/>
            <family val="2"/>
          </rPr>
          <t xml:space="preserve">
</t>
        </r>
      </text>
    </comment>
    <comment ref="Q14" authorId="1">
      <text>
        <r>
          <rPr>
            <b/>
            <sz val="9"/>
            <color indexed="81"/>
            <rFont val="Tahoma"/>
            <family val="2"/>
          </rPr>
          <t>contabilidad:</t>
        </r>
        <r>
          <rPr>
            <sz val="9"/>
            <color indexed="81"/>
            <rFont val="Tahoma"/>
            <family val="2"/>
          </rPr>
          <t xml:space="preserve">
01-FEB-13</t>
        </r>
      </text>
    </comment>
    <comment ref="S14" authorId="1">
      <text>
        <r>
          <rPr>
            <b/>
            <sz val="8"/>
            <color indexed="81"/>
            <rFont val="Tahoma"/>
            <family val="2"/>
          </rPr>
          <t>01/03/13</t>
        </r>
        <r>
          <rPr>
            <sz val="8"/>
            <color indexed="81"/>
            <rFont val="Tahoma"/>
            <family val="2"/>
          </rPr>
          <t xml:space="preserve">
</t>
        </r>
      </text>
    </comment>
    <comment ref="U14" authorId="4">
      <text>
        <r>
          <rPr>
            <b/>
            <sz val="9"/>
            <color indexed="81"/>
            <rFont val="Tahoma"/>
            <family val="2"/>
          </rPr>
          <t>GteAdmin:</t>
        </r>
        <r>
          <rPr>
            <sz val="9"/>
            <color indexed="81"/>
            <rFont val="Tahoma"/>
            <family val="2"/>
          </rPr>
          <t xml:space="preserve">
2/04/13
</t>
        </r>
      </text>
    </comment>
    <comment ref="W14" authorId="1">
      <text>
        <r>
          <rPr>
            <b/>
            <sz val="9"/>
            <color indexed="81"/>
            <rFont val="Tahoma"/>
            <family val="2"/>
          </rPr>
          <t>contabilidad:</t>
        </r>
        <r>
          <rPr>
            <sz val="9"/>
            <color indexed="81"/>
            <rFont val="Tahoma"/>
            <family val="2"/>
          </rPr>
          <t xml:space="preserve">
02/MAY/13</t>
        </r>
      </text>
    </comment>
    <comment ref="Y14" authorId="1">
      <text>
        <r>
          <rPr>
            <b/>
            <sz val="9"/>
            <color indexed="81"/>
            <rFont val="Tahoma"/>
            <family val="2"/>
          </rPr>
          <t>contabilidad:</t>
        </r>
        <r>
          <rPr>
            <sz val="9"/>
            <color indexed="81"/>
            <rFont val="Tahoma"/>
            <family val="2"/>
          </rPr>
          <t xml:space="preserve">
04/JUN/13</t>
        </r>
      </text>
    </comment>
    <comment ref="AA14" authorId="1">
      <text>
        <r>
          <rPr>
            <b/>
            <sz val="9"/>
            <color indexed="81"/>
            <rFont val="Tahoma"/>
            <family val="2"/>
          </rPr>
          <t>contabilidad:</t>
        </r>
        <r>
          <rPr>
            <sz val="9"/>
            <color indexed="81"/>
            <rFont val="Tahoma"/>
            <family val="2"/>
          </rPr>
          <t xml:space="preserve">
01/JUL/13</t>
        </r>
      </text>
    </comment>
    <comment ref="AC14" authorId="1">
      <text>
        <r>
          <rPr>
            <b/>
            <sz val="9"/>
            <color indexed="81"/>
            <rFont val="Tahoma"/>
            <family val="2"/>
          </rPr>
          <t>contabilidad:</t>
        </r>
        <r>
          <rPr>
            <sz val="9"/>
            <color indexed="81"/>
            <rFont val="Tahoma"/>
            <family val="2"/>
          </rPr>
          <t xml:space="preserve">
06/AGO/13</t>
        </r>
      </text>
    </comment>
    <comment ref="AE14" authorId="1">
      <text>
        <r>
          <rPr>
            <b/>
            <sz val="9"/>
            <color indexed="81"/>
            <rFont val="Tahoma"/>
            <family val="2"/>
          </rPr>
          <t>contabilidad:</t>
        </r>
        <r>
          <rPr>
            <sz val="9"/>
            <color indexed="81"/>
            <rFont val="Tahoma"/>
            <family val="2"/>
          </rPr>
          <t xml:space="preserve">
02/SEP/13</t>
        </r>
      </text>
    </comment>
    <comment ref="AG14" authorId="1">
      <text>
        <r>
          <rPr>
            <b/>
            <sz val="9"/>
            <color indexed="81"/>
            <rFont val="Tahoma"/>
            <family val="2"/>
          </rPr>
          <t>contabilidad:</t>
        </r>
        <r>
          <rPr>
            <sz val="9"/>
            <color indexed="81"/>
            <rFont val="Tahoma"/>
            <family val="2"/>
          </rPr>
          <t xml:space="preserve">
</t>
        </r>
        <r>
          <rPr>
            <sz val="10"/>
            <color indexed="81"/>
            <rFont val="Tahoma"/>
            <family val="2"/>
          </rPr>
          <t xml:space="preserve">01-OCT-13
</t>
        </r>
      </text>
    </comment>
    <comment ref="AI14" authorId="1">
      <text>
        <r>
          <rPr>
            <b/>
            <sz val="9"/>
            <color indexed="81"/>
            <rFont val="Tahoma"/>
            <family val="2"/>
          </rPr>
          <t>contabilidad:</t>
        </r>
        <r>
          <rPr>
            <sz val="9"/>
            <color indexed="81"/>
            <rFont val="Tahoma"/>
            <family val="2"/>
          </rPr>
          <t xml:space="preserve">
01-NOV-13</t>
        </r>
      </text>
    </comment>
    <comment ref="AK14" authorId="1">
      <text>
        <r>
          <rPr>
            <b/>
            <sz val="9"/>
            <color indexed="81"/>
            <rFont val="Tahoma"/>
            <family val="2"/>
          </rPr>
          <t>contabilidad:</t>
        </r>
        <r>
          <rPr>
            <sz val="9"/>
            <color indexed="81"/>
            <rFont val="Tahoma"/>
            <family val="2"/>
          </rPr>
          <t xml:space="preserve">
1-ABRIL-2014
4000 MENS. + 150 CGO FIJO + 800 INTERES MORA</t>
        </r>
      </text>
    </comment>
    <comment ref="AM14" authorId="1">
      <text>
        <r>
          <rPr>
            <b/>
            <sz val="9"/>
            <color indexed="81"/>
            <rFont val="Tahoma"/>
            <family val="2"/>
          </rPr>
          <t>contabilidad:</t>
        </r>
        <r>
          <rPr>
            <sz val="9"/>
            <color indexed="81"/>
            <rFont val="Tahoma"/>
            <family val="2"/>
          </rPr>
          <t xml:space="preserve">
02/ENE/2014</t>
        </r>
      </text>
    </comment>
    <comment ref="AO14" authorId="1">
      <text>
        <r>
          <rPr>
            <b/>
            <sz val="9"/>
            <color indexed="81"/>
            <rFont val="Tahoma"/>
            <family val="2"/>
          </rPr>
          <t>contabilidad:</t>
        </r>
        <r>
          <rPr>
            <sz val="9"/>
            <color indexed="81"/>
            <rFont val="Tahoma"/>
            <family val="2"/>
          </rPr>
          <t xml:space="preserve">
04-FEB-14</t>
        </r>
      </text>
    </comment>
    <comment ref="AQ14" authorId="1">
      <text>
        <r>
          <rPr>
            <b/>
            <sz val="9"/>
            <color indexed="81"/>
            <rFont val="Tahoma"/>
            <family val="2"/>
          </rPr>
          <t>contabilidad:</t>
        </r>
        <r>
          <rPr>
            <sz val="9"/>
            <color indexed="81"/>
            <rFont val="Tahoma"/>
            <family val="2"/>
          </rPr>
          <t xml:space="preserve">
03-MZO-2014</t>
        </r>
      </text>
    </comment>
    <comment ref="G15" authorId="1">
      <text>
        <r>
          <rPr>
            <b/>
            <sz val="8"/>
            <color indexed="81"/>
            <rFont val="Tahoma"/>
            <family val="2"/>
          </rPr>
          <t>29/10/12</t>
        </r>
        <r>
          <rPr>
            <sz val="8"/>
            <color indexed="81"/>
            <rFont val="Tahoma"/>
            <family val="2"/>
          </rPr>
          <t xml:space="preserve">
</t>
        </r>
      </text>
    </comment>
    <comment ref="I15" authorId="1">
      <text>
        <r>
          <rPr>
            <b/>
            <sz val="9"/>
            <color indexed="81"/>
            <rFont val="Tahoma"/>
            <family val="2"/>
          </rPr>
          <t>contabilidad:</t>
        </r>
        <r>
          <rPr>
            <sz val="9"/>
            <color indexed="81"/>
            <rFont val="Tahoma"/>
            <family val="2"/>
          </rPr>
          <t xml:space="preserve">
30/OCT/12</t>
        </r>
      </text>
    </comment>
    <comment ref="K15" authorId="1">
      <text>
        <r>
          <rPr>
            <b/>
            <sz val="9"/>
            <color indexed="81"/>
            <rFont val="Tahoma"/>
            <family val="2"/>
          </rPr>
          <t>contabilidad:</t>
        </r>
        <r>
          <rPr>
            <sz val="9"/>
            <color indexed="81"/>
            <rFont val="Tahoma"/>
            <family val="2"/>
          </rPr>
          <t xml:space="preserve">
05/11/2012</t>
        </r>
      </text>
    </comment>
    <comment ref="M15" authorId="5">
      <text>
        <r>
          <rPr>
            <b/>
            <sz val="9"/>
            <color indexed="81"/>
            <rFont val="Tahoma"/>
            <family val="2"/>
          </rPr>
          <t>gteadmin:</t>
        </r>
        <r>
          <rPr>
            <sz val="9"/>
            <color indexed="81"/>
            <rFont val="Tahoma"/>
            <family val="2"/>
          </rPr>
          <t xml:space="preserve">
4-DIC-12</t>
        </r>
      </text>
    </comment>
    <comment ref="O15" authorId="1">
      <text>
        <r>
          <rPr>
            <b/>
            <sz val="9"/>
            <color indexed="81"/>
            <rFont val="Tahoma"/>
            <family val="2"/>
          </rPr>
          <t>contabilidad:</t>
        </r>
        <r>
          <rPr>
            <sz val="9"/>
            <color indexed="81"/>
            <rFont val="Tahoma"/>
            <family val="2"/>
          </rPr>
          <t xml:space="preserve">
04/01/02013</t>
        </r>
      </text>
    </comment>
    <comment ref="Q15" authorId="1">
      <text>
        <r>
          <rPr>
            <b/>
            <sz val="9"/>
            <color indexed="81"/>
            <rFont val="Tahoma"/>
            <family val="2"/>
          </rPr>
          <t>contabilidad:</t>
        </r>
        <r>
          <rPr>
            <sz val="9"/>
            <color indexed="81"/>
            <rFont val="Tahoma"/>
            <family val="2"/>
          </rPr>
          <t xml:space="preserve">
07/02/2013</t>
        </r>
      </text>
    </comment>
    <comment ref="S15" authorId="1">
      <text>
        <r>
          <rPr>
            <b/>
            <sz val="8"/>
            <color indexed="81"/>
            <rFont val="Tahoma"/>
            <family val="2"/>
          </rPr>
          <t>05/03/13</t>
        </r>
        <r>
          <rPr>
            <sz val="8"/>
            <color indexed="81"/>
            <rFont val="Tahoma"/>
            <family val="2"/>
          </rPr>
          <t xml:space="preserve">
</t>
        </r>
      </text>
    </comment>
    <comment ref="U15" authorId="5">
      <text>
        <r>
          <rPr>
            <b/>
            <sz val="9"/>
            <color indexed="81"/>
            <rFont val="Tahoma"/>
            <family val="2"/>
          </rPr>
          <t>8-ABRIL-13</t>
        </r>
        <r>
          <rPr>
            <sz val="9"/>
            <color indexed="81"/>
            <rFont val="Tahoma"/>
            <family val="2"/>
          </rPr>
          <t xml:space="preserve">
</t>
        </r>
      </text>
    </comment>
    <comment ref="W15" authorId="5">
      <text>
        <r>
          <rPr>
            <sz val="9"/>
            <color indexed="81"/>
            <rFont val="Tahoma"/>
            <family val="2"/>
          </rPr>
          <t xml:space="preserve">9-MAYO-13
</t>
        </r>
      </text>
    </comment>
    <comment ref="Y15" authorId="5">
      <text>
        <r>
          <rPr>
            <sz val="9"/>
            <color indexed="81"/>
            <rFont val="Tahoma"/>
            <family val="2"/>
          </rPr>
          <t xml:space="preserve">7-JUNIO-13
</t>
        </r>
      </text>
    </comment>
    <comment ref="AA15" authorId="5">
      <text>
        <r>
          <rPr>
            <b/>
            <sz val="9"/>
            <color indexed="81"/>
            <rFont val="Tahoma"/>
            <family val="2"/>
          </rPr>
          <t xml:space="preserve">8-JULIO-13
</t>
        </r>
        <r>
          <rPr>
            <sz val="9"/>
            <color indexed="81"/>
            <rFont val="Tahoma"/>
            <family val="2"/>
          </rPr>
          <t xml:space="preserve">
</t>
        </r>
      </text>
    </comment>
    <comment ref="AC15" authorId="5">
      <text>
        <r>
          <rPr>
            <b/>
            <sz val="9"/>
            <color indexed="81"/>
            <rFont val="Tahoma"/>
            <family val="2"/>
          </rPr>
          <t>6-AGOST-13</t>
        </r>
      </text>
    </comment>
    <comment ref="AE15" authorId="5">
      <text>
        <r>
          <rPr>
            <b/>
            <sz val="9"/>
            <color indexed="81"/>
            <rFont val="Tahoma"/>
            <family val="2"/>
          </rPr>
          <t>12-SEP-13</t>
        </r>
        <r>
          <rPr>
            <sz val="9"/>
            <color indexed="81"/>
            <rFont val="Tahoma"/>
            <family val="2"/>
          </rPr>
          <t xml:space="preserve">
</t>
        </r>
      </text>
    </comment>
    <comment ref="AG15" authorId="5">
      <text>
        <r>
          <rPr>
            <sz val="9"/>
            <color indexed="81"/>
            <rFont val="Tahoma"/>
            <family val="2"/>
          </rPr>
          <t xml:space="preserve">25-OCT-13
</t>
        </r>
      </text>
    </comment>
    <comment ref="AI15" authorId="5">
      <text>
        <r>
          <rPr>
            <b/>
            <sz val="9"/>
            <color indexed="81"/>
            <rFont val="Tahoma"/>
            <family val="2"/>
          </rPr>
          <t>5-NOV-13</t>
        </r>
      </text>
    </comment>
    <comment ref="AK15" authorId="1">
      <text>
        <r>
          <rPr>
            <b/>
            <sz val="9"/>
            <color indexed="81"/>
            <rFont val="Tahoma"/>
            <family val="2"/>
          </rPr>
          <t>contabilidad:</t>
        </r>
        <r>
          <rPr>
            <sz val="9"/>
            <color indexed="81"/>
            <rFont val="Tahoma"/>
            <family val="2"/>
          </rPr>
          <t xml:space="preserve">
EFECTIVO 4-DIC-13
DEPOSITADO 5-DIC-13
</t>
        </r>
      </text>
    </comment>
    <comment ref="AM15" authorId="1">
      <text>
        <r>
          <rPr>
            <b/>
            <sz val="9"/>
            <color indexed="81"/>
            <rFont val="Tahoma"/>
            <family val="2"/>
          </rPr>
          <t>contabilidad:</t>
        </r>
        <r>
          <rPr>
            <sz val="9"/>
            <color indexed="81"/>
            <rFont val="Tahoma"/>
            <family val="2"/>
          </rPr>
          <t xml:space="preserve">
EFEC 6-ENE-14
DEPOSITADO 7-ENE-14</t>
        </r>
      </text>
    </comment>
    <comment ref="AO15" authorId="1">
      <text>
        <r>
          <rPr>
            <b/>
            <sz val="9"/>
            <color indexed="81"/>
            <rFont val="Tahoma"/>
            <family val="2"/>
          </rPr>
          <t>contabilidad:</t>
        </r>
        <r>
          <rPr>
            <sz val="9"/>
            <color indexed="81"/>
            <rFont val="Tahoma"/>
            <family val="2"/>
          </rPr>
          <t xml:space="preserve">
14/FEB/14</t>
        </r>
      </text>
    </comment>
    <comment ref="AQ15" authorId="1">
      <text>
        <r>
          <rPr>
            <b/>
            <sz val="9"/>
            <color indexed="81"/>
            <rFont val="Tahoma"/>
            <family val="2"/>
          </rPr>
          <t>contabilidad:</t>
        </r>
        <r>
          <rPr>
            <sz val="9"/>
            <color indexed="81"/>
            <rFont val="Tahoma"/>
            <family val="2"/>
          </rPr>
          <t xml:space="preserve">
07-MZO-2014</t>
        </r>
      </text>
    </comment>
    <comment ref="G16" authorId="1">
      <text>
        <r>
          <rPr>
            <b/>
            <sz val="8"/>
            <color indexed="81"/>
            <rFont val="Tahoma"/>
            <family val="2"/>
          </rPr>
          <t>TRANSFER 30/08/12</t>
        </r>
      </text>
    </comment>
    <comment ref="I16" authorId="1">
      <text>
        <r>
          <rPr>
            <b/>
            <sz val="8"/>
            <color indexed="81"/>
            <rFont val="Tahoma"/>
            <family val="2"/>
          </rPr>
          <t>TRANSFER 05/10/12</t>
        </r>
      </text>
    </comment>
    <comment ref="K16" authorId="1">
      <text>
        <r>
          <rPr>
            <b/>
            <sz val="9"/>
            <color indexed="81"/>
            <rFont val="Tahoma"/>
            <family val="2"/>
          </rPr>
          <t>contabilidad:</t>
        </r>
        <r>
          <rPr>
            <sz val="9"/>
            <color indexed="81"/>
            <rFont val="Tahoma"/>
            <family val="2"/>
          </rPr>
          <t xml:space="preserve">
05/12/2012</t>
        </r>
      </text>
    </comment>
    <comment ref="M16" authorId="1">
      <text>
        <r>
          <rPr>
            <b/>
            <sz val="8"/>
            <color indexed="81"/>
            <rFont val="Tahoma"/>
            <family val="2"/>
          </rPr>
          <t>TRANSFER 05/12/12</t>
        </r>
        <r>
          <rPr>
            <sz val="8"/>
            <color indexed="81"/>
            <rFont val="Tahoma"/>
            <family val="2"/>
          </rPr>
          <t xml:space="preserve">
</t>
        </r>
      </text>
    </comment>
    <comment ref="O16" authorId="1">
      <text>
        <r>
          <rPr>
            <b/>
            <sz val="8"/>
            <color indexed="81"/>
            <rFont val="Tahoma"/>
            <family val="2"/>
          </rPr>
          <t>TRANSFER 07/01/13</t>
        </r>
        <r>
          <rPr>
            <sz val="8"/>
            <color indexed="81"/>
            <rFont val="Tahoma"/>
            <family val="2"/>
          </rPr>
          <t xml:space="preserve">
</t>
        </r>
      </text>
    </comment>
    <comment ref="Q16" authorId="1">
      <text>
        <r>
          <rPr>
            <b/>
            <sz val="8"/>
            <color indexed="81"/>
            <rFont val="Tahoma"/>
            <family val="2"/>
          </rPr>
          <t>28/02/13</t>
        </r>
        <r>
          <rPr>
            <sz val="8"/>
            <color indexed="81"/>
            <rFont val="Tahoma"/>
            <family val="2"/>
          </rPr>
          <t xml:space="preserve">
</t>
        </r>
      </text>
    </comment>
    <comment ref="S16" authorId="1">
      <text>
        <r>
          <rPr>
            <b/>
            <sz val="8"/>
            <color indexed="81"/>
            <rFont val="Tahoma"/>
            <family val="2"/>
          </rPr>
          <t>05/03/13</t>
        </r>
        <r>
          <rPr>
            <sz val="8"/>
            <color indexed="81"/>
            <rFont val="Tahoma"/>
            <family val="2"/>
          </rPr>
          <t xml:space="preserve">
</t>
        </r>
      </text>
    </comment>
    <comment ref="U16" authorId="1">
      <text>
        <r>
          <rPr>
            <b/>
            <sz val="9"/>
            <color indexed="81"/>
            <rFont val="Tahoma"/>
            <family val="2"/>
          </rPr>
          <t>contabilidad:</t>
        </r>
        <r>
          <rPr>
            <sz val="9"/>
            <color indexed="81"/>
            <rFont val="Tahoma"/>
            <family val="2"/>
          </rPr>
          <t xml:space="preserve">
04-ABR-13</t>
        </r>
      </text>
    </comment>
    <comment ref="W16" authorId="1">
      <text>
        <r>
          <rPr>
            <b/>
            <sz val="9"/>
            <color indexed="81"/>
            <rFont val="Tahoma"/>
            <family val="2"/>
          </rPr>
          <t>contabilidad:</t>
        </r>
        <r>
          <rPr>
            <sz val="9"/>
            <color indexed="81"/>
            <rFont val="Tahoma"/>
            <family val="2"/>
          </rPr>
          <t xml:space="preserve">
03-MAY-13</t>
        </r>
      </text>
    </comment>
    <comment ref="Y16" authorId="1">
      <text>
        <r>
          <rPr>
            <b/>
            <sz val="9"/>
            <color indexed="81"/>
            <rFont val="Tahoma"/>
            <family val="2"/>
          </rPr>
          <t>contabilidad:</t>
        </r>
        <r>
          <rPr>
            <sz val="9"/>
            <color indexed="81"/>
            <rFont val="Tahoma"/>
            <family val="2"/>
          </rPr>
          <t xml:space="preserve">
05-JUN-13</t>
        </r>
      </text>
    </comment>
    <comment ref="AA16" authorId="1">
      <text>
        <r>
          <rPr>
            <b/>
            <sz val="9"/>
            <color indexed="81"/>
            <rFont val="Tahoma"/>
            <family val="2"/>
          </rPr>
          <t>contabilidad:</t>
        </r>
        <r>
          <rPr>
            <sz val="9"/>
            <color indexed="81"/>
            <rFont val="Tahoma"/>
            <family val="2"/>
          </rPr>
          <t xml:space="preserve">
05-JUL-13</t>
        </r>
      </text>
    </comment>
    <comment ref="AC16" authorId="1">
      <text>
        <r>
          <rPr>
            <b/>
            <sz val="9"/>
            <color indexed="81"/>
            <rFont val="Tahoma"/>
            <family val="2"/>
          </rPr>
          <t>contabilidad:</t>
        </r>
        <r>
          <rPr>
            <sz val="9"/>
            <color indexed="81"/>
            <rFont val="Tahoma"/>
            <family val="2"/>
          </rPr>
          <t xml:space="preserve">
05-AGO-13</t>
        </r>
      </text>
    </comment>
    <comment ref="AE16" authorId="1">
      <text>
        <r>
          <rPr>
            <b/>
            <sz val="9"/>
            <color indexed="81"/>
            <rFont val="Tahoma"/>
            <family val="2"/>
          </rPr>
          <t>contabilidad:</t>
        </r>
        <r>
          <rPr>
            <sz val="9"/>
            <color indexed="81"/>
            <rFont val="Tahoma"/>
            <family val="2"/>
          </rPr>
          <t xml:space="preserve">
04-SEP-13</t>
        </r>
      </text>
    </comment>
    <comment ref="AG16" authorId="5">
      <text>
        <r>
          <rPr>
            <sz val="9"/>
            <color indexed="81"/>
            <rFont val="Tahoma"/>
            <family val="2"/>
          </rPr>
          <t xml:space="preserve">7-OCT-13
</t>
        </r>
      </text>
    </comment>
    <comment ref="AI16" authorId="1">
      <text>
        <r>
          <rPr>
            <b/>
            <sz val="9"/>
            <color indexed="81"/>
            <rFont val="Tahoma"/>
            <family val="2"/>
          </rPr>
          <t>contabilidad:</t>
        </r>
        <r>
          <rPr>
            <sz val="9"/>
            <color indexed="81"/>
            <rFont val="Tahoma"/>
            <family val="2"/>
          </rPr>
          <t xml:space="preserve">
6-NOV-13</t>
        </r>
      </text>
    </comment>
    <comment ref="AK16" authorId="1">
      <text>
        <r>
          <rPr>
            <b/>
            <sz val="9"/>
            <color indexed="81"/>
            <rFont val="Tahoma"/>
            <family val="2"/>
          </rPr>
          <t>contabilidad:</t>
        </r>
        <r>
          <rPr>
            <sz val="9"/>
            <color indexed="81"/>
            <rFont val="Tahoma"/>
            <family val="2"/>
          </rPr>
          <t xml:space="preserve">
29-NOV-13</t>
        </r>
      </text>
    </comment>
    <comment ref="AM16" authorId="1">
      <text>
        <r>
          <rPr>
            <b/>
            <sz val="9"/>
            <color indexed="81"/>
            <rFont val="Tahoma"/>
            <family val="2"/>
          </rPr>
          <t>contabilidad:</t>
        </r>
        <r>
          <rPr>
            <sz val="9"/>
            <color indexed="81"/>
            <rFont val="Tahoma"/>
            <family val="2"/>
          </rPr>
          <t xml:space="preserve">
08-ENE-2014</t>
        </r>
      </text>
    </comment>
    <comment ref="AO16" authorId="1">
      <text>
        <r>
          <rPr>
            <b/>
            <sz val="9"/>
            <color indexed="81"/>
            <rFont val="Tahoma"/>
            <family val="2"/>
          </rPr>
          <t>contabilidad:</t>
        </r>
        <r>
          <rPr>
            <sz val="9"/>
            <color indexed="81"/>
            <rFont val="Tahoma"/>
            <family val="2"/>
          </rPr>
          <t xml:space="preserve">
05-feb-14
$3,100 mens. c/dcto. Feb
$200 complemento mens. ene</t>
        </r>
      </text>
    </comment>
    <comment ref="AQ16" authorId="1">
      <text>
        <r>
          <rPr>
            <b/>
            <sz val="9"/>
            <color indexed="81"/>
            <rFont val="Tahoma"/>
            <family val="2"/>
          </rPr>
          <t>contabilidad:</t>
        </r>
        <r>
          <rPr>
            <sz val="9"/>
            <color indexed="81"/>
            <rFont val="Tahoma"/>
            <family val="2"/>
          </rPr>
          <t xml:space="preserve">
05-MZO-2014</t>
        </r>
      </text>
    </comment>
    <comment ref="G17" authorId="1">
      <text>
        <r>
          <rPr>
            <b/>
            <sz val="8"/>
            <color indexed="81"/>
            <rFont val="Tahoma"/>
            <family val="2"/>
          </rPr>
          <t xml:space="preserve">transfer. 04/09/12
</t>
        </r>
        <r>
          <rPr>
            <sz val="8"/>
            <color indexed="81"/>
            <rFont val="Tahoma"/>
            <family val="2"/>
          </rPr>
          <t xml:space="preserve">
</t>
        </r>
      </text>
    </comment>
    <comment ref="I17" authorId="1">
      <text>
        <r>
          <rPr>
            <b/>
            <sz val="8"/>
            <color indexed="81"/>
            <rFont val="Tahoma"/>
            <family val="2"/>
          </rPr>
          <t xml:space="preserve">NO PAGAN XQ SE INCORPORAN EN NOV. CUANDO TOMEN LA MATERIA PAGARAN
</t>
        </r>
        <r>
          <rPr>
            <sz val="8"/>
            <color indexed="81"/>
            <rFont val="Tahoma"/>
            <family val="2"/>
          </rPr>
          <t xml:space="preserve">
</t>
        </r>
      </text>
    </comment>
    <comment ref="K17" authorId="1">
      <text>
        <r>
          <rPr>
            <b/>
            <sz val="8"/>
            <color indexed="81"/>
            <rFont val="Tahoma"/>
            <family val="2"/>
          </rPr>
          <t>TRANSFER 15/01</t>
        </r>
        <r>
          <rPr>
            <sz val="8"/>
            <color indexed="81"/>
            <rFont val="Tahoma"/>
            <family val="2"/>
          </rPr>
          <t xml:space="preserve">
</t>
        </r>
      </text>
    </comment>
    <comment ref="M17" authorId="1">
      <text>
        <r>
          <rPr>
            <b/>
            <sz val="8"/>
            <color indexed="81"/>
            <rFont val="Tahoma"/>
            <family val="2"/>
          </rPr>
          <t>T 15/01/13</t>
        </r>
        <r>
          <rPr>
            <sz val="8"/>
            <color indexed="81"/>
            <rFont val="Tahoma"/>
            <family val="2"/>
          </rPr>
          <t xml:space="preserve">
</t>
        </r>
      </text>
    </comment>
    <comment ref="O17" authorId="1">
      <text>
        <r>
          <rPr>
            <b/>
            <sz val="8"/>
            <color indexed="81"/>
            <rFont val="Tahoma"/>
            <family val="2"/>
          </rPr>
          <t>T 15/01/13</t>
        </r>
        <r>
          <rPr>
            <sz val="8"/>
            <color indexed="81"/>
            <rFont val="Tahoma"/>
            <family val="2"/>
          </rPr>
          <t xml:space="preserve">
</t>
        </r>
      </text>
    </comment>
    <comment ref="Q17" authorId="1">
      <text>
        <r>
          <rPr>
            <b/>
            <sz val="9"/>
            <color indexed="81"/>
            <rFont val="Tahoma"/>
            <family val="2"/>
          </rPr>
          <t>contabilidad:</t>
        </r>
        <r>
          <rPr>
            <sz val="9"/>
            <color indexed="81"/>
            <rFont val="Tahoma"/>
            <family val="2"/>
          </rPr>
          <t xml:space="preserve">
01-FEB-13</t>
        </r>
      </text>
    </comment>
    <comment ref="S17" authorId="1">
      <text>
        <r>
          <rPr>
            <b/>
            <sz val="8"/>
            <color indexed="81"/>
            <rFont val="Tahoma"/>
            <family val="2"/>
          </rPr>
          <t>01/03/13</t>
        </r>
        <r>
          <rPr>
            <sz val="8"/>
            <color indexed="81"/>
            <rFont val="Tahoma"/>
            <family val="2"/>
          </rPr>
          <t xml:space="preserve">
</t>
        </r>
      </text>
    </comment>
    <comment ref="U17" authorId="4">
      <text>
        <r>
          <rPr>
            <b/>
            <sz val="9"/>
            <color indexed="81"/>
            <rFont val="Tahoma"/>
            <family val="2"/>
          </rPr>
          <t>GteAdmin:</t>
        </r>
        <r>
          <rPr>
            <sz val="9"/>
            <color indexed="81"/>
            <rFont val="Tahoma"/>
            <family val="2"/>
          </rPr>
          <t xml:space="preserve">
2/04/13
</t>
        </r>
      </text>
    </comment>
    <comment ref="W17" authorId="1">
      <text>
        <r>
          <rPr>
            <b/>
            <sz val="9"/>
            <color indexed="81"/>
            <rFont val="Tahoma"/>
            <family val="2"/>
          </rPr>
          <t>contabilidad:</t>
        </r>
        <r>
          <rPr>
            <sz val="9"/>
            <color indexed="81"/>
            <rFont val="Tahoma"/>
            <family val="2"/>
          </rPr>
          <t xml:space="preserve">
02/MAY/13</t>
        </r>
      </text>
    </comment>
    <comment ref="Y17" authorId="1">
      <text>
        <r>
          <rPr>
            <b/>
            <sz val="9"/>
            <color indexed="81"/>
            <rFont val="Tahoma"/>
            <family val="2"/>
          </rPr>
          <t>contabilidad:</t>
        </r>
        <r>
          <rPr>
            <sz val="9"/>
            <color indexed="81"/>
            <rFont val="Tahoma"/>
            <family val="2"/>
          </rPr>
          <t xml:space="preserve">
04/JUN/13</t>
        </r>
      </text>
    </comment>
    <comment ref="AA17" authorId="1">
      <text>
        <r>
          <rPr>
            <b/>
            <sz val="9"/>
            <color indexed="81"/>
            <rFont val="Tahoma"/>
            <family val="2"/>
          </rPr>
          <t>contabilidad:</t>
        </r>
        <r>
          <rPr>
            <sz val="9"/>
            <color indexed="81"/>
            <rFont val="Tahoma"/>
            <family val="2"/>
          </rPr>
          <t xml:space="preserve">
01/JUL/13</t>
        </r>
      </text>
    </comment>
    <comment ref="G18" authorId="1">
      <text>
        <r>
          <rPr>
            <b/>
            <sz val="8"/>
            <color indexed="81"/>
            <rFont val="Tahoma"/>
            <family val="2"/>
          </rPr>
          <t>28/08/12</t>
        </r>
      </text>
    </comment>
    <comment ref="I18" authorId="1">
      <text>
        <r>
          <rPr>
            <b/>
            <sz val="8"/>
            <color indexed="81"/>
            <rFont val="Tahoma"/>
            <family val="2"/>
          </rPr>
          <t>02/10/12</t>
        </r>
      </text>
    </comment>
    <comment ref="K18" authorId="1">
      <text>
        <r>
          <rPr>
            <b/>
            <sz val="9"/>
            <color indexed="81"/>
            <rFont val="Tahoma"/>
            <family val="2"/>
          </rPr>
          <t>contabilidad:</t>
        </r>
        <r>
          <rPr>
            <sz val="9"/>
            <color indexed="81"/>
            <rFont val="Tahoma"/>
            <family val="2"/>
          </rPr>
          <t xml:space="preserve">
05-NOV-13</t>
        </r>
      </text>
    </comment>
    <comment ref="M18" authorId="1">
      <text>
        <r>
          <rPr>
            <b/>
            <sz val="8"/>
            <color indexed="81"/>
            <rFont val="Tahoma"/>
            <family val="2"/>
          </rPr>
          <t>04/12/12</t>
        </r>
        <r>
          <rPr>
            <sz val="8"/>
            <color indexed="81"/>
            <rFont val="Tahoma"/>
            <family val="2"/>
          </rPr>
          <t xml:space="preserve">
</t>
        </r>
      </text>
    </comment>
    <comment ref="O18" authorId="1">
      <text>
        <r>
          <rPr>
            <b/>
            <sz val="8"/>
            <color indexed="81"/>
            <rFont val="Tahoma"/>
            <family val="2"/>
          </rPr>
          <t>10/01/12</t>
        </r>
        <r>
          <rPr>
            <sz val="8"/>
            <color indexed="81"/>
            <rFont val="Tahoma"/>
            <family val="2"/>
          </rPr>
          <t xml:space="preserve">
</t>
        </r>
      </text>
    </comment>
    <comment ref="Q18" authorId="1">
      <text>
        <r>
          <rPr>
            <b/>
            <sz val="9"/>
            <color indexed="81"/>
            <rFont val="Tahoma"/>
            <family val="2"/>
          </rPr>
          <t>contabilidad:</t>
        </r>
        <r>
          <rPr>
            <sz val="9"/>
            <color indexed="81"/>
            <rFont val="Tahoma"/>
            <family val="2"/>
          </rPr>
          <t xml:space="preserve">
08-FEB-13</t>
        </r>
      </text>
    </comment>
    <comment ref="S18" authorId="1">
      <text>
        <r>
          <rPr>
            <b/>
            <sz val="9"/>
            <color indexed="81"/>
            <rFont val="Tahoma"/>
            <family val="2"/>
          </rPr>
          <t>contabilidad:</t>
        </r>
        <r>
          <rPr>
            <sz val="9"/>
            <color indexed="81"/>
            <rFont val="Tahoma"/>
            <family val="2"/>
          </rPr>
          <t xml:space="preserve">
SI SE REALIZO EL PAGO PERO YA NO TIENEN COPIA (POSIBLEMENTE EN EDO. CTA ITC NO PASO COMPLETO)</t>
        </r>
      </text>
    </comment>
    <comment ref="U18" authorId="1">
      <text>
        <r>
          <rPr>
            <b/>
            <sz val="9"/>
            <color indexed="81"/>
            <rFont val="Tahoma"/>
            <family val="2"/>
          </rPr>
          <t>contabilidad:</t>
        </r>
        <r>
          <rPr>
            <sz val="9"/>
            <color indexed="81"/>
            <rFont val="Tahoma"/>
            <family val="2"/>
          </rPr>
          <t xml:space="preserve">
04-ABR-13</t>
        </r>
      </text>
    </comment>
    <comment ref="W18" authorId="1">
      <text>
        <r>
          <rPr>
            <b/>
            <sz val="9"/>
            <color indexed="81"/>
            <rFont val="Tahoma"/>
            <family val="2"/>
          </rPr>
          <t>contabilidad:</t>
        </r>
        <r>
          <rPr>
            <sz val="9"/>
            <color indexed="81"/>
            <rFont val="Tahoma"/>
            <family val="2"/>
          </rPr>
          <t xml:space="preserve">
03-MAY-13</t>
        </r>
      </text>
    </comment>
    <comment ref="Y18" authorId="1">
      <text>
        <r>
          <rPr>
            <b/>
            <sz val="9"/>
            <color indexed="81"/>
            <rFont val="Tahoma"/>
            <family val="2"/>
          </rPr>
          <t>contabilidad:</t>
        </r>
        <r>
          <rPr>
            <sz val="9"/>
            <color indexed="81"/>
            <rFont val="Tahoma"/>
            <family val="2"/>
          </rPr>
          <t xml:space="preserve">
05-JUN-13</t>
        </r>
      </text>
    </comment>
    <comment ref="AA18" authorId="1">
      <text>
        <r>
          <rPr>
            <b/>
            <sz val="9"/>
            <color indexed="81"/>
            <rFont val="Tahoma"/>
            <family val="2"/>
          </rPr>
          <t>contabilidad:</t>
        </r>
        <r>
          <rPr>
            <sz val="9"/>
            <color indexed="81"/>
            <rFont val="Tahoma"/>
            <family val="2"/>
          </rPr>
          <t xml:space="preserve">
05-JUL-13</t>
        </r>
      </text>
    </comment>
    <comment ref="AC18" authorId="1">
      <text>
        <r>
          <rPr>
            <b/>
            <sz val="9"/>
            <color indexed="81"/>
            <rFont val="Tahoma"/>
            <family val="2"/>
          </rPr>
          <t>contabilidad:</t>
        </r>
        <r>
          <rPr>
            <sz val="9"/>
            <color indexed="81"/>
            <rFont val="Tahoma"/>
            <family val="2"/>
          </rPr>
          <t xml:space="preserve">
31-JUL-13</t>
        </r>
      </text>
    </comment>
    <comment ref="AE18" authorId="1">
      <text>
        <r>
          <rPr>
            <b/>
            <sz val="9"/>
            <color indexed="81"/>
            <rFont val="Tahoma"/>
            <family val="2"/>
          </rPr>
          <t>contabilidad:</t>
        </r>
        <r>
          <rPr>
            <sz val="9"/>
            <color indexed="81"/>
            <rFont val="Tahoma"/>
            <family val="2"/>
          </rPr>
          <t xml:space="preserve">
05-SEP-13</t>
        </r>
      </text>
    </comment>
    <comment ref="AG18" authorId="5">
      <text>
        <r>
          <rPr>
            <sz val="9"/>
            <color indexed="81"/>
            <rFont val="Tahoma"/>
            <family val="2"/>
          </rPr>
          <t xml:space="preserve">11-OCT-13
</t>
        </r>
      </text>
    </comment>
    <comment ref="AI18" authorId="1">
      <text>
        <r>
          <rPr>
            <b/>
            <sz val="9"/>
            <color indexed="81"/>
            <rFont val="Tahoma"/>
            <family val="2"/>
          </rPr>
          <t>contabilidad:</t>
        </r>
        <r>
          <rPr>
            <sz val="9"/>
            <color indexed="81"/>
            <rFont val="Tahoma"/>
            <family val="2"/>
          </rPr>
          <t xml:space="preserve">
07-NOV-13</t>
        </r>
      </text>
    </comment>
    <comment ref="AK18" authorId="1">
      <text>
        <r>
          <rPr>
            <b/>
            <sz val="9"/>
            <color indexed="81"/>
            <rFont val="Tahoma"/>
            <family val="2"/>
          </rPr>
          <t>contabilidad:</t>
        </r>
        <r>
          <rPr>
            <sz val="9"/>
            <color indexed="81"/>
            <rFont val="Tahoma"/>
            <family val="2"/>
          </rPr>
          <t xml:space="preserve">
10-DIC-13</t>
        </r>
      </text>
    </comment>
    <comment ref="AM18" authorId="1">
      <text>
        <r>
          <rPr>
            <b/>
            <sz val="9"/>
            <color indexed="81"/>
            <rFont val="Tahoma"/>
            <family val="2"/>
          </rPr>
          <t>contabilidad:</t>
        </r>
        <r>
          <rPr>
            <sz val="9"/>
            <color indexed="81"/>
            <rFont val="Tahoma"/>
            <family val="2"/>
          </rPr>
          <t xml:space="preserve">
08-ENE-14</t>
        </r>
      </text>
    </comment>
    <comment ref="AO18" authorId="1">
      <text>
        <r>
          <rPr>
            <b/>
            <sz val="9"/>
            <color indexed="81"/>
            <rFont val="Tahoma"/>
            <family val="2"/>
          </rPr>
          <t>contabilidad:</t>
        </r>
        <r>
          <rPr>
            <sz val="9"/>
            <color indexed="81"/>
            <rFont val="Tahoma"/>
            <family val="2"/>
          </rPr>
          <t xml:space="preserve">
06-FEB-14</t>
        </r>
      </text>
    </comment>
    <comment ref="AQ18" authorId="1">
      <text>
        <r>
          <rPr>
            <b/>
            <sz val="9"/>
            <color indexed="81"/>
            <rFont val="Tahoma"/>
            <family val="2"/>
          </rPr>
          <t>contabilidad:</t>
        </r>
        <r>
          <rPr>
            <sz val="9"/>
            <color indexed="81"/>
            <rFont val="Tahoma"/>
            <family val="2"/>
          </rPr>
          <t xml:space="preserve">
20-MZO-2014</t>
        </r>
      </text>
    </comment>
    <comment ref="G19" authorId="1">
      <text>
        <r>
          <rPr>
            <b/>
            <sz val="9"/>
            <color indexed="81"/>
            <rFont val="Tahoma"/>
            <family val="2"/>
          </rPr>
          <t>contabilidad:</t>
        </r>
        <r>
          <rPr>
            <sz val="9"/>
            <color indexed="81"/>
            <rFont val="Tahoma"/>
            <family val="2"/>
          </rPr>
          <t xml:space="preserve">
26-03-13</t>
        </r>
      </text>
    </comment>
    <comment ref="I19" authorId="1">
      <text>
        <r>
          <rPr>
            <b/>
            <sz val="9"/>
            <color indexed="81"/>
            <rFont val="Tahoma"/>
            <family val="2"/>
          </rPr>
          <t>contabilidad:</t>
        </r>
        <r>
          <rPr>
            <sz val="9"/>
            <color indexed="81"/>
            <rFont val="Tahoma"/>
            <family val="2"/>
          </rPr>
          <t xml:space="preserve">
05-10-13</t>
        </r>
      </text>
    </comment>
    <comment ref="K19" authorId="1">
      <text>
        <r>
          <rPr>
            <b/>
            <sz val="9"/>
            <color indexed="81"/>
            <rFont val="Tahoma"/>
            <family val="2"/>
          </rPr>
          <t>contabilidad:</t>
        </r>
        <r>
          <rPr>
            <sz val="9"/>
            <color indexed="81"/>
            <rFont val="Tahoma"/>
            <family val="2"/>
          </rPr>
          <t xml:space="preserve">
05-NOV-12
</t>
        </r>
      </text>
    </comment>
    <comment ref="M19" authorId="1">
      <text>
        <r>
          <rPr>
            <b/>
            <sz val="9"/>
            <color indexed="81"/>
            <rFont val="Tahoma"/>
            <family val="2"/>
          </rPr>
          <t>contabilidad:</t>
        </r>
        <r>
          <rPr>
            <sz val="9"/>
            <color indexed="81"/>
            <rFont val="Tahoma"/>
            <family val="2"/>
          </rPr>
          <t xml:space="preserve">
05-DIC-12</t>
        </r>
      </text>
    </comment>
    <comment ref="O19" authorId="1">
      <text>
        <r>
          <rPr>
            <b/>
            <sz val="9"/>
            <color indexed="81"/>
            <rFont val="Tahoma"/>
            <family val="2"/>
          </rPr>
          <t>contabilidad:</t>
        </r>
        <r>
          <rPr>
            <sz val="9"/>
            <color indexed="81"/>
            <rFont val="Tahoma"/>
            <family val="2"/>
          </rPr>
          <t xml:space="preserve">
04-ENE-13</t>
        </r>
      </text>
    </comment>
    <comment ref="Q19" authorId="1">
      <text>
        <r>
          <rPr>
            <b/>
            <sz val="9"/>
            <color indexed="81"/>
            <rFont val="Tahoma"/>
            <family val="2"/>
          </rPr>
          <t>contabilidad:</t>
        </r>
        <r>
          <rPr>
            <sz val="9"/>
            <color indexed="81"/>
            <rFont val="Tahoma"/>
            <family val="2"/>
          </rPr>
          <t xml:space="preserve">
05-FEB-13</t>
        </r>
      </text>
    </comment>
    <comment ref="S19" authorId="1">
      <text>
        <r>
          <rPr>
            <b/>
            <sz val="9"/>
            <color indexed="81"/>
            <rFont val="Tahoma"/>
            <family val="2"/>
          </rPr>
          <t>contabilidad:</t>
        </r>
        <r>
          <rPr>
            <sz val="9"/>
            <color indexed="81"/>
            <rFont val="Tahoma"/>
            <family val="2"/>
          </rPr>
          <t xml:space="preserve">
05/04/2013</t>
        </r>
      </text>
    </comment>
    <comment ref="U19" authorId="1">
      <text>
        <r>
          <rPr>
            <b/>
            <sz val="9"/>
            <color indexed="81"/>
            <rFont val="Tahoma"/>
            <family val="2"/>
          </rPr>
          <t>contabilidad:</t>
        </r>
        <r>
          <rPr>
            <sz val="9"/>
            <color indexed="81"/>
            <rFont val="Tahoma"/>
            <family val="2"/>
          </rPr>
          <t xml:space="preserve">
05-ABR-13</t>
        </r>
      </text>
    </comment>
    <comment ref="W19" authorId="1">
      <text>
        <r>
          <rPr>
            <b/>
            <sz val="9"/>
            <color indexed="81"/>
            <rFont val="Tahoma"/>
            <family val="2"/>
          </rPr>
          <t>contabilidad:</t>
        </r>
        <r>
          <rPr>
            <sz val="9"/>
            <color indexed="81"/>
            <rFont val="Tahoma"/>
            <family val="2"/>
          </rPr>
          <t xml:space="preserve">
03-MAY-13</t>
        </r>
      </text>
    </comment>
    <comment ref="Y19" authorId="1">
      <text>
        <r>
          <rPr>
            <b/>
            <sz val="9"/>
            <color indexed="81"/>
            <rFont val="Tahoma"/>
            <family val="2"/>
          </rPr>
          <t>contabilidad:</t>
        </r>
        <r>
          <rPr>
            <sz val="9"/>
            <color indexed="81"/>
            <rFont val="Tahoma"/>
            <family val="2"/>
          </rPr>
          <t xml:space="preserve">
04-JUN-13</t>
        </r>
      </text>
    </comment>
    <comment ref="AA19" authorId="1">
      <text>
        <r>
          <rPr>
            <b/>
            <sz val="9"/>
            <color indexed="81"/>
            <rFont val="Tahoma"/>
            <family val="2"/>
          </rPr>
          <t>contabilidad:</t>
        </r>
        <r>
          <rPr>
            <sz val="9"/>
            <color indexed="81"/>
            <rFont val="Tahoma"/>
            <family val="2"/>
          </rPr>
          <t xml:space="preserve">
08-JUL-13</t>
        </r>
      </text>
    </comment>
    <comment ref="AC19" authorId="1">
      <text>
        <r>
          <rPr>
            <b/>
            <sz val="9"/>
            <color indexed="81"/>
            <rFont val="Tahoma"/>
            <family val="2"/>
          </rPr>
          <t>contabilidad:</t>
        </r>
        <r>
          <rPr>
            <sz val="9"/>
            <color indexed="81"/>
            <rFont val="Tahoma"/>
            <family val="2"/>
          </rPr>
          <t xml:space="preserve">
05/AGO/13</t>
        </r>
      </text>
    </comment>
    <comment ref="AE19" authorId="1">
      <text>
        <r>
          <rPr>
            <b/>
            <sz val="9"/>
            <color indexed="81"/>
            <rFont val="Tahoma"/>
            <family val="2"/>
          </rPr>
          <t>contabilidad:</t>
        </r>
        <r>
          <rPr>
            <sz val="9"/>
            <color indexed="81"/>
            <rFont val="Tahoma"/>
            <family val="2"/>
          </rPr>
          <t xml:space="preserve">
05-SEP-13</t>
        </r>
      </text>
    </comment>
    <comment ref="AG19" authorId="4">
      <text>
        <r>
          <rPr>
            <b/>
            <sz val="9"/>
            <color indexed="81"/>
            <rFont val="Tahoma"/>
            <family val="2"/>
          </rPr>
          <t>GteAdmin:</t>
        </r>
        <r>
          <rPr>
            <sz val="9"/>
            <color indexed="81"/>
            <rFont val="Tahoma"/>
            <family val="2"/>
          </rPr>
          <t xml:space="preserve">
4/10/13
</t>
        </r>
      </text>
    </comment>
    <comment ref="AI19"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AK19" authorId="1">
      <text>
        <r>
          <rPr>
            <b/>
            <sz val="9"/>
            <color indexed="81"/>
            <rFont val="Tahoma"/>
            <family val="2"/>
          </rPr>
          <t>contabilidad:</t>
        </r>
        <r>
          <rPr>
            <sz val="9"/>
            <color indexed="81"/>
            <rFont val="Tahoma"/>
            <family val="2"/>
          </rPr>
          <t xml:space="preserve">
5-DIC-13</t>
        </r>
      </text>
    </comment>
    <comment ref="AM19" authorId="1">
      <text>
        <r>
          <rPr>
            <b/>
            <sz val="9"/>
            <color indexed="81"/>
            <rFont val="Tahoma"/>
            <family val="2"/>
          </rPr>
          <t>contabilidad:</t>
        </r>
        <r>
          <rPr>
            <sz val="9"/>
            <color indexed="81"/>
            <rFont val="Tahoma"/>
            <family val="2"/>
          </rPr>
          <t xml:space="preserve">
$3100 06-ENE-2014
$  200 13-ENE-2014</t>
        </r>
      </text>
    </comment>
    <comment ref="AO19" authorId="1">
      <text>
        <r>
          <rPr>
            <b/>
            <sz val="9"/>
            <color indexed="81"/>
            <rFont val="Tahoma"/>
            <family val="2"/>
          </rPr>
          <t>contabilidad:</t>
        </r>
        <r>
          <rPr>
            <sz val="9"/>
            <color indexed="81"/>
            <rFont val="Tahoma"/>
            <family val="2"/>
          </rPr>
          <t xml:space="preserve">
05-FEB-14</t>
        </r>
      </text>
    </comment>
    <comment ref="AQ19" authorId="1">
      <text>
        <r>
          <rPr>
            <b/>
            <sz val="9"/>
            <color indexed="81"/>
            <rFont val="Tahoma"/>
            <family val="2"/>
          </rPr>
          <t>contabilidad:</t>
        </r>
        <r>
          <rPr>
            <sz val="9"/>
            <color indexed="81"/>
            <rFont val="Tahoma"/>
            <family val="2"/>
          </rPr>
          <t xml:space="preserve">
04-MZO-14</t>
        </r>
      </text>
    </comment>
    <comment ref="G20" authorId="1">
      <text>
        <r>
          <rPr>
            <b/>
            <sz val="9"/>
            <color indexed="81"/>
            <rFont val="Tahoma"/>
            <family val="2"/>
          </rPr>
          <t>contabilidad:</t>
        </r>
        <r>
          <rPr>
            <sz val="9"/>
            <color indexed="81"/>
            <rFont val="Tahoma"/>
            <family val="2"/>
          </rPr>
          <t xml:space="preserve">
06-SEP-12</t>
        </r>
      </text>
    </comment>
    <comment ref="I20" authorId="1">
      <text>
        <r>
          <rPr>
            <b/>
            <sz val="8"/>
            <color indexed="81"/>
            <rFont val="Tahoma"/>
            <family val="2"/>
          </rPr>
          <t>08/10/12</t>
        </r>
        <r>
          <rPr>
            <sz val="8"/>
            <color indexed="81"/>
            <rFont val="Tahoma"/>
            <family val="2"/>
          </rPr>
          <t xml:space="preserve">
</t>
        </r>
      </text>
    </comment>
    <comment ref="K20" authorId="1">
      <text>
        <r>
          <rPr>
            <b/>
            <sz val="9"/>
            <color indexed="81"/>
            <rFont val="Tahoma"/>
            <family val="2"/>
          </rPr>
          <t>contabilidad:</t>
        </r>
        <r>
          <rPr>
            <sz val="9"/>
            <color indexed="81"/>
            <rFont val="Tahoma"/>
            <family val="2"/>
          </rPr>
          <t xml:space="preserve">
05-NOV-12</t>
        </r>
      </text>
    </comment>
    <comment ref="M20" authorId="1">
      <text>
        <r>
          <rPr>
            <b/>
            <sz val="8"/>
            <color indexed="81"/>
            <rFont val="Tahoma"/>
            <family val="2"/>
          </rPr>
          <t>05/12/12</t>
        </r>
        <r>
          <rPr>
            <sz val="8"/>
            <color indexed="81"/>
            <rFont val="Tahoma"/>
            <family val="2"/>
          </rPr>
          <t xml:space="preserve">
</t>
        </r>
      </text>
    </comment>
    <comment ref="O20" authorId="1">
      <text>
        <r>
          <rPr>
            <b/>
            <sz val="8"/>
            <color indexed="81"/>
            <rFont val="Tahoma"/>
            <family val="2"/>
          </rPr>
          <t>03/01/13</t>
        </r>
        <r>
          <rPr>
            <sz val="8"/>
            <color indexed="81"/>
            <rFont val="Tahoma"/>
            <family val="2"/>
          </rPr>
          <t xml:space="preserve">
</t>
        </r>
      </text>
    </comment>
    <comment ref="Q20" authorId="1">
      <text>
        <r>
          <rPr>
            <b/>
            <sz val="8"/>
            <color indexed="81"/>
            <rFont val="Tahoma"/>
            <family val="2"/>
          </rPr>
          <t>31/01/13</t>
        </r>
        <r>
          <rPr>
            <sz val="8"/>
            <color indexed="81"/>
            <rFont val="Tahoma"/>
            <family val="2"/>
          </rPr>
          <t xml:space="preserve">
</t>
        </r>
      </text>
    </comment>
    <comment ref="S20" authorId="1">
      <text>
        <r>
          <rPr>
            <b/>
            <sz val="9"/>
            <color indexed="81"/>
            <rFont val="Tahoma"/>
            <family val="2"/>
          </rPr>
          <t>contabilidad:</t>
        </r>
        <r>
          <rPr>
            <sz val="9"/>
            <color indexed="81"/>
            <rFont val="Tahoma"/>
            <family val="2"/>
          </rPr>
          <t xml:space="preserve">
11-MZO-13</t>
        </r>
      </text>
    </comment>
    <comment ref="U20" authorId="1">
      <text>
        <r>
          <rPr>
            <b/>
            <sz val="9"/>
            <color indexed="81"/>
            <rFont val="Tahoma"/>
            <family val="2"/>
          </rPr>
          <t>contabilidad:</t>
        </r>
        <r>
          <rPr>
            <sz val="9"/>
            <color indexed="81"/>
            <rFont val="Tahoma"/>
            <family val="2"/>
          </rPr>
          <t xml:space="preserve">
NO ENCUENTRA COMPROBANTES, DICE ESTAN REFERENCIADOS (POSIBLEMENTE ITC NO ENVIO EDO DE DTA COMPLETO)</t>
        </r>
      </text>
    </comment>
    <comment ref="W20" authorId="1">
      <text>
        <r>
          <rPr>
            <b/>
            <sz val="9"/>
            <color indexed="81"/>
            <rFont val="Tahoma"/>
            <family val="2"/>
          </rPr>
          <t>contabilidad:</t>
        </r>
        <r>
          <rPr>
            <sz val="9"/>
            <color indexed="81"/>
            <rFont val="Tahoma"/>
            <family val="2"/>
          </rPr>
          <t xml:space="preserve">
NO ENCUENTRA COMPROBANTES, DICE ESTAN REFERENCIADOS (POSIBLEMENTE ITC NO ENVIO EDO DE DTA COMPLETO)</t>
        </r>
      </text>
    </comment>
    <comment ref="Y20" authorId="1">
      <text>
        <r>
          <rPr>
            <b/>
            <sz val="9"/>
            <color indexed="81"/>
            <rFont val="Tahoma"/>
            <family val="2"/>
          </rPr>
          <t>contabilidad:</t>
        </r>
        <r>
          <rPr>
            <sz val="9"/>
            <color indexed="81"/>
            <rFont val="Tahoma"/>
            <family val="2"/>
          </rPr>
          <t xml:space="preserve">
12-JUN-13</t>
        </r>
      </text>
    </comment>
    <comment ref="AA20" authorId="1">
      <text>
        <r>
          <rPr>
            <b/>
            <sz val="9"/>
            <color indexed="81"/>
            <rFont val="Tahoma"/>
            <family val="2"/>
          </rPr>
          <t>contabilidad:</t>
        </r>
        <r>
          <rPr>
            <sz val="9"/>
            <color indexed="81"/>
            <rFont val="Tahoma"/>
            <family val="2"/>
          </rPr>
          <t xml:space="preserve">
03-JUL-13</t>
        </r>
      </text>
    </comment>
    <comment ref="AC20" authorId="1">
      <text>
        <r>
          <rPr>
            <b/>
            <sz val="9"/>
            <color indexed="81"/>
            <rFont val="Tahoma"/>
            <family val="2"/>
          </rPr>
          <t>contabilidad:</t>
        </r>
        <r>
          <rPr>
            <sz val="9"/>
            <color indexed="81"/>
            <rFont val="Tahoma"/>
            <family val="2"/>
          </rPr>
          <t xml:space="preserve">
31-AGO-13</t>
        </r>
      </text>
    </comment>
    <comment ref="AE20" authorId="1">
      <text>
        <r>
          <rPr>
            <b/>
            <sz val="9"/>
            <color indexed="81"/>
            <rFont val="Tahoma"/>
            <family val="2"/>
          </rPr>
          <t>contabilidad:</t>
        </r>
        <r>
          <rPr>
            <sz val="9"/>
            <color indexed="81"/>
            <rFont val="Tahoma"/>
            <family val="2"/>
          </rPr>
          <t xml:space="preserve">
</t>
        </r>
        <r>
          <rPr>
            <sz val="10"/>
            <color indexed="81"/>
            <rFont val="Tahoma"/>
            <family val="2"/>
          </rPr>
          <t>04-sep-13</t>
        </r>
      </text>
    </comment>
    <comment ref="AG20" authorId="1">
      <text>
        <r>
          <rPr>
            <b/>
            <sz val="9"/>
            <color indexed="81"/>
            <rFont val="Tahoma"/>
            <family val="2"/>
          </rPr>
          <t>contabilidad:</t>
        </r>
        <r>
          <rPr>
            <sz val="9"/>
            <color indexed="81"/>
            <rFont val="Tahoma"/>
            <family val="2"/>
          </rPr>
          <t xml:space="preserve">
04-OCT-13</t>
        </r>
      </text>
    </comment>
    <comment ref="AI20" authorId="1">
      <text>
        <r>
          <rPr>
            <b/>
            <sz val="9"/>
            <color indexed="81"/>
            <rFont val="Tahoma"/>
            <family val="2"/>
          </rPr>
          <t>contabilidad:</t>
        </r>
        <r>
          <rPr>
            <sz val="9"/>
            <color indexed="81"/>
            <rFont val="Tahoma"/>
            <family val="2"/>
          </rPr>
          <t xml:space="preserve">
29-OCT-13</t>
        </r>
      </text>
    </comment>
    <comment ref="AK20" authorId="1">
      <text>
        <r>
          <rPr>
            <b/>
            <sz val="9"/>
            <color indexed="81"/>
            <rFont val="Tahoma"/>
            <family val="2"/>
          </rPr>
          <t>contabilidad:</t>
        </r>
        <r>
          <rPr>
            <sz val="9"/>
            <color indexed="81"/>
            <rFont val="Tahoma"/>
            <family val="2"/>
          </rPr>
          <t xml:space="preserve">
03-ENE-14 
3300 + 150 CGO. FIJO + 115 INTERES MORA (PROXIMO PAGO)</t>
        </r>
      </text>
    </comment>
    <comment ref="AM20" authorId="1">
      <text>
        <r>
          <rPr>
            <b/>
            <sz val="9"/>
            <color indexed="81"/>
            <rFont val="Tahoma"/>
            <family val="2"/>
          </rPr>
          <t>contabilidad:</t>
        </r>
        <r>
          <rPr>
            <sz val="9"/>
            <color indexed="81"/>
            <rFont val="Tahoma"/>
            <family val="2"/>
          </rPr>
          <t xml:space="preserve">
03-ENE-14
3300 - 6% =3100
27-ENE-14
200 (165 DIF. MES DIC + 35 ABONO MES FEB)</t>
        </r>
      </text>
    </comment>
    <comment ref="AO20" authorId="1">
      <text>
        <r>
          <rPr>
            <b/>
            <sz val="9"/>
            <color indexed="81"/>
            <rFont val="Tahoma"/>
            <family val="2"/>
          </rPr>
          <t>contabilidad:</t>
        </r>
        <r>
          <rPr>
            <sz val="9"/>
            <color indexed="81"/>
            <rFont val="Tahoma"/>
            <family val="2"/>
          </rPr>
          <t xml:space="preserve">
27-ENE-14 (200 - 165 DIF. MES DIC/13 = 35 ABONO MES FEB)
04-FEB-14 $3100 </t>
        </r>
      </text>
    </comment>
    <comment ref="AQ20" authorId="1">
      <text>
        <r>
          <rPr>
            <b/>
            <sz val="9"/>
            <color indexed="81"/>
            <rFont val="Tahoma"/>
            <family val="2"/>
          </rPr>
          <t xml:space="preserve">contabilidad:
</t>
        </r>
        <r>
          <rPr>
            <sz val="9"/>
            <color indexed="81"/>
            <rFont val="Tahoma"/>
            <family val="2"/>
          </rPr>
          <t>24-MZO-2014</t>
        </r>
      </text>
    </comment>
    <comment ref="G23" authorId="1">
      <text>
        <r>
          <rPr>
            <b/>
            <sz val="8"/>
            <color indexed="81"/>
            <rFont val="Tahoma"/>
            <family val="2"/>
          </rPr>
          <t>TRANSFER 04/09 Y 14/09</t>
        </r>
        <r>
          <rPr>
            <sz val="8"/>
            <color indexed="81"/>
            <rFont val="Tahoma"/>
            <family val="2"/>
          </rPr>
          <t xml:space="preserve">
</t>
        </r>
      </text>
    </comment>
    <comment ref="G24" authorId="1">
      <text>
        <r>
          <rPr>
            <b/>
            <sz val="9"/>
            <color indexed="81"/>
            <rFont val="Tahoma"/>
            <family val="2"/>
          </rPr>
          <t>contabilidad:</t>
        </r>
        <r>
          <rPr>
            <sz val="9"/>
            <color indexed="81"/>
            <rFont val="Tahoma"/>
            <family val="2"/>
          </rPr>
          <t xml:space="preserve">
21-SEP-13</t>
        </r>
      </text>
    </comment>
    <comment ref="K24" authorId="4">
      <text>
        <r>
          <rPr>
            <b/>
            <sz val="9"/>
            <color indexed="81"/>
            <rFont val="Tahoma"/>
            <family val="2"/>
          </rPr>
          <t>GteAdmin:</t>
        </r>
        <r>
          <rPr>
            <sz val="9"/>
            <color indexed="81"/>
            <rFont val="Tahoma"/>
            <family val="2"/>
          </rPr>
          <t xml:space="preserve">
23/11/12
</t>
        </r>
      </text>
    </comment>
    <comment ref="U24" authorId="1">
      <text>
        <r>
          <rPr>
            <b/>
            <sz val="9"/>
            <color indexed="81"/>
            <rFont val="Tahoma"/>
            <family val="2"/>
          </rPr>
          <t>contabilidad:</t>
        </r>
        <r>
          <rPr>
            <sz val="9"/>
            <color indexed="81"/>
            <rFont val="Tahoma"/>
            <family val="2"/>
          </rPr>
          <t xml:space="preserve">
29-ABR-13</t>
        </r>
      </text>
    </comment>
    <comment ref="Y24" authorId="1">
      <text>
        <r>
          <rPr>
            <b/>
            <sz val="9"/>
            <color indexed="81"/>
            <rFont val="Tahoma"/>
            <family val="2"/>
          </rPr>
          <t>contabilidad:</t>
        </r>
        <r>
          <rPr>
            <sz val="9"/>
            <color indexed="81"/>
            <rFont val="Tahoma"/>
            <family val="2"/>
          </rPr>
          <t xml:space="preserve">
03/JUN/13</t>
        </r>
      </text>
    </comment>
    <comment ref="AA24" authorId="1">
      <text>
        <r>
          <rPr>
            <b/>
            <sz val="9"/>
            <color indexed="81"/>
            <rFont val="Tahoma"/>
            <family val="2"/>
          </rPr>
          <t>contabilidad:</t>
        </r>
        <r>
          <rPr>
            <sz val="9"/>
            <color indexed="81"/>
            <rFont val="Tahoma"/>
            <family val="2"/>
          </rPr>
          <t xml:space="preserve">
01-JUL-13</t>
        </r>
      </text>
    </comment>
    <comment ref="AE24" authorId="1">
      <text>
        <r>
          <rPr>
            <b/>
            <sz val="9"/>
            <color indexed="81"/>
            <rFont val="Tahoma"/>
            <family val="2"/>
          </rPr>
          <t>contabilidad:</t>
        </r>
        <r>
          <rPr>
            <sz val="9"/>
            <color indexed="81"/>
            <rFont val="Tahoma"/>
            <family val="2"/>
          </rPr>
          <t xml:space="preserve">
12-SEP-13</t>
        </r>
      </text>
    </comment>
    <comment ref="AG24" authorId="4">
      <text>
        <r>
          <rPr>
            <b/>
            <sz val="9"/>
            <color indexed="81"/>
            <rFont val="Tahoma"/>
            <family val="2"/>
          </rPr>
          <t>GteAdmin:</t>
        </r>
        <r>
          <rPr>
            <sz val="9"/>
            <color indexed="81"/>
            <rFont val="Tahoma"/>
            <family val="2"/>
          </rPr>
          <t xml:space="preserve">
4/10/13  $3,100
25-10-13   $3,290
</t>
        </r>
      </text>
    </comment>
    <comment ref="AI24" authorId="4">
      <text>
        <r>
          <rPr>
            <b/>
            <sz val="9"/>
            <color indexed="81"/>
            <rFont val="Tahoma"/>
            <family val="2"/>
          </rPr>
          <t>GteAdmin:</t>
        </r>
        <r>
          <rPr>
            <sz val="9"/>
            <color indexed="81"/>
            <rFont val="Tahoma"/>
            <family val="2"/>
          </rPr>
          <t xml:space="preserve">
25/11/13 $1500
10/12/13 $2000</t>
        </r>
      </text>
    </comment>
    <comment ref="AM24" authorId="1">
      <text>
        <r>
          <rPr>
            <b/>
            <sz val="9"/>
            <color indexed="81"/>
            <rFont val="Tahoma"/>
            <family val="2"/>
          </rPr>
          <t>contabilidad:</t>
        </r>
        <r>
          <rPr>
            <sz val="9"/>
            <color indexed="81"/>
            <rFont val="Tahoma"/>
            <family val="2"/>
          </rPr>
          <t xml:space="preserve">
EFECTIVO 17/ENE, DEPOSITADO 20/ENE =1,500
EFECTIVO 24/ENE, DEPOSITADO 27/ENE =2,150 (150 CGO FIJO)</t>
        </r>
      </text>
    </comment>
    <comment ref="AO24" authorId="1">
      <text>
        <r>
          <rPr>
            <b/>
            <sz val="9"/>
            <color indexed="81"/>
            <rFont val="Tahoma"/>
            <family val="2"/>
          </rPr>
          <t>contabilidad:</t>
        </r>
        <r>
          <rPr>
            <sz val="9"/>
            <color indexed="81"/>
            <rFont val="Tahoma"/>
            <family val="2"/>
          </rPr>
          <t xml:space="preserve">
$1000 (EFECTIVO 31-ENE, DEPOSITO 04-FEB) </t>
        </r>
      </text>
    </comment>
    <comment ref="G25" authorId="1">
      <text>
        <r>
          <rPr>
            <b/>
            <sz val="9"/>
            <color indexed="81"/>
            <rFont val="Tahoma"/>
            <family val="2"/>
          </rPr>
          <t>contabilidad:</t>
        </r>
        <r>
          <rPr>
            <sz val="9"/>
            <color indexed="81"/>
            <rFont val="Tahoma"/>
            <family val="2"/>
          </rPr>
          <t xml:space="preserve">
18-SEP-12</t>
        </r>
      </text>
    </comment>
    <comment ref="I25" authorId="1">
      <text>
        <r>
          <rPr>
            <b/>
            <sz val="8"/>
            <color indexed="81"/>
            <rFont val="Tahoma"/>
            <family val="2"/>
          </rPr>
          <t>10/10/12</t>
        </r>
        <r>
          <rPr>
            <sz val="8"/>
            <color indexed="81"/>
            <rFont val="Tahoma"/>
            <family val="2"/>
          </rPr>
          <t xml:space="preserve">
</t>
        </r>
      </text>
    </comment>
    <comment ref="U25" authorId="1">
      <text>
        <r>
          <rPr>
            <b/>
            <sz val="9"/>
            <color indexed="81"/>
            <rFont val="Tahoma"/>
            <family val="2"/>
          </rPr>
          <t>contabilidad:</t>
        </r>
        <r>
          <rPr>
            <sz val="9"/>
            <color indexed="81"/>
            <rFont val="Tahoma"/>
            <family val="2"/>
          </rPr>
          <t xml:space="preserve">
18-ABRIL-2013</t>
        </r>
      </text>
    </comment>
    <comment ref="W25" authorId="1">
      <text>
        <r>
          <rPr>
            <b/>
            <sz val="9"/>
            <color indexed="81"/>
            <rFont val="Tahoma"/>
            <family val="2"/>
          </rPr>
          <t>contabilidad:</t>
        </r>
        <r>
          <rPr>
            <sz val="9"/>
            <color indexed="81"/>
            <rFont val="Tahoma"/>
            <family val="2"/>
          </rPr>
          <t xml:space="preserve">
22-MAYO-2013</t>
        </r>
      </text>
    </comment>
    <comment ref="Y25" authorId="1">
      <text>
        <r>
          <rPr>
            <b/>
            <sz val="9"/>
            <color indexed="81"/>
            <rFont val="Tahoma"/>
            <family val="2"/>
          </rPr>
          <t>contabilidad:</t>
        </r>
        <r>
          <rPr>
            <sz val="9"/>
            <color indexed="81"/>
            <rFont val="Tahoma"/>
            <family val="2"/>
          </rPr>
          <t xml:space="preserve">
24-JUNIO-13</t>
        </r>
      </text>
    </comment>
    <comment ref="AE25" authorId="1">
      <text>
        <r>
          <rPr>
            <b/>
            <sz val="9"/>
            <color indexed="81"/>
            <rFont val="Tahoma"/>
            <family val="2"/>
          </rPr>
          <t>contabilidad:</t>
        </r>
        <r>
          <rPr>
            <sz val="9"/>
            <color indexed="81"/>
            <rFont val="Tahoma"/>
            <family val="2"/>
          </rPr>
          <t xml:space="preserve">
23-SEP-13</t>
        </r>
      </text>
    </comment>
    <comment ref="AG25" authorId="1">
      <text>
        <r>
          <rPr>
            <b/>
            <sz val="9"/>
            <color indexed="81"/>
            <rFont val="Tahoma"/>
            <family val="2"/>
          </rPr>
          <t>contabilidad:</t>
        </r>
        <r>
          <rPr>
            <sz val="9"/>
            <color indexed="81"/>
            <rFont val="Tahoma"/>
            <family val="2"/>
          </rPr>
          <t xml:space="preserve">
</t>
        </r>
        <r>
          <rPr>
            <sz val="10"/>
            <color indexed="81"/>
            <rFont val="Tahoma"/>
            <family val="2"/>
          </rPr>
          <t>31-OCT-13</t>
        </r>
      </text>
    </comment>
    <comment ref="AI25" authorId="1">
      <text>
        <r>
          <rPr>
            <b/>
            <sz val="9"/>
            <color indexed="81"/>
            <rFont val="Tahoma"/>
            <family val="2"/>
          </rPr>
          <t>contabilidad:</t>
        </r>
        <r>
          <rPr>
            <sz val="9"/>
            <color indexed="81"/>
            <rFont val="Tahoma"/>
            <family val="2"/>
          </rPr>
          <t xml:space="preserve">
25-nov-13</t>
        </r>
      </text>
    </comment>
    <comment ref="AM25" authorId="1">
      <text>
        <r>
          <rPr>
            <b/>
            <sz val="9"/>
            <color indexed="81"/>
            <rFont val="Tahoma"/>
            <family val="2"/>
          </rPr>
          <t>contabilidad:</t>
        </r>
        <r>
          <rPr>
            <sz val="9"/>
            <color indexed="81"/>
            <rFont val="Tahoma"/>
            <family val="2"/>
          </rPr>
          <t xml:space="preserve">
10-ENE-2014</t>
        </r>
      </text>
    </comment>
    <comment ref="AO25" authorId="1">
      <text>
        <r>
          <rPr>
            <b/>
            <sz val="9"/>
            <color indexed="81"/>
            <rFont val="Tahoma"/>
            <family val="2"/>
          </rPr>
          <t>contabilidad:</t>
        </r>
        <r>
          <rPr>
            <sz val="9"/>
            <color indexed="81"/>
            <rFont val="Tahoma"/>
            <family val="2"/>
          </rPr>
          <t xml:space="preserve">
13-feb-14</t>
        </r>
      </text>
    </comment>
    <comment ref="AQ25" authorId="1">
      <text>
        <r>
          <rPr>
            <b/>
            <sz val="9"/>
            <color indexed="81"/>
            <rFont val="Tahoma"/>
            <family val="2"/>
          </rPr>
          <t>contabilidad:</t>
        </r>
        <r>
          <rPr>
            <sz val="9"/>
            <color indexed="81"/>
            <rFont val="Tahoma"/>
            <family val="2"/>
          </rPr>
          <t xml:space="preserve">
diferencia de pagos realizados en destiempo en sus equivalencias</t>
        </r>
      </text>
    </comment>
    <comment ref="G26" authorId="1">
      <text>
        <r>
          <rPr>
            <b/>
            <sz val="8"/>
            <color indexed="81"/>
            <rFont val="Tahoma"/>
            <family val="2"/>
          </rPr>
          <t>19/09/12</t>
        </r>
        <r>
          <rPr>
            <sz val="8"/>
            <color indexed="81"/>
            <rFont val="Tahoma"/>
            <family val="2"/>
          </rPr>
          <t xml:space="preserve">
</t>
        </r>
      </text>
    </comment>
    <comment ref="M26" authorId="1">
      <text>
        <r>
          <rPr>
            <b/>
            <sz val="8"/>
            <color indexed="81"/>
            <rFont val="Tahoma"/>
            <family val="2"/>
          </rPr>
          <t>TRANSFER 05/12/12</t>
        </r>
        <r>
          <rPr>
            <sz val="8"/>
            <color indexed="81"/>
            <rFont val="Tahoma"/>
            <family val="2"/>
          </rPr>
          <t xml:space="preserve">
</t>
        </r>
      </text>
    </comment>
    <comment ref="Y26" authorId="4">
      <text>
        <r>
          <rPr>
            <b/>
            <sz val="9"/>
            <color indexed="81"/>
            <rFont val="Tahoma"/>
            <family val="2"/>
          </rPr>
          <t>GteAdmin:</t>
        </r>
        <r>
          <rPr>
            <sz val="9"/>
            <color indexed="81"/>
            <rFont val="Tahoma"/>
            <family val="2"/>
          </rPr>
          <t xml:space="preserve">
18/06/13</t>
        </r>
      </text>
    </comment>
    <comment ref="AC26" authorId="4">
      <text>
        <r>
          <rPr>
            <b/>
            <sz val="9"/>
            <color indexed="81"/>
            <rFont val="Tahoma"/>
            <family val="2"/>
          </rPr>
          <t>GteAdmin:</t>
        </r>
        <r>
          <rPr>
            <sz val="9"/>
            <color indexed="81"/>
            <rFont val="Tahoma"/>
            <family val="2"/>
          </rPr>
          <t xml:space="preserve">
28/08/13
</t>
        </r>
      </text>
    </comment>
    <comment ref="AK26" authorId="1">
      <text>
        <r>
          <rPr>
            <b/>
            <sz val="9"/>
            <color indexed="81"/>
            <rFont val="Tahoma"/>
            <family val="2"/>
          </rPr>
          <t>contabilidad:</t>
        </r>
        <r>
          <rPr>
            <sz val="9"/>
            <color indexed="81"/>
            <rFont val="Tahoma"/>
            <family val="2"/>
          </rPr>
          <t xml:space="preserve">
4-DIC-13</t>
        </r>
      </text>
    </comment>
    <comment ref="AM26" authorId="1">
      <text>
        <r>
          <rPr>
            <b/>
            <sz val="9"/>
            <color indexed="81"/>
            <rFont val="Tahoma"/>
            <family val="2"/>
          </rPr>
          <t>contabilidad:</t>
        </r>
        <r>
          <rPr>
            <sz val="9"/>
            <color indexed="81"/>
            <rFont val="Tahoma"/>
            <family val="2"/>
          </rPr>
          <t xml:space="preserve">
30-ENE-14</t>
        </r>
      </text>
    </comment>
    <comment ref="AO26" authorId="1">
      <text>
        <r>
          <rPr>
            <b/>
            <sz val="9"/>
            <color indexed="81"/>
            <rFont val="Tahoma"/>
            <family val="2"/>
          </rPr>
          <t>contabilidad:</t>
        </r>
        <r>
          <rPr>
            <sz val="9"/>
            <color indexed="81"/>
            <rFont val="Tahoma"/>
            <family val="2"/>
          </rPr>
          <t xml:space="preserve">
12-FEB-14</t>
        </r>
      </text>
    </comment>
    <comment ref="AQ26" authorId="1">
      <text>
        <r>
          <rPr>
            <b/>
            <sz val="9"/>
            <color indexed="81"/>
            <rFont val="Tahoma"/>
            <family val="2"/>
          </rPr>
          <t>contabilidad:</t>
        </r>
        <r>
          <rPr>
            <sz val="9"/>
            <color indexed="81"/>
            <rFont val="Tahoma"/>
            <family val="2"/>
          </rPr>
          <t xml:space="preserve">
12-FEB-14</t>
        </r>
      </text>
    </comment>
    <comment ref="G27" authorId="1">
      <text>
        <r>
          <rPr>
            <b/>
            <sz val="8"/>
            <color indexed="81"/>
            <rFont val="Tahoma"/>
            <family val="2"/>
          </rPr>
          <t>TRANSFER 18/09/12</t>
        </r>
        <r>
          <rPr>
            <sz val="8"/>
            <color indexed="81"/>
            <rFont val="Tahoma"/>
            <family val="2"/>
          </rPr>
          <t xml:space="preserve">
</t>
        </r>
      </text>
    </comment>
    <comment ref="U27" authorId="1">
      <text>
        <r>
          <rPr>
            <b/>
            <sz val="9"/>
            <color indexed="81"/>
            <rFont val="Tahoma"/>
            <family val="2"/>
          </rPr>
          <t>contabilidad:</t>
        </r>
        <r>
          <rPr>
            <sz val="9"/>
            <color indexed="81"/>
            <rFont val="Tahoma"/>
            <family val="2"/>
          </rPr>
          <t xml:space="preserve">
22-ABRIL-13</t>
        </r>
      </text>
    </comment>
    <comment ref="Y27" authorId="1">
      <text>
        <r>
          <rPr>
            <b/>
            <sz val="9"/>
            <color indexed="81"/>
            <rFont val="Tahoma"/>
            <family val="2"/>
          </rPr>
          <t>contabilidad:</t>
        </r>
        <r>
          <rPr>
            <sz val="9"/>
            <color indexed="81"/>
            <rFont val="Tahoma"/>
            <family val="2"/>
          </rPr>
          <t xml:space="preserve">
03-JUN-13</t>
        </r>
      </text>
    </comment>
    <comment ref="AA27" authorId="1">
      <text>
        <r>
          <rPr>
            <b/>
            <sz val="9"/>
            <color indexed="81"/>
            <rFont val="Tahoma"/>
            <family val="2"/>
          </rPr>
          <t>contabilidad:</t>
        </r>
        <r>
          <rPr>
            <sz val="9"/>
            <color indexed="81"/>
            <rFont val="Tahoma"/>
            <family val="2"/>
          </rPr>
          <t xml:space="preserve">
01-JUL-13</t>
        </r>
      </text>
    </comment>
    <comment ref="AC27" authorId="1">
      <text>
        <r>
          <rPr>
            <b/>
            <sz val="9"/>
            <color indexed="81"/>
            <rFont val="Tahoma"/>
            <family val="2"/>
          </rPr>
          <t>contabilidad:</t>
        </r>
        <r>
          <rPr>
            <sz val="9"/>
            <color indexed="81"/>
            <rFont val="Tahoma"/>
            <family val="2"/>
          </rPr>
          <t xml:space="preserve">
27/AGO/13</t>
        </r>
      </text>
    </comment>
    <comment ref="AE27" authorId="1">
      <text>
        <r>
          <rPr>
            <b/>
            <sz val="9"/>
            <color indexed="81"/>
            <rFont val="Tahoma"/>
            <family val="2"/>
          </rPr>
          <t>contabilidad:</t>
        </r>
        <r>
          <rPr>
            <sz val="9"/>
            <color indexed="81"/>
            <rFont val="Tahoma"/>
            <family val="2"/>
          </rPr>
          <t xml:space="preserve">
26/SEP/13</t>
        </r>
      </text>
    </comment>
    <comment ref="AG27" authorId="1">
      <text>
        <r>
          <rPr>
            <b/>
            <sz val="9"/>
            <color indexed="81"/>
            <rFont val="Tahoma"/>
            <family val="2"/>
          </rPr>
          <t>contabilidad:</t>
        </r>
        <r>
          <rPr>
            <sz val="9"/>
            <color indexed="81"/>
            <rFont val="Tahoma"/>
            <family val="2"/>
          </rPr>
          <t xml:space="preserve">
25/OCT/13</t>
        </r>
      </text>
    </comment>
    <comment ref="AI27" authorId="1">
      <text>
        <r>
          <rPr>
            <b/>
            <sz val="9"/>
            <color indexed="81"/>
            <rFont val="Tahoma"/>
            <family val="2"/>
          </rPr>
          <t>contabilidad:</t>
        </r>
        <r>
          <rPr>
            <sz val="9"/>
            <color indexed="81"/>
            <rFont val="Tahoma"/>
            <family val="2"/>
          </rPr>
          <t xml:space="preserve">
29-NOV-13</t>
        </r>
      </text>
    </comment>
    <comment ref="AM27" authorId="1">
      <text>
        <r>
          <rPr>
            <b/>
            <sz val="9"/>
            <color indexed="81"/>
            <rFont val="Tahoma"/>
            <family val="2"/>
          </rPr>
          <t>contabilidad:</t>
        </r>
        <r>
          <rPr>
            <sz val="9"/>
            <color indexed="81"/>
            <rFont val="Tahoma"/>
            <family val="2"/>
          </rPr>
          <t xml:space="preserve">
8-ENE-2014</t>
        </r>
      </text>
    </comment>
    <comment ref="AO27" authorId="1">
      <text>
        <r>
          <rPr>
            <b/>
            <sz val="9"/>
            <color indexed="81"/>
            <rFont val="Tahoma"/>
            <family val="2"/>
          </rPr>
          <t>contabilidad:</t>
        </r>
        <r>
          <rPr>
            <sz val="9"/>
            <color indexed="81"/>
            <rFont val="Tahoma"/>
            <family val="2"/>
          </rPr>
          <t xml:space="preserve">
14/FEB/14</t>
        </r>
      </text>
    </comment>
    <comment ref="G28" authorId="1">
      <text>
        <r>
          <rPr>
            <b/>
            <sz val="9"/>
            <color indexed="81"/>
            <rFont val="Tahoma"/>
            <family val="2"/>
          </rPr>
          <t>contabilidad:</t>
        </r>
        <r>
          <rPr>
            <sz val="9"/>
            <color indexed="81"/>
            <rFont val="Tahoma"/>
            <family val="2"/>
          </rPr>
          <t xml:space="preserve">
05-OCT-12</t>
        </r>
      </text>
    </comment>
    <comment ref="K28" authorId="4">
      <text>
        <r>
          <rPr>
            <b/>
            <sz val="9"/>
            <color indexed="81"/>
            <rFont val="Tahoma"/>
            <family val="2"/>
          </rPr>
          <t>GteAdmin:</t>
        </r>
        <r>
          <rPr>
            <sz val="9"/>
            <color indexed="81"/>
            <rFont val="Tahoma"/>
            <family val="2"/>
          </rPr>
          <t xml:space="preserve">
5/11/2012
</t>
        </r>
      </text>
    </comment>
    <comment ref="M28" authorId="1">
      <text>
        <r>
          <rPr>
            <b/>
            <sz val="8"/>
            <color indexed="81"/>
            <rFont val="Tahoma"/>
            <family val="2"/>
          </rPr>
          <t>04/12/12</t>
        </r>
        <r>
          <rPr>
            <sz val="8"/>
            <color indexed="81"/>
            <rFont val="Tahoma"/>
            <family val="2"/>
          </rPr>
          <t xml:space="preserve">
</t>
        </r>
      </text>
    </comment>
    <comment ref="O28" authorId="1">
      <text>
        <r>
          <rPr>
            <b/>
            <sz val="9"/>
            <color indexed="81"/>
            <rFont val="Tahoma"/>
            <family val="2"/>
          </rPr>
          <t>contabilidad:</t>
        </r>
        <r>
          <rPr>
            <sz val="9"/>
            <color indexed="81"/>
            <rFont val="Tahoma"/>
            <family val="2"/>
          </rPr>
          <t xml:space="preserve">
</t>
        </r>
      </text>
    </comment>
    <comment ref="U28" authorId="1">
      <text>
        <r>
          <rPr>
            <b/>
            <sz val="9"/>
            <color indexed="81"/>
            <rFont val="Tahoma"/>
            <family val="2"/>
          </rPr>
          <t>contabilidad:</t>
        </r>
        <r>
          <rPr>
            <sz val="9"/>
            <color indexed="81"/>
            <rFont val="Tahoma"/>
            <family val="2"/>
          </rPr>
          <t xml:space="preserve">
27-ene-14
$7,300 = 3500 men. Abril + 150 cgo fijo =3650
                3500 men. May + 150 cgo fijo =3650</t>
        </r>
      </text>
    </comment>
    <comment ref="W28" authorId="1">
      <text>
        <r>
          <rPr>
            <b/>
            <sz val="9"/>
            <color indexed="81"/>
            <rFont val="Tahoma"/>
            <family val="2"/>
          </rPr>
          <t>contabilidad:</t>
        </r>
        <r>
          <rPr>
            <sz val="9"/>
            <color indexed="81"/>
            <rFont val="Tahoma"/>
            <family val="2"/>
          </rPr>
          <t xml:space="preserve">
27-ene-14
$7,300 = 3500 men. Abril + 150 cgo fijo =3650
                3500 men. May + 150 cgo fijo =3650</t>
        </r>
      </text>
    </comment>
    <comment ref="AM28" authorId="1">
      <text>
        <r>
          <rPr>
            <b/>
            <sz val="9"/>
            <color indexed="81"/>
            <rFont val="Tahoma"/>
            <family val="2"/>
          </rPr>
          <t>contabilidad:</t>
        </r>
        <r>
          <rPr>
            <sz val="9"/>
            <color indexed="81"/>
            <rFont val="Tahoma"/>
            <family val="2"/>
          </rPr>
          <t xml:space="preserve">
29-ene-13
$3500 + 150 cgo fijo =3650</t>
        </r>
      </text>
    </comment>
    <comment ref="AO28" authorId="1">
      <text>
        <r>
          <rPr>
            <b/>
            <sz val="9"/>
            <color indexed="81"/>
            <rFont val="Tahoma"/>
            <family val="2"/>
          </rPr>
          <t>contabilidad:</t>
        </r>
        <r>
          <rPr>
            <sz val="9"/>
            <color indexed="81"/>
            <rFont val="Tahoma"/>
            <family val="2"/>
          </rPr>
          <t xml:space="preserve">
10-MZO-2014</t>
        </r>
      </text>
    </comment>
    <comment ref="G29" authorId="1">
      <text>
        <r>
          <rPr>
            <b/>
            <sz val="8"/>
            <color indexed="81"/>
            <rFont val="Tahoma"/>
            <family val="2"/>
          </rPr>
          <t>13/09/12</t>
        </r>
        <r>
          <rPr>
            <sz val="8"/>
            <color indexed="81"/>
            <rFont val="Tahoma"/>
            <family val="2"/>
          </rPr>
          <t xml:space="preserve">
</t>
        </r>
      </text>
    </comment>
    <comment ref="Y29" authorId="1">
      <text>
        <r>
          <rPr>
            <b/>
            <sz val="9"/>
            <color indexed="81"/>
            <rFont val="Tahoma"/>
            <family val="2"/>
          </rPr>
          <t>contabilidad:</t>
        </r>
        <r>
          <rPr>
            <sz val="9"/>
            <color indexed="81"/>
            <rFont val="Tahoma"/>
            <family val="2"/>
          </rPr>
          <t xml:space="preserve">
23-MAYO-2013</t>
        </r>
      </text>
    </comment>
    <comment ref="AC29" authorId="1">
      <text>
        <r>
          <rPr>
            <b/>
            <sz val="9"/>
            <color indexed="81"/>
            <rFont val="Tahoma"/>
            <family val="2"/>
          </rPr>
          <t>contabilidad:</t>
        </r>
        <r>
          <rPr>
            <sz val="9"/>
            <color indexed="81"/>
            <rFont val="Tahoma"/>
            <family val="2"/>
          </rPr>
          <t xml:space="preserve">
7-NOV-13</t>
        </r>
      </text>
    </comment>
    <comment ref="AG29" authorId="1">
      <text>
        <r>
          <rPr>
            <b/>
            <sz val="9"/>
            <color indexed="81"/>
            <rFont val="Tahoma"/>
            <family val="2"/>
          </rPr>
          <t>contabilidad:</t>
        </r>
        <r>
          <rPr>
            <sz val="9"/>
            <color indexed="81"/>
            <rFont val="Tahoma"/>
            <family val="2"/>
          </rPr>
          <t xml:space="preserve">
7-NOV-13</t>
        </r>
      </text>
    </comment>
    <comment ref="AI29" authorId="1">
      <text>
        <r>
          <rPr>
            <b/>
            <sz val="9"/>
            <color indexed="81"/>
            <rFont val="Tahoma"/>
            <family val="2"/>
          </rPr>
          <t>contabilidad:</t>
        </r>
        <r>
          <rPr>
            <sz val="9"/>
            <color indexed="81"/>
            <rFont val="Tahoma"/>
            <family val="2"/>
          </rPr>
          <t xml:space="preserve">
18-MZO-2014
$12,175.00
NOV=4,350 mensualidad+150 cargo fijo+700 interes mora
ENE=4,000 mensualidad +150 cargo fijo+350 interes mora
FEB=3,825 mensualidad+ 150 cargo fijo+175 interes mora.</t>
        </r>
      </text>
    </comment>
    <comment ref="AM29" authorId="1">
      <text>
        <r>
          <rPr>
            <b/>
            <sz val="9"/>
            <color indexed="81"/>
            <rFont val="Tahoma"/>
            <family val="2"/>
          </rPr>
          <t>contabilidad:</t>
        </r>
        <r>
          <rPr>
            <sz val="9"/>
            <color indexed="81"/>
            <rFont val="Tahoma"/>
            <family val="2"/>
          </rPr>
          <t xml:space="preserve">
18-MZO-2014
$12,175.00
NOV=4,350 mensualidad+150 cargo fijo+700 interes mora
ENE=4,000 mensualidad +150 cargo fijo+350 interes mora
FEB=3,825 mensualidad+ 150 cargo fijo+175 interes mora.</t>
        </r>
      </text>
    </comment>
    <comment ref="AO29" authorId="1">
      <text>
        <r>
          <rPr>
            <b/>
            <sz val="9"/>
            <color indexed="81"/>
            <rFont val="Tahoma"/>
            <family val="2"/>
          </rPr>
          <t>contabilidad:</t>
        </r>
        <r>
          <rPr>
            <sz val="9"/>
            <color indexed="81"/>
            <rFont val="Tahoma"/>
            <family val="2"/>
          </rPr>
          <t xml:space="preserve">
18-MZO-2014
$12,175.00
NOV=4,350 mensualidad+150 cargo fijo+700 interes mora
ENE=4,000 mensualidad +150 cargo fijo+350 interes mora
FEB=3,825 mensualidad+ 150 cargo fijo+175 interes mora.</t>
        </r>
      </text>
    </comment>
    <comment ref="G32" authorId="1">
      <text>
        <r>
          <rPr>
            <b/>
            <sz val="8"/>
            <color indexed="81"/>
            <rFont val="Tahoma"/>
            <family val="2"/>
          </rPr>
          <t>06/09/12</t>
        </r>
        <r>
          <rPr>
            <sz val="8"/>
            <color indexed="81"/>
            <rFont val="Tahoma"/>
            <family val="2"/>
          </rPr>
          <t xml:space="preserve">
</t>
        </r>
      </text>
    </comment>
    <comment ref="I32" authorId="1">
      <text>
        <r>
          <rPr>
            <b/>
            <sz val="8"/>
            <color indexed="81"/>
            <rFont val="Tahoma"/>
            <family val="2"/>
          </rPr>
          <t>24/10/12</t>
        </r>
      </text>
    </comment>
    <comment ref="K32" authorId="1">
      <text>
        <r>
          <rPr>
            <b/>
            <sz val="8"/>
            <color indexed="81"/>
            <rFont val="Tahoma"/>
            <family val="2"/>
          </rPr>
          <t>16/11/12</t>
        </r>
        <r>
          <rPr>
            <sz val="8"/>
            <color indexed="81"/>
            <rFont val="Tahoma"/>
            <family val="2"/>
          </rPr>
          <t xml:space="preserve">
</t>
        </r>
      </text>
    </comment>
    <comment ref="M32" authorId="1">
      <text>
        <r>
          <rPr>
            <b/>
            <sz val="8"/>
            <color indexed="81"/>
            <rFont val="Tahoma"/>
            <family val="2"/>
          </rPr>
          <t>05/02/13</t>
        </r>
        <r>
          <rPr>
            <sz val="8"/>
            <color indexed="81"/>
            <rFont val="Tahoma"/>
            <family val="2"/>
          </rPr>
          <t xml:space="preserve">
</t>
        </r>
      </text>
    </comment>
    <comment ref="O32" authorId="1">
      <text>
        <r>
          <rPr>
            <b/>
            <sz val="8"/>
            <color indexed="81"/>
            <rFont val="Tahoma"/>
            <family val="2"/>
          </rPr>
          <t>11/02/13</t>
        </r>
        <r>
          <rPr>
            <sz val="8"/>
            <color indexed="81"/>
            <rFont val="Tahoma"/>
            <family val="2"/>
          </rPr>
          <t xml:space="preserve">
</t>
        </r>
      </text>
    </comment>
    <comment ref="G33" authorId="1">
      <text>
        <r>
          <rPr>
            <b/>
            <sz val="8"/>
            <color indexed="81"/>
            <rFont val="Tahoma"/>
            <family val="2"/>
          </rPr>
          <t>24/09/12</t>
        </r>
        <r>
          <rPr>
            <sz val="8"/>
            <color indexed="81"/>
            <rFont val="Tahoma"/>
            <family val="2"/>
          </rPr>
          <t xml:space="preserve">
</t>
        </r>
      </text>
    </comment>
  </commentList>
</comments>
</file>

<file path=xl/comments4.xml><?xml version="1.0" encoding="utf-8"?>
<comments xmlns="http://schemas.openxmlformats.org/spreadsheetml/2006/main">
  <authors>
    <author>Usuario</author>
    <author>contabilidad</author>
    <author>auxcontable</author>
    <author>gteadmin</author>
    <author>GteAdmin</author>
  </authors>
  <commentList>
    <comment ref="D5" authorId="0">
      <text>
        <r>
          <rPr>
            <b/>
            <sz val="8"/>
            <color indexed="81"/>
            <rFont val="Tahoma"/>
            <family val="2"/>
          </rPr>
          <t>DEPOSITO AL ITC 15 DE AGOSTO. PAGO ESTA CANTIDAD X RECARGOS</t>
        </r>
        <r>
          <rPr>
            <sz val="8"/>
            <color indexed="81"/>
            <rFont val="Tahoma"/>
            <family val="2"/>
          </rPr>
          <t xml:space="preserve">
</t>
        </r>
      </text>
    </comment>
    <comment ref="D6" authorId="1">
      <text>
        <r>
          <rPr>
            <b/>
            <sz val="8"/>
            <color indexed="81"/>
            <rFont val="Tahoma"/>
            <family val="2"/>
          </rPr>
          <t>31/08/12</t>
        </r>
        <r>
          <rPr>
            <sz val="8"/>
            <color indexed="81"/>
            <rFont val="Tahoma"/>
            <family val="2"/>
          </rPr>
          <t xml:space="preserve">
</t>
        </r>
      </text>
    </comment>
    <comment ref="F6" authorId="1">
      <text>
        <r>
          <rPr>
            <b/>
            <sz val="8"/>
            <color indexed="81"/>
            <rFont val="Tahoma"/>
            <family val="2"/>
          </rPr>
          <t>05/11/12</t>
        </r>
        <r>
          <rPr>
            <sz val="8"/>
            <color indexed="81"/>
            <rFont val="Tahoma"/>
            <family val="2"/>
          </rPr>
          <t xml:space="preserve">
</t>
        </r>
      </text>
    </comment>
    <comment ref="H6" authorId="1">
      <text>
        <r>
          <rPr>
            <b/>
            <sz val="8"/>
            <color indexed="81"/>
            <rFont val="Tahoma"/>
            <family val="2"/>
          </rPr>
          <t>14/12/12 PAGO CON CUPON</t>
        </r>
        <r>
          <rPr>
            <sz val="8"/>
            <color indexed="81"/>
            <rFont val="Tahoma"/>
            <family val="2"/>
          </rPr>
          <t xml:space="preserve">
</t>
        </r>
      </text>
    </comment>
    <comment ref="J6" authorId="1">
      <text>
        <r>
          <rPr>
            <b/>
            <sz val="9"/>
            <color indexed="81"/>
            <rFont val="Tahoma"/>
            <family val="2"/>
          </rPr>
          <t>contabilidad:</t>
        </r>
        <r>
          <rPr>
            <sz val="9"/>
            <color indexed="81"/>
            <rFont val="Tahoma"/>
            <family val="2"/>
          </rPr>
          <t xml:space="preserve">
24-ENE-14  $2,500
20/FEB/14  $3,000  ($800 completa mns. Ene/13  y  $2,200  abono mens. Feb/13</t>
        </r>
      </text>
    </comment>
    <comment ref="L6" authorId="1">
      <text>
        <r>
          <rPr>
            <b/>
            <sz val="9"/>
            <color indexed="81"/>
            <rFont val="Tahoma"/>
            <family val="2"/>
          </rPr>
          <t>contabilidad:</t>
        </r>
        <r>
          <rPr>
            <sz val="9"/>
            <color indexed="81"/>
            <rFont val="Tahoma"/>
            <family val="2"/>
          </rPr>
          <t xml:space="preserve">
20/FEB/14  $3,000  ($800 completa mns. Ene/13  y  $2,200  abono mens. Feb/13
20/feb/14  $15,000.  ($1,100 completa mens. Feb/13 + $3,300 mens. Mzo/13 +  $3,300 mens. Abr/13  +  $3,300 mens.may/13  +  $3,300 mens. jun/13  + $700 abono mens. jul/13</t>
        </r>
      </text>
    </comment>
    <comment ref="N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P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R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T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V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X6" authorId="2">
      <text>
        <r>
          <rPr>
            <b/>
            <sz val="9"/>
            <color indexed="81"/>
            <rFont val="Tahoma"/>
            <family val="2"/>
          </rPr>
          <t>auxcontable:</t>
        </r>
        <r>
          <rPr>
            <sz val="9"/>
            <color indexed="81"/>
            <rFont val="Tahoma"/>
            <family val="2"/>
          </rPr>
          <t xml:space="preserve">
PAGO 15,000 10/10/2018 MESES ATRASADOS INTERESES
PAGO 7000 10/12/2018 MESES ATRASADOS INTERESES 
PAGO 10,750 13/12/2018 RETENCIONES 2 AL MILLAR POR LO QUE SALDA SU ADEUDO HASTA DARSE DE BAJA </t>
        </r>
      </text>
    </comment>
    <comment ref="Z6" authorId="2">
      <text>
        <r>
          <rPr>
            <b/>
            <sz val="9"/>
            <color indexed="81"/>
            <rFont val="Tahoma"/>
            <family val="2"/>
          </rPr>
          <t>auxcontable:</t>
        </r>
        <r>
          <rPr>
            <sz val="9"/>
            <color indexed="81"/>
            <rFont val="Tahoma"/>
            <family val="2"/>
          </rPr>
          <t xml:space="preserve">
PAGO 15,000 10/10/2018 MESES ATRASADOS INTERESES
PAGO 7000 10/12/2018 MESES ATRASADOS INTERESES 
PAGO 10,750 13/12/2018 RETENCIONES 2 AL MILLAR POR LO QUE SALDA SU ADEUDO HASTA DARSE DE BAJA </t>
        </r>
      </text>
    </comment>
    <comment ref="AB6" authorId="2">
      <text>
        <r>
          <rPr>
            <b/>
            <sz val="9"/>
            <color indexed="81"/>
            <rFont val="Tahoma"/>
            <family val="2"/>
          </rPr>
          <t>auxcontable:</t>
        </r>
        <r>
          <rPr>
            <sz val="9"/>
            <color indexed="81"/>
            <rFont val="Tahoma"/>
            <family val="2"/>
          </rPr>
          <t xml:space="preserve">
PAGO 15,000 10/10/2018 MESES ATRASADOS INTERESES
PAGO 7000 10/12/2018 MESES ATRASADOS INTERESES 
PAGO 10,750 13/12/2018 RETENCIONES 2 AL MILLAR POR LO QUE SALDA SU ADEUDO HASTA DARSE DE BAJA </t>
        </r>
      </text>
    </comment>
    <comment ref="AD6" authorId="2">
      <text>
        <r>
          <rPr>
            <b/>
            <sz val="9"/>
            <color indexed="81"/>
            <rFont val="Tahoma"/>
            <family val="2"/>
          </rPr>
          <t>auxcontable:</t>
        </r>
        <r>
          <rPr>
            <sz val="9"/>
            <color indexed="81"/>
            <rFont val="Tahoma"/>
            <family val="2"/>
          </rPr>
          <t xml:space="preserve">
PAGO 15,000 10/10/2018 MESES ATRASADOS INTERESES
PAGO 7000 10/12/2018 MESES ATRASADOS INTERESES 
PAGO 10,750 13/12/2018 RETENCIONES 2 AL MILLAR POR LO QUE SALDA SU ADEUDO HASTA DARSE DE BAJA </t>
        </r>
      </text>
    </comment>
    <comment ref="AF6" authorId="2">
      <text>
        <r>
          <rPr>
            <b/>
            <sz val="9"/>
            <color indexed="81"/>
            <rFont val="Tahoma"/>
            <family val="2"/>
          </rPr>
          <t>auxcontable:</t>
        </r>
        <r>
          <rPr>
            <sz val="9"/>
            <color indexed="81"/>
            <rFont val="Tahoma"/>
            <family val="2"/>
          </rPr>
          <t xml:space="preserve">
PAGO 15,000 10/10/2018 MESES ATRASADOS INTERESES
PAGO 7000 10/12/2018 MESES ATRASADOS INTERESES 
PAGO 10,750 13/12/2018 RETENCIONES 2 AL MILLAR POR LO QUE SALDA SU ADEUDO HASTA DARSE DE BAJA </t>
        </r>
      </text>
    </comment>
    <comment ref="D7" authorId="1">
      <text>
        <r>
          <rPr>
            <b/>
            <sz val="8"/>
            <color indexed="81"/>
            <rFont val="Tahoma"/>
            <family val="2"/>
          </rPr>
          <t xml:space="preserve">31/08/12
</t>
        </r>
        <r>
          <rPr>
            <sz val="8"/>
            <color indexed="81"/>
            <rFont val="Tahoma"/>
            <family val="2"/>
          </rPr>
          <t xml:space="preserve">
</t>
        </r>
      </text>
    </comment>
    <comment ref="F7" authorId="1">
      <text>
        <r>
          <rPr>
            <b/>
            <sz val="8"/>
            <color indexed="81"/>
            <rFont val="Tahoma"/>
            <family val="2"/>
          </rPr>
          <t>05/11/13</t>
        </r>
        <r>
          <rPr>
            <sz val="8"/>
            <color indexed="81"/>
            <rFont val="Tahoma"/>
            <family val="2"/>
          </rPr>
          <t xml:space="preserve">
</t>
        </r>
      </text>
    </comment>
    <comment ref="H7" authorId="1">
      <text>
        <r>
          <rPr>
            <b/>
            <sz val="8"/>
            <color indexed="81"/>
            <rFont val="Tahoma"/>
            <family val="2"/>
          </rPr>
          <t>11/12/12</t>
        </r>
        <r>
          <rPr>
            <sz val="8"/>
            <color indexed="81"/>
            <rFont val="Tahoma"/>
            <family val="2"/>
          </rPr>
          <t xml:space="preserve">
</t>
        </r>
      </text>
    </comment>
    <comment ref="J7" authorId="1">
      <text>
        <r>
          <rPr>
            <b/>
            <sz val="8"/>
            <color indexed="81"/>
            <rFont val="Tahoma"/>
            <family val="2"/>
          </rPr>
          <t>03/01/13</t>
        </r>
        <r>
          <rPr>
            <sz val="8"/>
            <color indexed="81"/>
            <rFont val="Tahoma"/>
            <family val="2"/>
          </rPr>
          <t xml:space="preserve">
</t>
        </r>
      </text>
    </comment>
    <comment ref="L7" authorId="1">
      <text>
        <r>
          <rPr>
            <b/>
            <sz val="9"/>
            <color indexed="81"/>
            <rFont val="Tahoma"/>
            <family val="2"/>
          </rPr>
          <t>05/02/13</t>
        </r>
      </text>
    </comment>
    <comment ref="N7" authorId="1">
      <text>
        <r>
          <rPr>
            <b/>
            <sz val="9"/>
            <color indexed="81"/>
            <rFont val="Tahoma"/>
            <family val="2"/>
          </rPr>
          <t>contabilidad:</t>
        </r>
        <r>
          <rPr>
            <sz val="9"/>
            <color indexed="81"/>
            <rFont val="Tahoma"/>
            <family val="2"/>
          </rPr>
          <t xml:space="preserve">
</t>
        </r>
        <r>
          <rPr>
            <sz val="10"/>
            <color indexed="81"/>
            <rFont val="Tahoma"/>
            <family val="2"/>
          </rPr>
          <t>5-MZO-13</t>
        </r>
      </text>
    </comment>
    <comment ref="P7" authorId="1">
      <text>
        <r>
          <rPr>
            <b/>
            <sz val="9"/>
            <color indexed="81"/>
            <rFont val="Tahoma"/>
            <family val="2"/>
          </rPr>
          <t>contabilidad:</t>
        </r>
        <r>
          <rPr>
            <sz val="9"/>
            <color indexed="81"/>
            <rFont val="Tahoma"/>
            <family val="2"/>
          </rPr>
          <t xml:space="preserve">
05-ABRIL-13</t>
        </r>
      </text>
    </comment>
    <comment ref="R7" authorId="3">
      <text>
        <r>
          <rPr>
            <b/>
            <sz val="9"/>
            <color indexed="81"/>
            <rFont val="Tahoma"/>
            <family val="2"/>
          </rPr>
          <t>gteadmin:</t>
        </r>
        <r>
          <rPr>
            <sz val="9"/>
            <color indexed="81"/>
            <rFont val="Tahoma"/>
            <family val="2"/>
          </rPr>
          <t xml:space="preserve">
</t>
        </r>
        <r>
          <rPr>
            <sz val="10"/>
            <color indexed="81"/>
            <rFont val="Tahoma"/>
            <family val="2"/>
          </rPr>
          <t>10-MAYO-13</t>
        </r>
      </text>
    </comment>
    <comment ref="T7" authorId="3">
      <text>
        <r>
          <rPr>
            <b/>
            <sz val="9"/>
            <color indexed="81"/>
            <rFont val="Tahoma"/>
            <family val="2"/>
          </rPr>
          <t>gteadmin:</t>
        </r>
        <r>
          <rPr>
            <sz val="9"/>
            <color indexed="81"/>
            <rFont val="Tahoma"/>
            <family val="2"/>
          </rPr>
          <t xml:space="preserve">
</t>
        </r>
        <r>
          <rPr>
            <sz val="10"/>
            <color indexed="81"/>
            <rFont val="Tahoma"/>
            <family val="2"/>
          </rPr>
          <t>6-JUN-13</t>
        </r>
      </text>
    </comment>
    <comment ref="V7" authorId="3">
      <text>
        <r>
          <rPr>
            <b/>
            <sz val="9"/>
            <color indexed="81"/>
            <rFont val="Tahoma"/>
            <family val="2"/>
          </rPr>
          <t>gteadmin:</t>
        </r>
        <r>
          <rPr>
            <sz val="9"/>
            <color indexed="81"/>
            <rFont val="Tahoma"/>
            <family val="2"/>
          </rPr>
          <t xml:space="preserve">
</t>
        </r>
        <r>
          <rPr>
            <sz val="10"/>
            <color indexed="81"/>
            <rFont val="Tahoma"/>
            <family val="2"/>
          </rPr>
          <t>5-JUL-13</t>
        </r>
      </text>
    </comment>
    <comment ref="X7" authorId="3">
      <text>
        <r>
          <rPr>
            <b/>
            <sz val="9"/>
            <color indexed="81"/>
            <rFont val="Tahoma"/>
            <family val="2"/>
          </rPr>
          <t>gteadmin:</t>
        </r>
        <r>
          <rPr>
            <sz val="9"/>
            <color indexed="81"/>
            <rFont val="Tahoma"/>
            <family val="2"/>
          </rPr>
          <t xml:space="preserve">
5-AGOT-13</t>
        </r>
      </text>
    </comment>
    <comment ref="Z7" authorId="3">
      <text>
        <r>
          <rPr>
            <b/>
            <sz val="9"/>
            <color indexed="81"/>
            <rFont val="Tahoma"/>
            <family val="2"/>
          </rPr>
          <t>gteadmin:</t>
        </r>
        <r>
          <rPr>
            <sz val="9"/>
            <color indexed="81"/>
            <rFont val="Tahoma"/>
            <family val="2"/>
          </rPr>
          <t xml:space="preserve">
5-SEP-13</t>
        </r>
      </text>
    </comment>
    <comment ref="AB7"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7" authorId="1">
      <text>
        <r>
          <rPr>
            <b/>
            <sz val="9"/>
            <color indexed="81"/>
            <rFont val="Tahoma"/>
            <family val="2"/>
          </rPr>
          <t>contabilidad:</t>
        </r>
        <r>
          <rPr>
            <sz val="9"/>
            <color indexed="81"/>
            <rFont val="Tahoma"/>
            <family val="2"/>
          </rPr>
          <t xml:space="preserve">
04-NOV-13</t>
        </r>
      </text>
    </comment>
    <comment ref="AF7" authorId="1">
      <text>
        <r>
          <rPr>
            <b/>
            <sz val="9"/>
            <color indexed="81"/>
            <rFont val="Tahoma"/>
            <family val="2"/>
          </rPr>
          <t>contabilidad:</t>
        </r>
        <r>
          <rPr>
            <sz val="9"/>
            <color indexed="81"/>
            <rFont val="Tahoma"/>
            <family val="2"/>
          </rPr>
          <t xml:space="preserve">
03-DIC-13</t>
        </r>
      </text>
    </comment>
    <comment ref="AH7" authorId="1">
      <text>
        <r>
          <rPr>
            <b/>
            <sz val="9"/>
            <color indexed="81"/>
            <rFont val="Tahoma"/>
            <family val="2"/>
          </rPr>
          <t>contabilidad:</t>
        </r>
        <r>
          <rPr>
            <sz val="9"/>
            <color indexed="81"/>
            <rFont val="Tahoma"/>
            <family val="2"/>
          </rPr>
          <t xml:space="preserve">
08-ENE-14</t>
        </r>
      </text>
    </comment>
    <comment ref="AJ7" authorId="1">
      <text>
        <r>
          <rPr>
            <b/>
            <sz val="9"/>
            <color indexed="81"/>
            <rFont val="Tahoma"/>
            <family val="2"/>
          </rPr>
          <t>contabilidad:</t>
        </r>
        <r>
          <rPr>
            <sz val="9"/>
            <color indexed="81"/>
            <rFont val="Tahoma"/>
            <family val="2"/>
          </rPr>
          <t xml:space="preserve">
05-FEB-2014</t>
        </r>
      </text>
    </comment>
    <comment ref="AL7" authorId="1">
      <text>
        <r>
          <rPr>
            <b/>
            <sz val="9"/>
            <color indexed="81"/>
            <rFont val="Tahoma"/>
            <family val="2"/>
          </rPr>
          <t>contabilidad:</t>
        </r>
        <r>
          <rPr>
            <sz val="9"/>
            <color indexed="81"/>
            <rFont val="Tahoma"/>
            <family val="2"/>
          </rPr>
          <t xml:space="preserve">
4-MZO-2014</t>
        </r>
      </text>
    </comment>
    <comment ref="AN7" authorId="1">
      <text>
        <r>
          <rPr>
            <b/>
            <sz val="9"/>
            <color indexed="81"/>
            <rFont val="Tahoma"/>
            <family val="2"/>
          </rPr>
          <t>contabilidad:</t>
        </r>
        <r>
          <rPr>
            <sz val="9"/>
            <color indexed="81"/>
            <rFont val="Tahoma"/>
            <family val="2"/>
          </rPr>
          <t xml:space="preserve">
01-ABRIL-2014</t>
        </r>
      </text>
    </comment>
    <comment ref="F8" authorId="1">
      <text>
        <r>
          <rPr>
            <b/>
            <sz val="9"/>
            <color indexed="81"/>
            <rFont val="Tahoma"/>
            <family val="2"/>
          </rPr>
          <t>contabilidad:</t>
        </r>
        <r>
          <rPr>
            <sz val="9"/>
            <color indexed="81"/>
            <rFont val="Tahoma"/>
            <family val="2"/>
          </rPr>
          <t xml:space="preserve">
</t>
        </r>
        <r>
          <rPr>
            <sz val="10"/>
            <color indexed="81"/>
            <rFont val="Tahoma"/>
            <family val="2"/>
          </rPr>
          <t xml:space="preserve">13-NOV-13
</t>
        </r>
      </text>
    </comment>
    <comment ref="H8" authorId="1">
      <text>
        <r>
          <rPr>
            <b/>
            <sz val="9"/>
            <color indexed="81"/>
            <rFont val="Tahoma"/>
            <family val="2"/>
          </rPr>
          <t>contabilidad:</t>
        </r>
        <r>
          <rPr>
            <sz val="9"/>
            <color indexed="81"/>
            <rFont val="Tahoma"/>
            <family val="2"/>
          </rPr>
          <t xml:space="preserve">
</t>
        </r>
        <r>
          <rPr>
            <sz val="10"/>
            <color indexed="81"/>
            <rFont val="Tahoma"/>
            <family val="2"/>
          </rPr>
          <t>03-ENE-13</t>
        </r>
      </text>
    </comment>
    <comment ref="J8" authorId="1">
      <text>
        <r>
          <rPr>
            <b/>
            <sz val="9"/>
            <color indexed="81"/>
            <rFont val="Tahoma"/>
            <family val="2"/>
          </rPr>
          <t>contabilidad:</t>
        </r>
        <r>
          <rPr>
            <sz val="9"/>
            <color indexed="81"/>
            <rFont val="Tahoma"/>
            <family val="2"/>
          </rPr>
          <t xml:space="preserve">
</t>
        </r>
        <r>
          <rPr>
            <sz val="10"/>
            <color indexed="81"/>
            <rFont val="Tahoma"/>
            <family val="2"/>
          </rPr>
          <t>03-ENE-13</t>
        </r>
      </text>
    </comment>
    <comment ref="L8" authorId="1">
      <text>
        <r>
          <rPr>
            <b/>
            <sz val="9"/>
            <color indexed="81"/>
            <rFont val="Tahoma"/>
            <family val="2"/>
          </rPr>
          <t>contabilidad:</t>
        </r>
        <r>
          <rPr>
            <sz val="9"/>
            <color indexed="81"/>
            <rFont val="Tahoma"/>
            <family val="2"/>
          </rPr>
          <t xml:space="preserve">
05-FEB-13</t>
        </r>
      </text>
    </comment>
    <comment ref="N8" authorId="1">
      <text>
        <r>
          <rPr>
            <b/>
            <sz val="9"/>
            <color indexed="81"/>
            <rFont val="Tahoma"/>
            <family val="2"/>
          </rPr>
          <t>contabilidad:</t>
        </r>
        <r>
          <rPr>
            <sz val="9"/>
            <color indexed="81"/>
            <rFont val="Tahoma"/>
            <family val="2"/>
          </rPr>
          <t xml:space="preserve">
</t>
        </r>
        <r>
          <rPr>
            <sz val="10"/>
            <color indexed="81"/>
            <rFont val="Tahoma"/>
            <family val="2"/>
          </rPr>
          <t>06-MZO-13</t>
        </r>
      </text>
    </comment>
    <comment ref="P8" authorId="1">
      <text>
        <r>
          <rPr>
            <b/>
            <sz val="9"/>
            <color indexed="81"/>
            <rFont val="Tahoma"/>
            <family val="2"/>
          </rPr>
          <t xml:space="preserve">contabilidad:
</t>
        </r>
        <r>
          <rPr>
            <sz val="10"/>
            <color indexed="81"/>
            <rFont val="Tahoma"/>
            <family val="2"/>
          </rPr>
          <t>19-ABRIL-13</t>
        </r>
      </text>
    </comment>
    <comment ref="R8" authorId="1">
      <text>
        <r>
          <rPr>
            <b/>
            <sz val="9"/>
            <color indexed="81"/>
            <rFont val="Tahoma"/>
            <family val="2"/>
          </rPr>
          <t>contabilidad:</t>
        </r>
        <r>
          <rPr>
            <sz val="9"/>
            <color indexed="81"/>
            <rFont val="Tahoma"/>
            <family val="2"/>
          </rPr>
          <t xml:space="preserve">
</t>
        </r>
        <r>
          <rPr>
            <sz val="10"/>
            <color indexed="81"/>
            <rFont val="Tahoma"/>
            <family val="2"/>
          </rPr>
          <t>06-MAYO-13</t>
        </r>
      </text>
    </comment>
    <comment ref="T8" authorId="1">
      <text>
        <r>
          <rPr>
            <b/>
            <sz val="9"/>
            <color indexed="81"/>
            <rFont val="Tahoma"/>
            <family val="2"/>
          </rPr>
          <t>contabilidad:</t>
        </r>
        <r>
          <rPr>
            <sz val="9"/>
            <color indexed="81"/>
            <rFont val="Tahoma"/>
            <family val="2"/>
          </rPr>
          <t xml:space="preserve">
</t>
        </r>
        <r>
          <rPr>
            <sz val="10"/>
            <color indexed="81"/>
            <rFont val="Tahoma"/>
            <family val="2"/>
          </rPr>
          <t>10-JUNIO-13</t>
        </r>
      </text>
    </comment>
    <comment ref="V8"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8" authorId="4">
      <text>
        <r>
          <rPr>
            <b/>
            <sz val="9"/>
            <color indexed="81"/>
            <rFont val="Tahoma"/>
            <family val="2"/>
          </rPr>
          <t>GteAdmin:</t>
        </r>
        <r>
          <rPr>
            <sz val="9"/>
            <color indexed="81"/>
            <rFont val="Tahoma"/>
            <family val="2"/>
          </rPr>
          <t xml:space="preserve">
9/08/2013
</t>
        </r>
      </text>
    </comment>
    <comment ref="Z8" authorId="4">
      <text>
        <r>
          <rPr>
            <b/>
            <sz val="9"/>
            <color indexed="81"/>
            <rFont val="Tahoma"/>
            <family val="2"/>
          </rPr>
          <t>GteAdmin:</t>
        </r>
        <r>
          <rPr>
            <sz val="9"/>
            <color indexed="81"/>
            <rFont val="Tahoma"/>
            <family val="2"/>
          </rPr>
          <t xml:space="preserve">
19,072.- 16/12/13 paga sep, oct, nov, dic y $ 132 de dif.</t>
        </r>
      </text>
    </comment>
    <comment ref="AB8" authorId="4">
      <text>
        <r>
          <rPr>
            <b/>
            <sz val="9"/>
            <color indexed="81"/>
            <rFont val="Tahoma"/>
            <family val="2"/>
          </rPr>
          <t>GteAdmin:</t>
        </r>
        <r>
          <rPr>
            <sz val="9"/>
            <color indexed="81"/>
            <rFont val="Tahoma"/>
            <family val="2"/>
          </rPr>
          <t xml:space="preserve">
19,072.- 16/12/13 paga sep, oct, nov, dic y $ 132 de dif.</t>
        </r>
      </text>
    </comment>
    <comment ref="AD8" authorId="4">
      <text>
        <r>
          <rPr>
            <b/>
            <sz val="9"/>
            <color indexed="81"/>
            <rFont val="Tahoma"/>
            <family val="2"/>
          </rPr>
          <t>GteAdmin:</t>
        </r>
        <r>
          <rPr>
            <sz val="9"/>
            <color indexed="81"/>
            <rFont val="Tahoma"/>
            <family val="2"/>
          </rPr>
          <t xml:space="preserve">
19,072.- 16/12/13 paga sep, oct, nov, dic y $ 132 de dif.</t>
        </r>
      </text>
    </comment>
    <comment ref="AF8" authorId="4">
      <text>
        <r>
          <rPr>
            <b/>
            <sz val="9"/>
            <color indexed="81"/>
            <rFont val="Tahoma"/>
            <family val="2"/>
          </rPr>
          <t>GteAdmin:</t>
        </r>
        <r>
          <rPr>
            <sz val="9"/>
            <color indexed="81"/>
            <rFont val="Tahoma"/>
            <family val="2"/>
          </rPr>
          <t xml:space="preserve">
19,072.- 16/12/13 paga sep, oct, nov, dic y $ 132 de dif.</t>
        </r>
      </text>
    </comment>
    <comment ref="AH8" authorId="1">
      <text>
        <r>
          <rPr>
            <b/>
            <sz val="9"/>
            <color indexed="81"/>
            <rFont val="Tahoma"/>
            <family val="2"/>
          </rPr>
          <t>contabilidad:</t>
        </r>
        <r>
          <rPr>
            <sz val="9"/>
            <color indexed="81"/>
            <rFont val="Tahoma"/>
            <family val="2"/>
          </rPr>
          <t xml:space="preserve">
30-DIC-13</t>
        </r>
      </text>
    </comment>
    <comment ref="AJ8" authorId="1">
      <text>
        <r>
          <rPr>
            <b/>
            <sz val="9"/>
            <color indexed="81"/>
            <rFont val="Tahoma"/>
            <family val="2"/>
          </rPr>
          <t>contabilidad:</t>
        </r>
        <r>
          <rPr>
            <sz val="9"/>
            <color indexed="81"/>
            <rFont val="Tahoma"/>
            <family val="2"/>
          </rPr>
          <t xml:space="preserve">
04-FEB-2014</t>
        </r>
      </text>
    </comment>
    <comment ref="AL8" authorId="1">
      <text>
        <r>
          <rPr>
            <b/>
            <sz val="9"/>
            <color indexed="81"/>
            <rFont val="Tahoma"/>
            <family val="2"/>
          </rPr>
          <t>contabilidad:</t>
        </r>
        <r>
          <rPr>
            <sz val="9"/>
            <color indexed="81"/>
            <rFont val="Tahoma"/>
            <family val="2"/>
          </rPr>
          <t xml:space="preserve">
01-MZO-2014</t>
        </r>
      </text>
    </comment>
    <comment ref="AN8" authorId="1">
      <text>
        <r>
          <rPr>
            <b/>
            <sz val="9"/>
            <color indexed="81"/>
            <rFont val="Tahoma"/>
            <family val="2"/>
          </rPr>
          <t>contabilidad:</t>
        </r>
        <r>
          <rPr>
            <sz val="9"/>
            <color indexed="81"/>
            <rFont val="Tahoma"/>
            <family val="2"/>
          </rPr>
          <t xml:space="preserve">
31-MZO-2014</t>
        </r>
      </text>
    </comment>
    <comment ref="D9" authorId="1">
      <text>
        <r>
          <rPr>
            <b/>
            <sz val="8"/>
            <color indexed="81"/>
            <rFont val="Tahoma"/>
            <family val="2"/>
          </rPr>
          <t>20/09/12</t>
        </r>
        <r>
          <rPr>
            <sz val="8"/>
            <color indexed="81"/>
            <rFont val="Tahoma"/>
            <family val="2"/>
          </rPr>
          <t xml:space="preserve">
</t>
        </r>
      </text>
    </comment>
    <comment ref="F9" authorId="1">
      <text>
        <r>
          <rPr>
            <b/>
            <sz val="8"/>
            <color indexed="81"/>
            <rFont val="Tahoma"/>
            <family val="2"/>
          </rPr>
          <t>05/11/12</t>
        </r>
        <r>
          <rPr>
            <sz val="8"/>
            <color indexed="81"/>
            <rFont val="Tahoma"/>
            <family val="2"/>
          </rPr>
          <t xml:space="preserve">
</t>
        </r>
      </text>
    </comment>
    <comment ref="H9" authorId="1">
      <text>
        <r>
          <rPr>
            <b/>
            <sz val="9"/>
            <color indexed="81"/>
            <rFont val="Tahoma"/>
            <family val="2"/>
          </rPr>
          <t>contabilidad:</t>
        </r>
        <r>
          <rPr>
            <sz val="9"/>
            <color indexed="81"/>
            <rFont val="Tahoma"/>
            <family val="2"/>
          </rPr>
          <t xml:space="preserve">
</t>
        </r>
        <r>
          <rPr>
            <sz val="10"/>
            <color indexed="81"/>
            <rFont val="Tahoma"/>
            <family val="2"/>
          </rPr>
          <t>11-DIC-13</t>
        </r>
      </text>
    </comment>
    <comment ref="J9" authorId="1">
      <text>
        <r>
          <rPr>
            <b/>
            <sz val="8"/>
            <color indexed="81"/>
            <rFont val="Tahoma"/>
            <family val="2"/>
          </rPr>
          <t>17/01/13</t>
        </r>
        <r>
          <rPr>
            <sz val="8"/>
            <color indexed="81"/>
            <rFont val="Tahoma"/>
            <family val="2"/>
          </rPr>
          <t xml:space="preserve">
</t>
        </r>
      </text>
    </comment>
    <comment ref="L9" authorId="1">
      <text>
        <r>
          <rPr>
            <b/>
            <sz val="8"/>
            <color indexed="81"/>
            <rFont val="Tahoma"/>
            <family val="2"/>
          </rPr>
          <t>contabilidad:</t>
        </r>
        <r>
          <rPr>
            <sz val="8"/>
            <color indexed="81"/>
            <rFont val="Tahoma"/>
            <family val="2"/>
          </rPr>
          <t xml:space="preserve">
</t>
        </r>
        <r>
          <rPr>
            <sz val="10"/>
            <color indexed="81"/>
            <rFont val="Tahoma"/>
            <family val="2"/>
          </rPr>
          <t>19-feb-13</t>
        </r>
      </text>
    </comment>
    <comment ref="N9" authorId="1">
      <text>
        <r>
          <rPr>
            <b/>
            <sz val="9"/>
            <color indexed="81"/>
            <rFont val="Tahoma"/>
            <family val="2"/>
          </rPr>
          <t>22/03/13</t>
        </r>
        <r>
          <rPr>
            <sz val="9"/>
            <color indexed="81"/>
            <rFont val="Tahoma"/>
            <family val="2"/>
          </rPr>
          <t xml:space="preserve">
</t>
        </r>
      </text>
    </comment>
    <comment ref="P9" authorId="1">
      <text>
        <r>
          <rPr>
            <b/>
            <sz val="9"/>
            <color indexed="81"/>
            <rFont val="Tahoma"/>
            <family val="2"/>
          </rPr>
          <t>29/04/13</t>
        </r>
      </text>
    </comment>
    <comment ref="R9" authorId="1">
      <text>
        <r>
          <rPr>
            <b/>
            <sz val="9"/>
            <color indexed="81"/>
            <rFont val="Tahoma"/>
            <family val="2"/>
          </rPr>
          <t>30/05/2013</t>
        </r>
      </text>
    </comment>
    <comment ref="T9" authorId="3">
      <text>
        <r>
          <rPr>
            <b/>
            <sz val="9"/>
            <color indexed="81"/>
            <rFont val="Tahoma"/>
            <family val="2"/>
          </rPr>
          <t>gteadmin:</t>
        </r>
        <r>
          <rPr>
            <sz val="9"/>
            <color indexed="81"/>
            <rFont val="Tahoma"/>
            <family val="2"/>
          </rPr>
          <t xml:space="preserve">
17-JUNIO-13 Y 18-JUNIO-13</t>
        </r>
      </text>
    </comment>
    <comment ref="V9" authorId="3">
      <text>
        <r>
          <rPr>
            <b/>
            <sz val="9"/>
            <color indexed="81"/>
            <rFont val="Tahoma"/>
            <family val="2"/>
          </rPr>
          <t>gteadmin:</t>
        </r>
        <r>
          <rPr>
            <sz val="9"/>
            <color indexed="81"/>
            <rFont val="Tahoma"/>
            <family val="2"/>
          </rPr>
          <t xml:space="preserve">
5-AGOST-13</t>
        </r>
      </text>
    </comment>
    <comment ref="X9" authorId="3">
      <text>
        <r>
          <rPr>
            <b/>
            <sz val="9"/>
            <color indexed="81"/>
            <rFont val="Tahoma"/>
            <family val="2"/>
          </rPr>
          <t>gteadmin:</t>
        </r>
        <r>
          <rPr>
            <sz val="9"/>
            <color indexed="81"/>
            <rFont val="Tahoma"/>
            <family val="2"/>
          </rPr>
          <t xml:space="preserve">
12 Y 14-AGOSTO-13</t>
        </r>
      </text>
    </comment>
    <comment ref="Z9" authorId="3">
      <text>
        <r>
          <rPr>
            <b/>
            <sz val="9"/>
            <color indexed="81"/>
            <rFont val="Tahoma"/>
            <family val="2"/>
          </rPr>
          <t>11-SEP-13</t>
        </r>
        <r>
          <rPr>
            <sz val="9"/>
            <color indexed="81"/>
            <rFont val="Tahoma"/>
            <family val="2"/>
          </rPr>
          <t xml:space="preserve">
</t>
        </r>
      </text>
    </comment>
    <comment ref="AB9" authorId="4">
      <text>
        <r>
          <rPr>
            <b/>
            <sz val="9"/>
            <color indexed="81"/>
            <rFont val="Tahoma"/>
            <family val="2"/>
          </rPr>
          <t>GteAdmin:</t>
        </r>
        <r>
          <rPr>
            <sz val="9"/>
            <color indexed="81"/>
            <rFont val="Tahoma"/>
            <family val="2"/>
          </rPr>
          <t xml:space="preserve">
6/12/13</t>
        </r>
      </text>
    </comment>
    <comment ref="AD9" authorId="4">
      <text>
        <r>
          <rPr>
            <b/>
            <sz val="9"/>
            <color indexed="81"/>
            <rFont val="Tahoma"/>
            <family val="2"/>
          </rPr>
          <t>GteAdmin:</t>
        </r>
        <r>
          <rPr>
            <sz val="9"/>
            <color indexed="81"/>
            <rFont val="Tahoma"/>
            <family val="2"/>
          </rPr>
          <t xml:space="preserve">
6,465.- 16/12/13 3,300 de nov. Y 3,300 de dic y 165 de int. De jul</t>
        </r>
      </text>
    </comment>
    <comment ref="AF9" authorId="4">
      <text>
        <r>
          <rPr>
            <b/>
            <sz val="9"/>
            <color indexed="81"/>
            <rFont val="Tahoma"/>
            <family val="2"/>
          </rPr>
          <t>GteAdmin:</t>
        </r>
        <r>
          <rPr>
            <sz val="9"/>
            <color indexed="81"/>
            <rFont val="Tahoma"/>
            <family val="2"/>
          </rPr>
          <t xml:space="preserve">
6,465.- 16/12/13 y 1,650 el 17/12/13,  3,300 de nov. Y 3,300 de dic y 165 de int. De jul y 1350 de cargos fijos</t>
        </r>
      </text>
    </comment>
    <comment ref="AH9" authorId="1">
      <text>
        <r>
          <rPr>
            <b/>
            <sz val="9"/>
            <color indexed="81"/>
            <rFont val="Tahoma"/>
            <family val="2"/>
          </rPr>
          <t>contabilidad:</t>
        </r>
        <r>
          <rPr>
            <sz val="9"/>
            <color indexed="81"/>
            <rFont val="Tahoma"/>
            <family val="2"/>
          </rPr>
          <t xml:space="preserve">
13-ENE-2014   $1650
14-ENE-2014   $1650</t>
        </r>
      </text>
    </comment>
    <comment ref="AJ9" authorId="1">
      <text>
        <r>
          <rPr>
            <b/>
            <sz val="9"/>
            <color indexed="81"/>
            <rFont val="Tahoma"/>
            <family val="2"/>
          </rPr>
          <t>contabilidad:</t>
        </r>
        <r>
          <rPr>
            <sz val="9"/>
            <color indexed="81"/>
            <rFont val="Tahoma"/>
            <family val="2"/>
          </rPr>
          <t xml:space="preserve">
$1,650  18-FEB-14
$1,650  24-FEB-14</t>
        </r>
      </text>
    </comment>
    <comment ref="AL9" authorId="1">
      <text>
        <r>
          <rPr>
            <b/>
            <sz val="9"/>
            <color indexed="81"/>
            <rFont val="Tahoma"/>
            <family val="2"/>
          </rPr>
          <t>contabilidad:</t>
        </r>
        <r>
          <rPr>
            <sz val="9"/>
            <color indexed="81"/>
            <rFont val="Tahoma"/>
            <family val="2"/>
          </rPr>
          <t xml:space="preserve">
21-MZO-14  $1,650
21-MZO-14  $1,650</t>
        </r>
      </text>
    </comment>
    <comment ref="AN9" authorId="1">
      <text>
        <r>
          <rPr>
            <b/>
            <sz val="9"/>
            <color indexed="81"/>
            <rFont val="Tahoma"/>
            <family val="2"/>
          </rPr>
          <t>contabilidad:</t>
        </r>
        <r>
          <rPr>
            <sz val="9"/>
            <color indexed="81"/>
            <rFont val="Tahoma"/>
            <family val="2"/>
          </rPr>
          <t xml:space="preserve">
30-ABRIL-2014</t>
        </r>
      </text>
    </comment>
    <comment ref="D10" authorId="1">
      <text>
        <r>
          <rPr>
            <sz val="10"/>
            <color indexed="81"/>
            <rFont val="Tahoma"/>
            <family val="2"/>
          </rPr>
          <t>31/08/12</t>
        </r>
      </text>
    </comment>
    <comment ref="F10" authorId="1">
      <text>
        <r>
          <rPr>
            <b/>
            <sz val="10"/>
            <color indexed="81"/>
            <rFont val="Tahoma"/>
            <family val="2"/>
          </rPr>
          <t>05/11/12</t>
        </r>
        <r>
          <rPr>
            <sz val="10"/>
            <color indexed="81"/>
            <rFont val="Tahoma"/>
            <family val="2"/>
          </rPr>
          <t xml:space="preserve">
</t>
        </r>
      </text>
    </comment>
    <comment ref="H10" authorId="1">
      <text>
        <r>
          <rPr>
            <b/>
            <sz val="10"/>
            <color indexed="81"/>
            <rFont val="Tahoma"/>
            <family val="2"/>
          </rPr>
          <t>06/12/12</t>
        </r>
      </text>
    </comment>
    <comment ref="J10" authorId="1">
      <text>
        <r>
          <rPr>
            <b/>
            <sz val="8"/>
            <color indexed="81"/>
            <rFont val="Tahoma"/>
            <family val="2"/>
          </rPr>
          <t>04/01/12</t>
        </r>
      </text>
    </comment>
    <comment ref="L10" authorId="1">
      <text>
        <r>
          <rPr>
            <b/>
            <sz val="9"/>
            <color indexed="81"/>
            <rFont val="Tahoma"/>
            <family val="2"/>
          </rPr>
          <t>08/02/13</t>
        </r>
        <r>
          <rPr>
            <sz val="9"/>
            <color indexed="81"/>
            <rFont val="Tahoma"/>
            <family val="2"/>
          </rPr>
          <t xml:space="preserve">
</t>
        </r>
      </text>
    </comment>
    <comment ref="N10" authorId="1">
      <text>
        <r>
          <rPr>
            <b/>
            <sz val="9"/>
            <color indexed="81"/>
            <rFont val="Tahoma"/>
            <family val="2"/>
          </rPr>
          <t>contabilidad:</t>
        </r>
        <r>
          <rPr>
            <sz val="9"/>
            <color indexed="81"/>
            <rFont val="Tahoma"/>
            <family val="2"/>
          </rPr>
          <t xml:space="preserve">
</t>
        </r>
        <r>
          <rPr>
            <sz val="10"/>
            <color indexed="81"/>
            <rFont val="Tahoma"/>
            <family val="2"/>
          </rPr>
          <t>06-MZO-13</t>
        </r>
      </text>
    </comment>
    <comment ref="P10" authorId="1">
      <text>
        <r>
          <rPr>
            <b/>
            <sz val="9"/>
            <color indexed="81"/>
            <rFont val="Tahoma"/>
            <family val="2"/>
          </rPr>
          <t>contabilidad:</t>
        </r>
        <r>
          <rPr>
            <sz val="9"/>
            <color indexed="81"/>
            <rFont val="Tahoma"/>
            <family val="2"/>
          </rPr>
          <t xml:space="preserve">
</t>
        </r>
        <r>
          <rPr>
            <sz val="10"/>
            <color indexed="81"/>
            <rFont val="Tahoma"/>
            <family val="2"/>
          </rPr>
          <t xml:space="preserve">SOLICITO POR CORREO
</t>
        </r>
      </text>
    </comment>
    <comment ref="R10" authorId="1">
      <text>
        <r>
          <rPr>
            <b/>
            <sz val="9"/>
            <color indexed="81"/>
            <rFont val="Tahoma"/>
            <family val="2"/>
          </rPr>
          <t>contabilidad:</t>
        </r>
        <r>
          <rPr>
            <sz val="9"/>
            <color indexed="81"/>
            <rFont val="Tahoma"/>
            <family val="2"/>
          </rPr>
          <t xml:space="preserve">
</t>
        </r>
        <r>
          <rPr>
            <sz val="10"/>
            <color indexed="81"/>
            <rFont val="Tahoma"/>
            <family val="2"/>
          </rPr>
          <t>03-MAYO-13</t>
        </r>
      </text>
    </comment>
    <comment ref="T10" authorId="1">
      <text>
        <r>
          <rPr>
            <b/>
            <sz val="9"/>
            <color indexed="81"/>
            <rFont val="Tahoma"/>
            <family val="2"/>
          </rPr>
          <t>contabilidad:</t>
        </r>
        <r>
          <rPr>
            <sz val="9"/>
            <color indexed="81"/>
            <rFont val="Tahoma"/>
            <family val="2"/>
          </rPr>
          <t xml:space="preserve">
</t>
        </r>
        <r>
          <rPr>
            <sz val="10"/>
            <color indexed="81"/>
            <rFont val="Tahoma"/>
            <family val="2"/>
          </rPr>
          <t>11-JUNIO-13</t>
        </r>
      </text>
    </comment>
    <comment ref="V10" authorId="1">
      <text>
        <r>
          <rPr>
            <b/>
            <sz val="9"/>
            <color indexed="81"/>
            <rFont val="Tahoma"/>
            <family val="2"/>
          </rPr>
          <t>contabilidad:</t>
        </r>
        <r>
          <rPr>
            <sz val="9"/>
            <color indexed="81"/>
            <rFont val="Tahoma"/>
            <family val="2"/>
          </rPr>
          <t xml:space="preserve">
</t>
        </r>
        <r>
          <rPr>
            <sz val="10"/>
            <color indexed="81"/>
            <rFont val="Tahoma"/>
            <family val="2"/>
          </rPr>
          <t>04-JULIO-13</t>
        </r>
      </text>
    </comment>
    <comment ref="X10" authorId="1">
      <text>
        <r>
          <rPr>
            <b/>
            <sz val="9"/>
            <color indexed="81"/>
            <rFont val="Tahoma"/>
            <family val="2"/>
          </rPr>
          <t>contabilidad:</t>
        </r>
        <r>
          <rPr>
            <sz val="9"/>
            <color indexed="81"/>
            <rFont val="Tahoma"/>
            <family val="2"/>
          </rPr>
          <t xml:space="preserve">
</t>
        </r>
        <r>
          <rPr>
            <sz val="10"/>
            <color indexed="81"/>
            <rFont val="Tahoma"/>
            <family val="2"/>
          </rPr>
          <t>5-AGO-13</t>
        </r>
      </text>
    </comment>
    <comment ref="Z10" authorId="1">
      <text>
        <r>
          <rPr>
            <b/>
            <sz val="9"/>
            <color indexed="81"/>
            <rFont val="Tahoma"/>
            <family val="2"/>
          </rPr>
          <t>contabilidad:</t>
        </r>
        <r>
          <rPr>
            <sz val="9"/>
            <color indexed="81"/>
            <rFont val="Tahoma"/>
            <family val="2"/>
          </rPr>
          <t xml:space="preserve">
</t>
        </r>
        <r>
          <rPr>
            <sz val="10"/>
            <color indexed="81"/>
            <rFont val="Tahoma"/>
            <family val="2"/>
          </rPr>
          <t>04-SEP-13</t>
        </r>
      </text>
    </comment>
    <comment ref="AB10"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10" authorId="1">
      <text>
        <r>
          <rPr>
            <b/>
            <sz val="9"/>
            <color indexed="81"/>
            <rFont val="Tahoma"/>
            <family val="2"/>
          </rPr>
          <t>contabilidad:</t>
        </r>
        <r>
          <rPr>
            <sz val="9"/>
            <color indexed="81"/>
            <rFont val="Tahoma"/>
            <family val="2"/>
          </rPr>
          <t xml:space="preserve">
5-NOV-13</t>
        </r>
      </text>
    </comment>
    <comment ref="AF10" authorId="1">
      <text>
        <r>
          <rPr>
            <b/>
            <sz val="9"/>
            <color indexed="81"/>
            <rFont val="Tahoma"/>
            <family val="2"/>
          </rPr>
          <t>contabilidad:</t>
        </r>
        <r>
          <rPr>
            <sz val="9"/>
            <color indexed="81"/>
            <rFont val="Tahoma"/>
            <family val="2"/>
          </rPr>
          <t xml:space="preserve">
4-DIC-13</t>
        </r>
      </text>
    </comment>
    <comment ref="AH10" authorId="1">
      <text>
        <r>
          <rPr>
            <b/>
            <sz val="9"/>
            <color indexed="81"/>
            <rFont val="Tahoma"/>
            <family val="2"/>
          </rPr>
          <t>contabilidad:</t>
        </r>
        <r>
          <rPr>
            <sz val="9"/>
            <color indexed="81"/>
            <rFont val="Tahoma"/>
            <family val="2"/>
          </rPr>
          <t xml:space="preserve">
03-ENE-14
APARECE EN EDO CTA. HASTA 06-ENE-14</t>
        </r>
      </text>
    </comment>
    <comment ref="AJ10" authorId="1">
      <text>
        <r>
          <rPr>
            <b/>
            <sz val="9"/>
            <color indexed="81"/>
            <rFont val="Tahoma"/>
            <family val="2"/>
          </rPr>
          <t>contabilidad:</t>
        </r>
        <r>
          <rPr>
            <sz val="9"/>
            <color indexed="81"/>
            <rFont val="Tahoma"/>
            <family val="2"/>
          </rPr>
          <t xml:space="preserve">
03-FEB-14</t>
        </r>
      </text>
    </comment>
    <comment ref="AL10" authorId="1">
      <text>
        <r>
          <rPr>
            <b/>
            <sz val="9"/>
            <color indexed="81"/>
            <rFont val="Tahoma"/>
            <family val="2"/>
          </rPr>
          <t>contabilidad:</t>
        </r>
        <r>
          <rPr>
            <sz val="9"/>
            <color indexed="81"/>
            <rFont val="Tahoma"/>
            <family val="2"/>
          </rPr>
          <t xml:space="preserve">
04-mzo-2014</t>
        </r>
      </text>
    </comment>
    <comment ref="AN10" authorId="1">
      <text>
        <r>
          <rPr>
            <b/>
            <sz val="9"/>
            <color indexed="81"/>
            <rFont val="Tahoma"/>
            <family val="2"/>
          </rPr>
          <t>contabilidad:</t>
        </r>
        <r>
          <rPr>
            <sz val="9"/>
            <color indexed="81"/>
            <rFont val="Tahoma"/>
            <family val="2"/>
          </rPr>
          <t xml:space="preserve">
02-ABRIL-2014</t>
        </r>
      </text>
    </comment>
    <comment ref="D11" authorId="1">
      <text>
        <r>
          <rPr>
            <b/>
            <sz val="8"/>
            <color indexed="81"/>
            <rFont val="Tahoma"/>
            <family val="2"/>
          </rPr>
          <t>21/09/12</t>
        </r>
        <r>
          <rPr>
            <sz val="8"/>
            <color indexed="81"/>
            <rFont val="Tahoma"/>
            <family val="2"/>
          </rPr>
          <t xml:space="preserve">
</t>
        </r>
      </text>
    </comment>
    <comment ref="F11" authorId="1">
      <text>
        <r>
          <rPr>
            <b/>
            <sz val="8"/>
            <color indexed="81"/>
            <rFont val="Tahoma"/>
            <family val="2"/>
          </rPr>
          <t>05/11/12</t>
        </r>
      </text>
    </comment>
    <comment ref="H11" authorId="1">
      <text>
        <r>
          <rPr>
            <b/>
            <sz val="8"/>
            <color indexed="81"/>
            <rFont val="Tahoma"/>
            <family val="2"/>
          </rPr>
          <t>05/12/12</t>
        </r>
        <r>
          <rPr>
            <sz val="8"/>
            <color indexed="81"/>
            <rFont val="Tahoma"/>
            <family val="2"/>
          </rPr>
          <t xml:space="preserve">
</t>
        </r>
      </text>
    </comment>
    <comment ref="J11" authorId="1">
      <text>
        <r>
          <rPr>
            <b/>
            <sz val="8"/>
            <color indexed="81"/>
            <rFont val="Tahoma"/>
            <family val="2"/>
          </rPr>
          <t>04/01/13</t>
        </r>
      </text>
    </comment>
    <comment ref="L11" authorId="1">
      <text>
        <r>
          <rPr>
            <b/>
            <sz val="8"/>
            <color indexed="81"/>
            <rFont val="Tahoma"/>
            <family val="2"/>
          </rPr>
          <t>01/02/13</t>
        </r>
        <r>
          <rPr>
            <sz val="8"/>
            <color indexed="81"/>
            <rFont val="Tahoma"/>
            <family val="2"/>
          </rPr>
          <t xml:space="preserve">
</t>
        </r>
      </text>
    </comment>
    <comment ref="N11" authorId="1">
      <text>
        <r>
          <rPr>
            <b/>
            <sz val="8"/>
            <color indexed="81"/>
            <rFont val="Tahoma"/>
            <family val="2"/>
          </rPr>
          <t>05/03/13</t>
        </r>
        <r>
          <rPr>
            <sz val="8"/>
            <color indexed="81"/>
            <rFont val="Tahoma"/>
            <family val="2"/>
          </rPr>
          <t xml:space="preserve">
</t>
        </r>
      </text>
    </comment>
    <comment ref="P11" authorId="1">
      <text>
        <r>
          <rPr>
            <b/>
            <sz val="9"/>
            <color indexed="81"/>
            <rFont val="Tahoma"/>
            <family val="2"/>
          </rPr>
          <t>05/04/13</t>
        </r>
        <r>
          <rPr>
            <sz val="9"/>
            <color indexed="81"/>
            <rFont val="Tahoma"/>
            <family val="2"/>
          </rPr>
          <t xml:space="preserve">
</t>
        </r>
      </text>
    </comment>
    <comment ref="R11" authorId="1">
      <text>
        <r>
          <rPr>
            <b/>
            <sz val="9"/>
            <color indexed="81"/>
            <rFont val="Tahoma"/>
            <family val="2"/>
          </rPr>
          <t>03/05/13</t>
        </r>
        <r>
          <rPr>
            <sz val="9"/>
            <color indexed="81"/>
            <rFont val="Tahoma"/>
            <family val="2"/>
          </rPr>
          <t xml:space="preserve">
</t>
        </r>
      </text>
    </comment>
    <comment ref="T11" authorId="1">
      <text>
        <r>
          <rPr>
            <b/>
            <sz val="9"/>
            <color indexed="81"/>
            <rFont val="Tahoma"/>
            <family val="2"/>
          </rPr>
          <t>contabilidad:</t>
        </r>
        <r>
          <rPr>
            <sz val="9"/>
            <color indexed="81"/>
            <rFont val="Tahoma"/>
            <family val="2"/>
          </rPr>
          <t xml:space="preserve">
</t>
        </r>
        <r>
          <rPr>
            <sz val="10"/>
            <color indexed="81"/>
            <rFont val="Tahoma"/>
            <family val="2"/>
          </rPr>
          <t>5-JUNIO-13</t>
        </r>
      </text>
    </comment>
    <comment ref="V11"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11" authorId="1">
      <text>
        <r>
          <rPr>
            <b/>
            <sz val="9"/>
            <color indexed="81"/>
            <rFont val="Tahoma"/>
            <family val="2"/>
          </rPr>
          <t>contabilidad:</t>
        </r>
        <r>
          <rPr>
            <sz val="9"/>
            <color indexed="81"/>
            <rFont val="Tahoma"/>
            <family val="2"/>
          </rPr>
          <t xml:space="preserve">
</t>
        </r>
        <r>
          <rPr>
            <sz val="10"/>
            <color indexed="81"/>
            <rFont val="Tahoma"/>
            <family val="2"/>
          </rPr>
          <t>6-AGOS-13</t>
        </r>
      </text>
    </comment>
    <comment ref="Z11" authorId="1">
      <text>
        <r>
          <rPr>
            <b/>
            <sz val="9"/>
            <color indexed="81"/>
            <rFont val="Tahoma"/>
            <family val="2"/>
          </rPr>
          <t>contabilidad:</t>
        </r>
        <r>
          <rPr>
            <sz val="9"/>
            <color indexed="81"/>
            <rFont val="Tahoma"/>
            <family val="2"/>
          </rPr>
          <t xml:space="preserve">
</t>
        </r>
        <r>
          <rPr>
            <sz val="10"/>
            <color indexed="81"/>
            <rFont val="Tahoma"/>
            <family val="2"/>
          </rPr>
          <t xml:space="preserve">5-SEP-13
</t>
        </r>
      </text>
    </comment>
    <comment ref="AB11" authorId="1">
      <text>
        <r>
          <rPr>
            <b/>
            <sz val="9"/>
            <color indexed="81"/>
            <rFont val="Tahoma"/>
            <family val="2"/>
          </rPr>
          <t>contabilidad:</t>
        </r>
        <r>
          <rPr>
            <sz val="9"/>
            <color indexed="81"/>
            <rFont val="Tahoma"/>
            <family val="2"/>
          </rPr>
          <t xml:space="preserve">
</t>
        </r>
        <r>
          <rPr>
            <sz val="10"/>
            <color indexed="81"/>
            <rFont val="Tahoma"/>
            <family val="2"/>
          </rPr>
          <t>4</t>
        </r>
        <r>
          <rPr>
            <sz val="9"/>
            <color indexed="81"/>
            <rFont val="Tahoma"/>
            <family val="2"/>
          </rPr>
          <t>-OCT</t>
        </r>
        <r>
          <rPr>
            <sz val="10"/>
            <color indexed="81"/>
            <rFont val="Tahoma"/>
            <family val="2"/>
          </rPr>
          <t xml:space="preserve">-13
</t>
        </r>
      </text>
    </comment>
    <comment ref="AD11" authorId="1">
      <text>
        <r>
          <rPr>
            <b/>
            <sz val="9"/>
            <color indexed="81"/>
            <rFont val="Tahoma"/>
            <family val="2"/>
          </rPr>
          <t>contabilidad:</t>
        </r>
        <r>
          <rPr>
            <sz val="9"/>
            <color indexed="81"/>
            <rFont val="Tahoma"/>
            <family val="2"/>
          </rPr>
          <t xml:space="preserve">
5</t>
        </r>
        <r>
          <rPr>
            <sz val="10"/>
            <color indexed="81"/>
            <rFont val="Tahoma"/>
            <family val="2"/>
          </rPr>
          <t>-NOV-13</t>
        </r>
      </text>
    </comment>
    <comment ref="AF11" authorId="1">
      <text>
        <r>
          <rPr>
            <b/>
            <sz val="9"/>
            <color indexed="81"/>
            <rFont val="Tahoma"/>
            <family val="2"/>
          </rPr>
          <t>contabilidad:</t>
        </r>
        <r>
          <rPr>
            <sz val="9"/>
            <color indexed="81"/>
            <rFont val="Tahoma"/>
            <family val="2"/>
          </rPr>
          <t xml:space="preserve">
5-DIC-13</t>
        </r>
      </text>
    </comment>
    <comment ref="AH11" authorId="1">
      <text>
        <r>
          <rPr>
            <b/>
            <sz val="9"/>
            <color indexed="81"/>
            <rFont val="Tahoma"/>
            <family val="2"/>
          </rPr>
          <t>contabilidad:</t>
        </r>
        <r>
          <rPr>
            <sz val="9"/>
            <color indexed="81"/>
            <rFont val="Tahoma"/>
            <family val="2"/>
          </rPr>
          <t xml:space="preserve">
03-ENE-13</t>
        </r>
      </text>
    </comment>
    <comment ref="AJ11" authorId="1">
      <text>
        <r>
          <rPr>
            <b/>
            <sz val="9"/>
            <color indexed="81"/>
            <rFont val="Tahoma"/>
            <family val="2"/>
          </rPr>
          <t>contabilidad:</t>
        </r>
        <r>
          <rPr>
            <sz val="9"/>
            <color indexed="81"/>
            <rFont val="Tahoma"/>
            <family val="2"/>
          </rPr>
          <t xml:space="preserve">
20-FEB-14</t>
        </r>
      </text>
    </comment>
    <comment ref="AL11" authorId="1">
      <text>
        <r>
          <rPr>
            <b/>
            <sz val="9"/>
            <color indexed="81"/>
            <rFont val="Tahoma"/>
            <family val="2"/>
          </rPr>
          <t>contabilidad:</t>
        </r>
        <r>
          <rPr>
            <sz val="9"/>
            <color indexed="81"/>
            <rFont val="Tahoma"/>
            <family val="2"/>
          </rPr>
          <t xml:space="preserve">
05-MZO-2014</t>
        </r>
      </text>
    </comment>
    <comment ref="AN11" authorId="1">
      <text>
        <r>
          <rPr>
            <b/>
            <sz val="9"/>
            <color indexed="81"/>
            <rFont val="Tahoma"/>
            <family val="2"/>
          </rPr>
          <t>contabilidad:</t>
        </r>
        <r>
          <rPr>
            <sz val="9"/>
            <color indexed="81"/>
            <rFont val="Tahoma"/>
            <family val="2"/>
          </rPr>
          <t xml:space="preserve">
04-ABRIL-2014</t>
        </r>
      </text>
    </comment>
    <comment ref="D12" authorId="1">
      <text>
        <r>
          <rPr>
            <sz val="8"/>
            <color indexed="81"/>
            <rFont val="Tahoma"/>
            <family val="2"/>
          </rPr>
          <t xml:space="preserve">TRANSFER 06/09/12
</t>
        </r>
      </text>
    </comment>
    <comment ref="F12" authorId="1">
      <text>
        <r>
          <rPr>
            <b/>
            <sz val="8"/>
            <color indexed="81"/>
            <rFont val="Tahoma"/>
            <family val="2"/>
          </rPr>
          <t>05/11/12</t>
        </r>
        <r>
          <rPr>
            <sz val="8"/>
            <color indexed="81"/>
            <rFont val="Tahoma"/>
            <family val="2"/>
          </rPr>
          <t xml:space="preserve">
</t>
        </r>
      </text>
    </comment>
    <comment ref="H12" authorId="1">
      <text>
        <r>
          <rPr>
            <b/>
            <sz val="8"/>
            <color indexed="81"/>
            <rFont val="Tahoma"/>
            <family val="2"/>
          </rPr>
          <t>05/12/12</t>
        </r>
        <r>
          <rPr>
            <sz val="8"/>
            <color indexed="81"/>
            <rFont val="Tahoma"/>
            <family val="2"/>
          </rPr>
          <t xml:space="preserve">
</t>
        </r>
      </text>
    </comment>
    <comment ref="J12" authorId="1">
      <text>
        <r>
          <rPr>
            <b/>
            <sz val="8"/>
            <color indexed="81"/>
            <rFont val="Tahoma"/>
            <family val="2"/>
          </rPr>
          <t>02/01/13</t>
        </r>
        <r>
          <rPr>
            <sz val="8"/>
            <color indexed="81"/>
            <rFont val="Tahoma"/>
            <family val="2"/>
          </rPr>
          <t xml:space="preserve">
</t>
        </r>
      </text>
    </comment>
    <comment ref="L12" authorId="1">
      <text>
        <r>
          <rPr>
            <b/>
            <sz val="9"/>
            <color indexed="81"/>
            <rFont val="Tahoma"/>
            <family val="2"/>
          </rPr>
          <t>01/02/13:</t>
        </r>
        <r>
          <rPr>
            <sz val="9"/>
            <color indexed="81"/>
            <rFont val="Tahoma"/>
            <family val="2"/>
          </rPr>
          <t xml:space="preserve">
</t>
        </r>
      </text>
    </comment>
    <comment ref="N12" authorId="1">
      <text>
        <r>
          <rPr>
            <b/>
            <sz val="8"/>
            <color indexed="81"/>
            <rFont val="Tahoma"/>
            <family val="2"/>
          </rPr>
          <t>02/03/13</t>
        </r>
        <r>
          <rPr>
            <sz val="8"/>
            <color indexed="81"/>
            <rFont val="Tahoma"/>
            <family val="2"/>
          </rPr>
          <t xml:space="preserve">
</t>
        </r>
      </text>
    </comment>
    <comment ref="P12" authorId="1">
      <text>
        <r>
          <rPr>
            <b/>
            <sz val="9"/>
            <color indexed="81"/>
            <rFont val="Tahoma"/>
            <family val="2"/>
          </rPr>
          <t>04/04/13</t>
        </r>
        <r>
          <rPr>
            <sz val="9"/>
            <color indexed="81"/>
            <rFont val="Tahoma"/>
            <family val="2"/>
          </rPr>
          <t xml:space="preserve">
</t>
        </r>
      </text>
    </comment>
    <comment ref="R12" authorId="1">
      <text>
        <r>
          <rPr>
            <b/>
            <sz val="9"/>
            <color indexed="81"/>
            <rFont val="Tahoma"/>
            <family val="2"/>
          </rPr>
          <t>03/05/13</t>
        </r>
      </text>
    </comment>
    <comment ref="T12" authorId="3">
      <text>
        <r>
          <rPr>
            <b/>
            <sz val="9"/>
            <color indexed="81"/>
            <rFont val="Tahoma"/>
            <family val="2"/>
          </rPr>
          <t>gteadmin:</t>
        </r>
        <r>
          <rPr>
            <sz val="9"/>
            <color indexed="81"/>
            <rFont val="Tahoma"/>
            <family val="2"/>
          </rPr>
          <t xml:space="preserve">
</t>
        </r>
        <r>
          <rPr>
            <sz val="10"/>
            <color indexed="81"/>
            <rFont val="Tahoma"/>
            <family val="2"/>
          </rPr>
          <t>05-JUNIO-13</t>
        </r>
      </text>
    </comment>
    <comment ref="V12" authorId="1">
      <text>
        <r>
          <rPr>
            <b/>
            <sz val="9"/>
            <color indexed="81"/>
            <rFont val="Tahoma"/>
            <family val="2"/>
          </rPr>
          <t xml:space="preserve">04/07/13
</t>
        </r>
      </text>
    </comment>
    <comment ref="X12" authorId="3">
      <text>
        <r>
          <rPr>
            <b/>
            <sz val="9"/>
            <color indexed="81"/>
            <rFont val="Tahoma"/>
            <family val="2"/>
          </rPr>
          <t>5-AGOS-13</t>
        </r>
        <r>
          <rPr>
            <sz val="9"/>
            <color indexed="81"/>
            <rFont val="Tahoma"/>
            <family val="2"/>
          </rPr>
          <t xml:space="preserve">
</t>
        </r>
      </text>
    </comment>
    <comment ref="Z12" authorId="1">
      <text>
        <r>
          <rPr>
            <b/>
            <sz val="9"/>
            <color indexed="81"/>
            <rFont val="Tahoma"/>
            <family val="2"/>
          </rPr>
          <t>contabilidad:</t>
        </r>
        <r>
          <rPr>
            <sz val="9"/>
            <color indexed="81"/>
            <rFont val="Tahoma"/>
            <family val="2"/>
          </rPr>
          <t xml:space="preserve">
</t>
        </r>
        <r>
          <rPr>
            <sz val="10"/>
            <color indexed="81"/>
            <rFont val="Tahoma"/>
            <family val="2"/>
          </rPr>
          <t xml:space="preserve">11-SEP-13
</t>
        </r>
      </text>
    </comment>
    <comment ref="AB12" authorId="1">
      <text>
        <r>
          <rPr>
            <b/>
            <sz val="9"/>
            <color indexed="81"/>
            <rFont val="Tahoma"/>
            <family val="2"/>
          </rPr>
          <t>contabilidad:</t>
        </r>
        <r>
          <rPr>
            <sz val="9"/>
            <color indexed="81"/>
            <rFont val="Tahoma"/>
            <family val="2"/>
          </rPr>
          <t xml:space="preserve">
</t>
        </r>
        <r>
          <rPr>
            <sz val="10"/>
            <color indexed="81"/>
            <rFont val="Tahoma"/>
            <family val="2"/>
          </rPr>
          <t>3-OCT-13</t>
        </r>
      </text>
    </comment>
    <comment ref="AD12" authorId="3">
      <text>
        <r>
          <rPr>
            <sz val="10"/>
            <color indexed="81"/>
            <rFont val="Tahoma"/>
            <family val="2"/>
          </rPr>
          <t>5-NOV-13</t>
        </r>
        <r>
          <rPr>
            <sz val="9"/>
            <color indexed="81"/>
            <rFont val="Tahoma"/>
            <family val="2"/>
          </rPr>
          <t xml:space="preserve">
</t>
        </r>
      </text>
    </comment>
    <comment ref="AF12" authorId="1">
      <text>
        <r>
          <rPr>
            <b/>
            <sz val="9"/>
            <color indexed="81"/>
            <rFont val="Tahoma"/>
            <family val="2"/>
          </rPr>
          <t>contabilidad:</t>
        </r>
        <r>
          <rPr>
            <sz val="9"/>
            <color indexed="81"/>
            <rFont val="Tahoma"/>
            <family val="2"/>
          </rPr>
          <t xml:space="preserve">
05-DIC-13</t>
        </r>
      </text>
    </comment>
    <comment ref="AH12" authorId="1">
      <text>
        <r>
          <rPr>
            <b/>
            <sz val="9"/>
            <color indexed="81"/>
            <rFont val="Tahoma"/>
            <family val="2"/>
          </rPr>
          <t>contabilidad:</t>
        </r>
        <r>
          <rPr>
            <sz val="9"/>
            <color indexed="81"/>
            <rFont val="Tahoma"/>
            <family val="2"/>
          </rPr>
          <t xml:space="preserve">
16-ENE-2014</t>
        </r>
      </text>
    </comment>
    <comment ref="AJ12" authorId="1">
      <text>
        <r>
          <rPr>
            <b/>
            <sz val="9"/>
            <color indexed="81"/>
            <rFont val="Tahoma"/>
            <family val="2"/>
          </rPr>
          <t>contabilidad:</t>
        </r>
        <r>
          <rPr>
            <sz val="9"/>
            <color indexed="81"/>
            <rFont val="Tahoma"/>
            <family val="2"/>
          </rPr>
          <t xml:space="preserve">
31-ene-14
$3300 - 198 dcto. Pronto pago = 3102</t>
        </r>
      </text>
    </comment>
    <comment ref="AL12" authorId="1">
      <text>
        <r>
          <rPr>
            <b/>
            <sz val="9"/>
            <color indexed="81"/>
            <rFont val="Tahoma"/>
            <family val="2"/>
          </rPr>
          <t>contabilidad:</t>
        </r>
        <r>
          <rPr>
            <sz val="9"/>
            <color indexed="81"/>
            <rFont val="Tahoma"/>
            <family val="2"/>
          </rPr>
          <t xml:space="preserve">
31-ene-14
$3300 - 198 dcto. Pronto pago = 3102</t>
        </r>
      </text>
    </comment>
    <comment ref="AN12" authorId="1">
      <text>
        <r>
          <rPr>
            <b/>
            <sz val="9"/>
            <color indexed="81"/>
            <rFont val="Tahoma"/>
            <family val="2"/>
          </rPr>
          <t>contabilidad:</t>
        </r>
        <r>
          <rPr>
            <sz val="9"/>
            <color indexed="81"/>
            <rFont val="Tahoma"/>
            <family val="2"/>
          </rPr>
          <t xml:space="preserve">
28-FEB-2014</t>
        </r>
      </text>
    </comment>
    <comment ref="D13" authorId="1">
      <text>
        <r>
          <rPr>
            <b/>
            <sz val="8"/>
            <color indexed="81"/>
            <rFont val="Tahoma"/>
            <family val="2"/>
          </rPr>
          <t>18/09/12</t>
        </r>
        <r>
          <rPr>
            <sz val="8"/>
            <color indexed="81"/>
            <rFont val="Tahoma"/>
            <family val="2"/>
          </rPr>
          <t xml:space="preserve">
</t>
        </r>
      </text>
    </comment>
    <comment ref="F13" authorId="1">
      <text>
        <r>
          <rPr>
            <b/>
            <sz val="8"/>
            <color indexed="81"/>
            <rFont val="Tahoma"/>
            <family val="2"/>
          </rPr>
          <t>05/11/12</t>
        </r>
        <r>
          <rPr>
            <sz val="8"/>
            <color indexed="81"/>
            <rFont val="Tahoma"/>
            <family val="2"/>
          </rPr>
          <t xml:space="preserve">
</t>
        </r>
      </text>
    </comment>
    <comment ref="H13" authorId="1">
      <text>
        <r>
          <rPr>
            <b/>
            <sz val="8"/>
            <color indexed="81"/>
            <rFont val="Tahoma"/>
            <family val="2"/>
          </rPr>
          <t>03/12/12</t>
        </r>
        <r>
          <rPr>
            <sz val="8"/>
            <color indexed="81"/>
            <rFont val="Tahoma"/>
            <family val="2"/>
          </rPr>
          <t xml:space="preserve">
</t>
        </r>
      </text>
    </comment>
    <comment ref="J13" authorId="1">
      <text>
        <r>
          <rPr>
            <b/>
            <sz val="8"/>
            <color indexed="81"/>
            <rFont val="Tahoma"/>
            <family val="2"/>
          </rPr>
          <t>02/01/13</t>
        </r>
      </text>
    </comment>
    <comment ref="L13" authorId="1">
      <text>
        <r>
          <rPr>
            <b/>
            <sz val="9"/>
            <color indexed="81"/>
            <rFont val="Tahoma"/>
            <family val="2"/>
          </rPr>
          <t>05/02/13</t>
        </r>
        <r>
          <rPr>
            <sz val="9"/>
            <color indexed="81"/>
            <rFont val="Tahoma"/>
            <family val="2"/>
          </rPr>
          <t xml:space="preserve">
</t>
        </r>
      </text>
    </comment>
    <comment ref="N13" authorId="1">
      <text>
        <r>
          <rPr>
            <b/>
            <sz val="9"/>
            <color indexed="81"/>
            <rFont val="Tahoma"/>
            <family val="2"/>
          </rPr>
          <t>02/01/13</t>
        </r>
        <r>
          <rPr>
            <sz val="9"/>
            <color indexed="81"/>
            <rFont val="Tahoma"/>
            <family val="2"/>
          </rPr>
          <t xml:space="preserve">
</t>
        </r>
      </text>
    </comment>
    <comment ref="P13" authorId="1">
      <text>
        <r>
          <rPr>
            <b/>
            <sz val="9"/>
            <color indexed="81"/>
            <rFont val="Tahoma"/>
            <family val="2"/>
          </rPr>
          <t>contabilidad:</t>
        </r>
        <r>
          <rPr>
            <sz val="9"/>
            <color indexed="81"/>
            <rFont val="Tahoma"/>
            <family val="2"/>
          </rPr>
          <t xml:space="preserve">
02-ABRIL-13</t>
        </r>
      </text>
    </comment>
    <comment ref="R13" authorId="1">
      <text>
        <r>
          <rPr>
            <b/>
            <sz val="9"/>
            <color indexed="81"/>
            <rFont val="Tahoma"/>
            <family val="2"/>
          </rPr>
          <t>contabilidad:</t>
        </r>
        <r>
          <rPr>
            <sz val="9"/>
            <color indexed="81"/>
            <rFont val="Tahoma"/>
            <family val="2"/>
          </rPr>
          <t xml:space="preserve">
03-MAYO-13</t>
        </r>
      </text>
    </comment>
    <comment ref="T13" authorId="3">
      <text>
        <r>
          <rPr>
            <b/>
            <sz val="9"/>
            <color indexed="81"/>
            <rFont val="Tahoma"/>
            <family val="2"/>
          </rPr>
          <t>gteadmin:</t>
        </r>
        <r>
          <rPr>
            <sz val="9"/>
            <color indexed="81"/>
            <rFont val="Tahoma"/>
            <family val="2"/>
          </rPr>
          <t xml:space="preserve">
3-JUNO-13</t>
        </r>
      </text>
    </comment>
    <comment ref="V13" authorId="3">
      <text>
        <r>
          <rPr>
            <b/>
            <sz val="9"/>
            <color indexed="81"/>
            <rFont val="Tahoma"/>
            <family val="2"/>
          </rPr>
          <t>gteadmin:</t>
        </r>
        <r>
          <rPr>
            <sz val="9"/>
            <color indexed="81"/>
            <rFont val="Tahoma"/>
            <family val="2"/>
          </rPr>
          <t xml:space="preserve">
2-JULIO-13</t>
        </r>
      </text>
    </comment>
    <comment ref="X13" authorId="3">
      <text>
        <r>
          <rPr>
            <b/>
            <sz val="9"/>
            <color indexed="81"/>
            <rFont val="Tahoma"/>
            <family val="2"/>
          </rPr>
          <t>gteadmin:</t>
        </r>
        <r>
          <rPr>
            <sz val="9"/>
            <color indexed="81"/>
            <rFont val="Tahoma"/>
            <family val="2"/>
          </rPr>
          <t xml:space="preserve">
2-AGO-13</t>
        </r>
      </text>
    </comment>
    <comment ref="Z13" authorId="3">
      <text>
        <r>
          <rPr>
            <b/>
            <sz val="9"/>
            <color indexed="81"/>
            <rFont val="Tahoma"/>
            <family val="2"/>
          </rPr>
          <t>gteadmin:</t>
        </r>
        <r>
          <rPr>
            <sz val="9"/>
            <color indexed="81"/>
            <rFont val="Tahoma"/>
            <family val="2"/>
          </rPr>
          <t xml:space="preserve">
2-SEP-13</t>
        </r>
      </text>
    </comment>
    <comment ref="AB13" authorId="1">
      <text>
        <r>
          <rPr>
            <b/>
            <sz val="9"/>
            <color indexed="81"/>
            <rFont val="Tahoma"/>
            <family val="2"/>
          </rPr>
          <t>contabilidad:</t>
        </r>
        <r>
          <rPr>
            <sz val="9"/>
            <color indexed="81"/>
            <rFont val="Tahoma"/>
            <family val="2"/>
          </rPr>
          <t xml:space="preserve">
</t>
        </r>
        <r>
          <rPr>
            <sz val="10"/>
            <color indexed="81"/>
            <rFont val="Tahoma"/>
            <family val="2"/>
          </rPr>
          <t>2-OCT-13</t>
        </r>
      </text>
    </comment>
    <comment ref="AD13" authorId="1">
      <text>
        <r>
          <rPr>
            <b/>
            <sz val="9"/>
            <color indexed="81"/>
            <rFont val="Tahoma"/>
            <family val="2"/>
          </rPr>
          <t xml:space="preserve">contabilidad:
</t>
        </r>
        <r>
          <rPr>
            <sz val="9"/>
            <color indexed="81"/>
            <rFont val="Tahoma"/>
            <family val="2"/>
          </rPr>
          <t>04-NOV-13</t>
        </r>
      </text>
    </comment>
    <comment ref="AF13" authorId="1">
      <text>
        <r>
          <rPr>
            <b/>
            <sz val="9"/>
            <color indexed="81"/>
            <rFont val="Tahoma"/>
            <family val="2"/>
          </rPr>
          <t>contabilidad:</t>
        </r>
        <r>
          <rPr>
            <sz val="9"/>
            <color indexed="81"/>
            <rFont val="Tahoma"/>
            <family val="2"/>
          </rPr>
          <t xml:space="preserve">
05-DIC-13</t>
        </r>
      </text>
    </comment>
    <comment ref="AH13" authorId="1">
      <text>
        <r>
          <rPr>
            <b/>
            <sz val="9"/>
            <color indexed="81"/>
            <rFont val="Tahoma"/>
            <family val="2"/>
          </rPr>
          <t>contabilidad:</t>
        </r>
        <r>
          <rPr>
            <sz val="9"/>
            <color indexed="81"/>
            <rFont val="Tahoma"/>
            <family val="2"/>
          </rPr>
          <t xml:space="preserve">
03-ENE-2014</t>
        </r>
      </text>
    </comment>
    <comment ref="AJ13" authorId="1">
      <text>
        <r>
          <rPr>
            <b/>
            <sz val="9"/>
            <color indexed="81"/>
            <rFont val="Tahoma"/>
            <family val="2"/>
          </rPr>
          <t>contabilidad:</t>
        </r>
        <r>
          <rPr>
            <sz val="9"/>
            <color indexed="81"/>
            <rFont val="Tahoma"/>
            <family val="2"/>
          </rPr>
          <t xml:space="preserve">
05-feb-14</t>
        </r>
      </text>
    </comment>
    <comment ref="AL13" authorId="1">
      <text>
        <r>
          <rPr>
            <b/>
            <sz val="9"/>
            <color indexed="81"/>
            <rFont val="Tahoma"/>
            <family val="2"/>
          </rPr>
          <t>contabilidad:</t>
        </r>
        <r>
          <rPr>
            <sz val="9"/>
            <color indexed="81"/>
            <rFont val="Tahoma"/>
            <family val="2"/>
          </rPr>
          <t xml:space="preserve">
05-MZO-2014</t>
        </r>
      </text>
    </comment>
    <comment ref="AN13" authorId="1">
      <text>
        <r>
          <rPr>
            <b/>
            <sz val="9"/>
            <color indexed="81"/>
            <rFont val="Tahoma"/>
            <family val="2"/>
          </rPr>
          <t>contabilidad:</t>
        </r>
        <r>
          <rPr>
            <sz val="9"/>
            <color indexed="81"/>
            <rFont val="Tahoma"/>
            <family val="2"/>
          </rPr>
          <t xml:space="preserve">
03-ABRIL-2014</t>
        </r>
      </text>
    </comment>
    <comment ref="D14" authorId="1">
      <text>
        <r>
          <rPr>
            <b/>
            <sz val="8"/>
            <color indexed="81"/>
            <rFont val="Tahoma"/>
            <family val="2"/>
          </rPr>
          <t>17/10/12</t>
        </r>
        <r>
          <rPr>
            <sz val="8"/>
            <color indexed="81"/>
            <rFont val="Tahoma"/>
            <family val="2"/>
          </rPr>
          <t xml:space="preserve">
</t>
        </r>
      </text>
    </comment>
    <comment ref="F14" authorId="1">
      <text>
        <r>
          <rPr>
            <b/>
            <sz val="8"/>
            <color indexed="81"/>
            <rFont val="Tahoma"/>
            <family val="2"/>
          </rPr>
          <t>17/10/12</t>
        </r>
      </text>
    </comment>
    <comment ref="H14" authorId="1">
      <text>
        <r>
          <rPr>
            <b/>
            <sz val="8"/>
            <color indexed="81"/>
            <rFont val="Tahoma"/>
            <family val="2"/>
          </rPr>
          <t>05/12/12</t>
        </r>
        <r>
          <rPr>
            <sz val="8"/>
            <color indexed="81"/>
            <rFont val="Tahoma"/>
            <family val="2"/>
          </rPr>
          <t xml:space="preserve">
</t>
        </r>
      </text>
    </comment>
    <comment ref="J14" authorId="1">
      <text>
        <r>
          <rPr>
            <b/>
            <sz val="8"/>
            <color indexed="81"/>
            <rFont val="Tahoma"/>
            <family val="2"/>
          </rPr>
          <t>07/01/13</t>
        </r>
        <r>
          <rPr>
            <sz val="8"/>
            <color indexed="81"/>
            <rFont val="Tahoma"/>
            <family val="2"/>
          </rPr>
          <t xml:space="preserve">
</t>
        </r>
      </text>
    </comment>
    <comment ref="L14" authorId="1">
      <text>
        <r>
          <rPr>
            <b/>
            <sz val="9"/>
            <color indexed="81"/>
            <rFont val="Tahoma"/>
            <family val="2"/>
          </rPr>
          <t>05/02/13</t>
        </r>
        <r>
          <rPr>
            <sz val="9"/>
            <color indexed="81"/>
            <rFont val="Tahoma"/>
            <family val="2"/>
          </rPr>
          <t xml:space="preserve">
</t>
        </r>
      </text>
    </comment>
    <comment ref="N14" authorId="1">
      <text>
        <r>
          <rPr>
            <b/>
            <sz val="9"/>
            <color indexed="81"/>
            <rFont val="Tahoma"/>
            <family val="2"/>
          </rPr>
          <t>contabilidad:</t>
        </r>
        <r>
          <rPr>
            <sz val="9"/>
            <color indexed="81"/>
            <rFont val="Tahoma"/>
            <family val="2"/>
          </rPr>
          <t xml:space="preserve">
</t>
        </r>
        <r>
          <rPr>
            <sz val="10"/>
            <color indexed="81"/>
            <rFont val="Tahoma"/>
            <family val="2"/>
          </rPr>
          <t>4-MZO-13</t>
        </r>
      </text>
    </comment>
    <comment ref="P14" authorId="1">
      <text>
        <r>
          <rPr>
            <sz val="9"/>
            <color indexed="81"/>
            <rFont val="Tahoma"/>
            <family val="2"/>
          </rPr>
          <t xml:space="preserve">04/04/13
</t>
        </r>
      </text>
    </comment>
    <comment ref="R14" authorId="1">
      <text>
        <r>
          <rPr>
            <b/>
            <sz val="9"/>
            <color indexed="81"/>
            <rFont val="Tahoma"/>
            <family val="2"/>
          </rPr>
          <t>contabilidad:</t>
        </r>
        <r>
          <rPr>
            <sz val="9"/>
            <color indexed="81"/>
            <rFont val="Tahoma"/>
            <family val="2"/>
          </rPr>
          <t xml:space="preserve">
06-MAYO-13</t>
        </r>
      </text>
    </comment>
    <comment ref="T14" authorId="1">
      <text>
        <r>
          <rPr>
            <b/>
            <sz val="9"/>
            <color indexed="81"/>
            <rFont val="Tahoma"/>
            <family val="2"/>
          </rPr>
          <t>contabilidad:</t>
        </r>
        <r>
          <rPr>
            <sz val="9"/>
            <color indexed="81"/>
            <rFont val="Tahoma"/>
            <family val="2"/>
          </rPr>
          <t xml:space="preserve">
</t>
        </r>
        <r>
          <rPr>
            <sz val="10"/>
            <color indexed="81"/>
            <rFont val="Tahoma"/>
            <family val="2"/>
          </rPr>
          <t>3-JUNIO-13</t>
        </r>
      </text>
    </comment>
    <comment ref="V14"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14" authorId="1">
      <text>
        <r>
          <rPr>
            <b/>
            <sz val="9"/>
            <color indexed="81"/>
            <rFont val="Tahoma"/>
            <family val="2"/>
          </rPr>
          <t>contabilidad:</t>
        </r>
        <r>
          <rPr>
            <sz val="9"/>
            <color indexed="81"/>
            <rFont val="Tahoma"/>
            <family val="2"/>
          </rPr>
          <t xml:space="preserve">
</t>
        </r>
        <r>
          <rPr>
            <sz val="10"/>
            <color indexed="81"/>
            <rFont val="Tahoma"/>
            <family val="2"/>
          </rPr>
          <t>02-AGOS-13</t>
        </r>
      </text>
    </comment>
    <comment ref="Z14" authorId="1">
      <text>
        <r>
          <rPr>
            <b/>
            <sz val="9"/>
            <color indexed="81"/>
            <rFont val="Tahoma"/>
            <family val="2"/>
          </rPr>
          <t>contabilidad:</t>
        </r>
        <r>
          <rPr>
            <sz val="9"/>
            <color indexed="81"/>
            <rFont val="Tahoma"/>
            <family val="2"/>
          </rPr>
          <t xml:space="preserve">
</t>
        </r>
        <r>
          <rPr>
            <sz val="10"/>
            <color indexed="81"/>
            <rFont val="Tahoma"/>
            <family val="2"/>
          </rPr>
          <t>18-SEP-13</t>
        </r>
      </text>
    </comment>
    <comment ref="AB14" authorId="1">
      <text>
        <r>
          <rPr>
            <b/>
            <sz val="9"/>
            <color indexed="81"/>
            <rFont val="Tahoma"/>
            <family val="2"/>
          </rPr>
          <t>contabilidad:</t>
        </r>
        <r>
          <rPr>
            <sz val="9"/>
            <color indexed="81"/>
            <rFont val="Tahoma"/>
            <family val="2"/>
          </rPr>
          <t xml:space="preserve">
20-ENE-2014
$10,695 (3,300 + 150 cgo fijo+ 330 interes mora OCT, 3300 + 150 cgo fijo + 165 interes mora NOV Y 3300 DIC 2013)</t>
        </r>
      </text>
    </comment>
    <comment ref="AD14" authorId="1">
      <text>
        <r>
          <rPr>
            <b/>
            <sz val="9"/>
            <color indexed="81"/>
            <rFont val="Tahoma"/>
            <family val="2"/>
          </rPr>
          <t>contabilidad:</t>
        </r>
        <r>
          <rPr>
            <sz val="9"/>
            <color indexed="81"/>
            <rFont val="Tahoma"/>
            <family val="2"/>
          </rPr>
          <t xml:space="preserve">
20-ENE-2014
$10,695 (3,300 + 150 cgo fijo+ 330 interes mora OCT, 3300 + 150 cgo fijo + 165 interes mora NOV Y 3300 DIC 2013)</t>
        </r>
      </text>
    </comment>
    <comment ref="AF14" authorId="1">
      <text>
        <r>
          <rPr>
            <b/>
            <sz val="9"/>
            <color indexed="81"/>
            <rFont val="Tahoma"/>
            <family val="2"/>
          </rPr>
          <t>contabilidad:</t>
        </r>
        <r>
          <rPr>
            <sz val="9"/>
            <color indexed="81"/>
            <rFont val="Tahoma"/>
            <family val="2"/>
          </rPr>
          <t xml:space="preserve">
20-ENE-2014
$10,695 (3,300 + 150 cgo fijo+ 330 interes mora OCT, 3300 + 150 cgo fijo + 165 interes mora NOV Y 3300 DIC 2013)</t>
        </r>
      </text>
    </comment>
    <comment ref="AH14" authorId="1">
      <text>
        <r>
          <rPr>
            <b/>
            <sz val="9"/>
            <color indexed="81"/>
            <rFont val="Tahoma"/>
            <family val="2"/>
          </rPr>
          <t>contabilidad:</t>
        </r>
        <r>
          <rPr>
            <sz val="9"/>
            <color indexed="81"/>
            <rFont val="Tahoma"/>
            <family val="2"/>
          </rPr>
          <t xml:space="preserve">
02-ENE-14
3300 - 6% = 3104</t>
        </r>
      </text>
    </comment>
    <comment ref="AJ14" authorId="1">
      <text>
        <r>
          <rPr>
            <b/>
            <sz val="9"/>
            <color indexed="81"/>
            <rFont val="Tahoma"/>
            <family val="2"/>
          </rPr>
          <t>contabilidad:</t>
        </r>
        <r>
          <rPr>
            <sz val="9"/>
            <color indexed="81"/>
            <rFont val="Tahoma"/>
            <family val="2"/>
          </rPr>
          <t xml:space="preserve">
05-FEB-14</t>
        </r>
      </text>
    </comment>
    <comment ref="AL14" authorId="1">
      <text>
        <r>
          <rPr>
            <b/>
            <sz val="9"/>
            <color indexed="81"/>
            <rFont val="Tahoma"/>
            <family val="2"/>
          </rPr>
          <t>contabilidad:</t>
        </r>
        <r>
          <rPr>
            <sz val="9"/>
            <color indexed="81"/>
            <rFont val="Tahoma"/>
            <family val="2"/>
          </rPr>
          <t xml:space="preserve">
5-MZO-2014</t>
        </r>
      </text>
    </comment>
    <comment ref="AN14" authorId="1">
      <text>
        <r>
          <rPr>
            <b/>
            <sz val="9"/>
            <color indexed="81"/>
            <rFont val="Tahoma"/>
            <family val="2"/>
          </rPr>
          <t>contabilidad:</t>
        </r>
        <r>
          <rPr>
            <sz val="9"/>
            <color indexed="81"/>
            <rFont val="Tahoma"/>
            <family val="2"/>
          </rPr>
          <t xml:space="preserve">
09-mayo-2014
$3300 mensualidad
$150 cargo fijo
$165 cargo fijo</t>
        </r>
      </text>
    </comment>
    <comment ref="AP14" authorId="1">
      <text>
        <r>
          <rPr>
            <b/>
            <sz val="9"/>
            <color indexed="81"/>
            <rFont val="Tahoma"/>
            <family val="2"/>
          </rPr>
          <t>contabilidad:</t>
        </r>
        <r>
          <rPr>
            <sz val="9"/>
            <color indexed="81"/>
            <rFont val="Tahoma"/>
            <family val="2"/>
          </rPr>
          <t xml:space="preserve">
19-MAYO-2014</t>
        </r>
      </text>
    </comment>
    <comment ref="AR14" authorId="1">
      <text>
        <r>
          <rPr>
            <b/>
            <sz val="9"/>
            <color indexed="81"/>
            <rFont val="Tahoma"/>
            <family val="2"/>
          </rPr>
          <t>contabilidad:</t>
        </r>
        <r>
          <rPr>
            <sz val="9"/>
            <color indexed="81"/>
            <rFont val="Tahoma"/>
            <family val="2"/>
          </rPr>
          <t xml:space="preserve">
IMPARTIDA 
16 DE MAYO AL 7 JUNIO</t>
        </r>
      </text>
    </comment>
    <comment ref="D15" authorId="1">
      <text>
        <r>
          <rPr>
            <b/>
            <sz val="9"/>
            <color indexed="81"/>
            <rFont val="Tahoma"/>
            <family val="2"/>
          </rPr>
          <t>contabilidad:</t>
        </r>
        <r>
          <rPr>
            <sz val="9"/>
            <color indexed="81"/>
            <rFont val="Tahoma"/>
            <family val="2"/>
          </rPr>
          <t xml:space="preserve">
02/10/2012</t>
        </r>
      </text>
    </comment>
    <comment ref="F15" authorId="1">
      <text>
        <r>
          <rPr>
            <b/>
            <sz val="9"/>
            <color indexed="81"/>
            <rFont val="Tahoma"/>
            <family val="2"/>
          </rPr>
          <t>contabilidad:</t>
        </r>
        <r>
          <rPr>
            <sz val="9"/>
            <color indexed="81"/>
            <rFont val="Tahoma"/>
            <family val="2"/>
          </rPr>
          <t xml:space="preserve">
</t>
        </r>
        <r>
          <rPr>
            <sz val="10"/>
            <color indexed="81"/>
            <rFont val="Tahoma"/>
            <family val="2"/>
          </rPr>
          <t>7-NOV-13</t>
        </r>
      </text>
    </comment>
    <comment ref="H15" authorId="1">
      <text>
        <r>
          <rPr>
            <b/>
            <sz val="9"/>
            <color indexed="81"/>
            <rFont val="Tahoma"/>
            <family val="2"/>
          </rPr>
          <t>contabilidad:</t>
        </r>
        <r>
          <rPr>
            <sz val="9"/>
            <color indexed="81"/>
            <rFont val="Tahoma"/>
            <family val="2"/>
          </rPr>
          <t xml:space="preserve">
14-MAYO-2014
$3450 MENSUALIDAD + 150 CARGO FIJO</t>
        </r>
      </text>
    </comment>
    <comment ref="J15" authorId="1">
      <text>
        <r>
          <rPr>
            <b/>
            <sz val="9"/>
            <color indexed="81"/>
            <rFont val="Tahoma"/>
            <family val="2"/>
          </rPr>
          <t>contabilidad:</t>
        </r>
        <r>
          <rPr>
            <sz val="9"/>
            <color indexed="81"/>
            <rFont val="Tahoma"/>
            <family val="2"/>
          </rPr>
          <t xml:space="preserve">
</t>
        </r>
        <r>
          <rPr>
            <sz val="10"/>
            <color indexed="81"/>
            <rFont val="Tahoma"/>
            <family val="2"/>
          </rPr>
          <t>29-ENE-13</t>
        </r>
      </text>
    </comment>
    <comment ref="L15" authorId="1">
      <text>
        <r>
          <rPr>
            <b/>
            <sz val="9"/>
            <color indexed="81"/>
            <rFont val="Tahoma"/>
            <family val="2"/>
          </rPr>
          <t>contabilidad:</t>
        </r>
        <r>
          <rPr>
            <sz val="9"/>
            <color indexed="81"/>
            <rFont val="Tahoma"/>
            <family val="2"/>
          </rPr>
          <t xml:space="preserve">
14-MAYO-2014
$3450 MENSUALIDAD + 150 CARGO FIJO</t>
        </r>
      </text>
    </comment>
    <comment ref="N15" authorId="1">
      <text>
        <r>
          <rPr>
            <b/>
            <sz val="9"/>
            <color indexed="81"/>
            <rFont val="Tahoma"/>
            <family val="2"/>
          </rPr>
          <t>20/MZO/13</t>
        </r>
        <r>
          <rPr>
            <sz val="9"/>
            <color indexed="81"/>
            <rFont val="Tahoma"/>
            <family val="2"/>
          </rPr>
          <t xml:space="preserve">
</t>
        </r>
      </text>
    </comment>
    <comment ref="P15" authorId="1">
      <text>
        <r>
          <rPr>
            <b/>
            <sz val="9"/>
            <color indexed="81"/>
            <rFont val="Tahoma"/>
            <family val="2"/>
          </rPr>
          <t>contabilidad:</t>
        </r>
        <r>
          <rPr>
            <sz val="9"/>
            <color indexed="81"/>
            <rFont val="Tahoma"/>
            <family val="2"/>
          </rPr>
          <t xml:space="preserve">
26/09/2014
10,350 (3,450 abril 13)
(3,450 sep 13)</t>
        </r>
      </text>
    </comment>
    <comment ref="R15" authorId="1">
      <text>
        <r>
          <rPr>
            <sz val="10"/>
            <color indexed="81"/>
            <rFont val="Tahoma"/>
            <family val="2"/>
          </rPr>
          <t>17/MAYO/2013</t>
        </r>
      </text>
    </comment>
    <comment ref="T15" authorId="1">
      <text>
        <r>
          <rPr>
            <b/>
            <sz val="9"/>
            <color indexed="81"/>
            <rFont val="Tahoma"/>
            <family val="2"/>
          </rPr>
          <t xml:space="preserve">contabilidad:
</t>
        </r>
        <r>
          <rPr>
            <sz val="10"/>
            <color indexed="81"/>
            <rFont val="Tahoma"/>
            <family val="2"/>
          </rPr>
          <t>01-JULIO-13 $6900
MENS. JUNIO $3450
MENS. JULIO $3450</t>
        </r>
      </text>
    </comment>
    <comment ref="V15" authorId="1">
      <text>
        <r>
          <rPr>
            <sz val="10"/>
            <color indexed="81"/>
            <rFont val="Tahoma"/>
            <family val="2"/>
          </rPr>
          <t>01-JULIO-13 $6900
MENS. JUNIO $3450
MENS. JULIO $3450</t>
        </r>
      </text>
    </comment>
    <comment ref="X15" authorId="1">
      <text>
        <r>
          <rPr>
            <b/>
            <sz val="9"/>
            <color indexed="81"/>
            <rFont val="Tahoma"/>
            <family val="2"/>
          </rPr>
          <t>contabilidad:</t>
        </r>
        <r>
          <rPr>
            <sz val="9"/>
            <color indexed="81"/>
            <rFont val="Tahoma"/>
            <family val="2"/>
          </rPr>
          <t xml:space="preserve">
</t>
        </r>
        <r>
          <rPr>
            <sz val="10"/>
            <color indexed="81"/>
            <rFont val="Tahoma"/>
            <family val="2"/>
          </rPr>
          <t>07-AGOST-13</t>
        </r>
      </text>
    </comment>
    <comment ref="Z15" authorId="2">
      <text>
        <r>
          <rPr>
            <b/>
            <sz val="9"/>
            <color indexed="81"/>
            <rFont val="Tahoma"/>
            <family val="2"/>
          </rPr>
          <t>auxcontable:</t>
        </r>
        <r>
          <rPr>
            <sz val="9"/>
            <color indexed="81"/>
            <rFont val="Tahoma"/>
            <family val="2"/>
          </rPr>
          <t xml:space="preserve">
10-03-2014</t>
        </r>
      </text>
    </comment>
    <comment ref="AB15" authorId="1">
      <text>
        <r>
          <rPr>
            <b/>
            <sz val="9"/>
            <color indexed="81"/>
            <rFont val="Tahoma"/>
            <family val="2"/>
          </rPr>
          <t>contabilidad:</t>
        </r>
        <r>
          <rPr>
            <sz val="9"/>
            <color indexed="81"/>
            <rFont val="Tahoma"/>
            <family val="2"/>
          </rPr>
          <t xml:space="preserve">
</t>
        </r>
        <r>
          <rPr>
            <sz val="10"/>
            <color indexed="81"/>
            <rFont val="Tahoma"/>
            <family val="2"/>
          </rPr>
          <t>11-OCT-13</t>
        </r>
      </text>
    </comment>
    <comment ref="AD15" authorId="1">
      <text>
        <r>
          <rPr>
            <b/>
            <sz val="9"/>
            <color indexed="81"/>
            <rFont val="Tahoma"/>
            <family val="2"/>
          </rPr>
          <t>contabilidad:</t>
        </r>
        <r>
          <rPr>
            <sz val="9"/>
            <color indexed="81"/>
            <rFont val="Tahoma"/>
            <family val="2"/>
          </rPr>
          <t xml:space="preserve">
15-NOV-13</t>
        </r>
      </text>
    </comment>
    <comment ref="AF15" authorId="1">
      <text>
        <r>
          <rPr>
            <b/>
            <sz val="9"/>
            <color indexed="81"/>
            <rFont val="Tahoma"/>
            <family val="2"/>
          </rPr>
          <t>contabilidad:</t>
        </r>
        <r>
          <rPr>
            <sz val="9"/>
            <color indexed="81"/>
            <rFont val="Tahoma"/>
            <family val="2"/>
          </rPr>
          <t xml:space="preserve">
14-DIC-2013</t>
        </r>
      </text>
    </comment>
    <comment ref="AH15" authorId="1">
      <text>
        <r>
          <rPr>
            <b/>
            <sz val="9"/>
            <color indexed="81"/>
            <rFont val="Tahoma"/>
            <family val="2"/>
          </rPr>
          <t>contabilidad:</t>
        </r>
        <r>
          <rPr>
            <sz val="9"/>
            <color indexed="81"/>
            <rFont val="Tahoma"/>
            <family val="2"/>
          </rPr>
          <t xml:space="preserve">
10-ENE-2014
$3,450 + 50 ABONO ADEUDOS</t>
        </r>
      </text>
    </comment>
    <comment ref="AJ15" authorId="1">
      <text>
        <r>
          <rPr>
            <b/>
            <sz val="9"/>
            <color indexed="81"/>
            <rFont val="Tahoma"/>
            <family val="2"/>
          </rPr>
          <t>contabilidad:</t>
        </r>
        <r>
          <rPr>
            <sz val="9"/>
            <color indexed="81"/>
            <rFont val="Tahoma"/>
            <family val="2"/>
          </rPr>
          <t xml:space="preserve">
10-MZO-2014
$3,450 MENS. FEB
$150 CGO FIJO
$172.50 INTERES MORA</t>
        </r>
      </text>
    </comment>
    <comment ref="AL15" authorId="1">
      <text>
        <r>
          <rPr>
            <b/>
            <sz val="9"/>
            <color indexed="81"/>
            <rFont val="Tahoma"/>
            <family val="2"/>
          </rPr>
          <t>contabilidad:</t>
        </r>
        <r>
          <rPr>
            <sz val="9"/>
            <color indexed="81"/>
            <rFont val="Tahoma"/>
            <family val="2"/>
          </rPr>
          <t xml:space="preserve">
21-MZO-2014</t>
        </r>
      </text>
    </comment>
    <comment ref="AN15" authorId="1">
      <text>
        <r>
          <rPr>
            <b/>
            <sz val="9"/>
            <color indexed="81"/>
            <rFont val="Tahoma"/>
            <family val="2"/>
          </rPr>
          <t>contabilidad:</t>
        </r>
        <r>
          <rPr>
            <sz val="9"/>
            <color indexed="81"/>
            <rFont val="Tahoma"/>
            <family val="2"/>
          </rPr>
          <t xml:space="preserve">
$3500  23-MAYO-2014 
3300 mensualidad abril + 150 cargo fijo + 50 interes mora</t>
        </r>
      </text>
    </comment>
    <comment ref="D16" authorId="1">
      <text>
        <r>
          <rPr>
            <b/>
            <sz val="8"/>
            <color indexed="81"/>
            <rFont val="Tahoma"/>
            <family val="2"/>
          </rPr>
          <t>21/09/12</t>
        </r>
        <r>
          <rPr>
            <sz val="8"/>
            <color indexed="81"/>
            <rFont val="Tahoma"/>
            <family val="2"/>
          </rPr>
          <t xml:space="preserve">
</t>
        </r>
      </text>
    </comment>
    <comment ref="F16" authorId="1">
      <text>
        <r>
          <rPr>
            <b/>
            <sz val="8"/>
            <color indexed="81"/>
            <rFont val="Tahoma"/>
            <family val="2"/>
          </rPr>
          <t>05/11/12</t>
        </r>
        <r>
          <rPr>
            <sz val="8"/>
            <color indexed="81"/>
            <rFont val="Tahoma"/>
            <family val="2"/>
          </rPr>
          <t xml:space="preserve">
</t>
        </r>
      </text>
    </comment>
    <comment ref="H16" authorId="1">
      <text>
        <r>
          <rPr>
            <b/>
            <sz val="8"/>
            <color indexed="81"/>
            <rFont val="Tahoma"/>
            <family val="2"/>
          </rPr>
          <t>06/12/12</t>
        </r>
        <r>
          <rPr>
            <sz val="8"/>
            <color indexed="81"/>
            <rFont val="Tahoma"/>
            <family val="2"/>
          </rPr>
          <t xml:space="preserve">
</t>
        </r>
      </text>
    </comment>
    <comment ref="J16" authorId="1">
      <text>
        <r>
          <rPr>
            <b/>
            <sz val="8"/>
            <color indexed="81"/>
            <rFont val="Tahoma"/>
            <family val="2"/>
          </rPr>
          <t>03/01/13</t>
        </r>
        <r>
          <rPr>
            <sz val="8"/>
            <color indexed="81"/>
            <rFont val="Tahoma"/>
            <family val="2"/>
          </rPr>
          <t xml:space="preserve">
</t>
        </r>
      </text>
    </comment>
    <comment ref="L16" authorId="1">
      <text>
        <r>
          <rPr>
            <b/>
            <sz val="9"/>
            <color indexed="81"/>
            <rFont val="Tahoma"/>
            <family val="2"/>
          </rPr>
          <t>05/02/13</t>
        </r>
        <r>
          <rPr>
            <sz val="9"/>
            <color indexed="81"/>
            <rFont val="Tahoma"/>
            <family val="2"/>
          </rPr>
          <t xml:space="preserve">
</t>
        </r>
      </text>
    </comment>
    <comment ref="N16" authorId="1">
      <text>
        <r>
          <rPr>
            <b/>
            <sz val="9"/>
            <color indexed="81"/>
            <rFont val="Tahoma"/>
            <family val="2"/>
          </rPr>
          <t>03/</t>
        </r>
        <r>
          <rPr>
            <sz val="9"/>
            <color indexed="81"/>
            <rFont val="Tahoma"/>
            <family val="2"/>
          </rPr>
          <t xml:space="preserve">
</t>
        </r>
      </text>
    </comment>
    <comment ref="P16" authorId="1">
      <text>
        <r>
          <rPr>
            <b/>
            <sz val="9"/>
            <color indexed="81"/>
            <rFont val="Tahoma"/>
            <family val="2"/>
          </rPr>
          <t>contabilidad:</t>
        </r>
        <r>
          <rPr>
            <sz val="9"/>
            <color indexed="81"/>
            <rFont val="Tahoma"/>
            <family val="2"/>
          </rPr>
          <t xml:space="preserve">
</t>
        </r>
        <r>
          <rPr>
            <sz val="10"/>
            <color indexed="81"/>
            <rFont val="Tahoma"/>
            <family val="2"/>
          </rPr>
          <t>15-ABRIL-13</t>
        </r>
      </text>
    </comment>
    <comment ref="R16" authorId="1">
      <text>
        <r>
          <rPr>
            <b/>
            <sz val="9"/>
            <color indexed="81"/>
            <rFont val="Tahoma"/>
            <family val="2"/>
          </rPr>
          <t>contabilidad:</t>
        </r>
        <r>
          <rPr>
            <sz val="9"/>
            <color indexed="81"/>
            <rFont val="Tahoma"/>
            <family val="2"/>
          </rPr>
          <t xml:space="preserve">
</t>
        </r>
        <r>
          <rPr>
            <sz val="10"/>
            <color indexed="81"/>
            <rFont val="Tahoma"/>
            <family val="2"/>
          </rPr>
          <t>06-MAYO-13</t>
        </r>
      </text>
    </comment>
    <comment ref="T16" authorId="1">
      <text>
        <r>
          <rPr>
            <b/>
            <sz val="9"/>
            <color indexed="81"/>
            <rFont val="Tahoma"/>
            <family val="2"/>
          </rPr>
          <t>contabilidad:</t>
        </r>
        <r>
          <rPr>
            <sz val="9"/>
            <color indexed="81"/>
            <rFont val="Tahoma"/>
            <family val="2"/>
          </rPr>
          <t xml:space="preserve">
</t>
        </r>
        <r>
          <rPr>
            <sz val="10"/>
            <color indexed="81"/>
            <rFont val="Tahoma"/>
            <family val="2"/>
          </rPr>
          <t>04-JUNIO-13</t>
        </r>
      </text>
    </comment>
    <comment ref="V16"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16" authorId="1">
      <text>
        <r>
          <rPr>
            <b/>
            <sz val="9"/>
            <color indexed="81"/>
            <rFont val="Tahoma"/>
            <family val="2"/>
          </rPr>
          <t>contabilidad:</t>
        </r>
        <r>
          <rPr>
            <sz val="9"/>
            <color indexed="81"/>
            <rFont val="Tahoma"/>
            <family val="2"/>
          </rPr>
          <t xml:space="preserve">
</t>
        </r>
        <r>
          <rPr>
            <sz val="10"/>
            <color indexed="81"/>
            <rFont val="Tahoma"/>
            <family val="2"/>
          </rPr>
          <t>05-AGOST-13</t>
        </r>
      </text>
    </comment>
    <comment ref="Z16" authorId="1">
      <text>
        <r>
          <rPr>
            <b/>
            <sz val="9"/>
            <color indexed="81"/>
            <rFont val="Tahoma"/>
            <family val="2"/>
          </rPr>
          <t>contabilidad:</t>
        </r>
        <r>
          <rPr>
            <sz val="9"/>
            <color indexed="81"/>
            <rFont val="Tahoma"/>
            <family val="2"/>
          </rPr>
          <t xml:space="preserve">
</t>
        </r>
        <r>
          <rPr>
            <sz val="10"/>
            <color indexed="81"/>
            <rFont val="Tahoma"/>
            <family val="2"/>
          </rPr>
          <t>3-OCT-13  $3,500 (SEP)</t>
        </r>
      </text>
    </comment>
    <comment ref="AB16" authorId="1">
      <text>
        <r>
          <rPr>
            <b/>
            <sz val="9"/>
            <color indexed="81"/>
            <rFont val="Tahoma"/>
            <family val="2"/>
          </rPr>
          <t>contabilidad:</t>
        </r>
        <r>
          <rPr>
            <sz val="9"/>
            <color indexed="81"/>
            <rFont val="Tahoma"/>
            <family val="2"/>
          </rPr>
          <t xml:space="preserve">
</t>
        </r>
        <r>
          <rPr>
            <sz val="10"/>
            <color indexed="81"/>
            <rFont val="Tahoma"/>
            <family val="2"/>
          </rPr>
          <t>3-OCT-13  $3,100 OCT)</t>
        </r>
      </text>
    </comment>
    <comment ref="AD16" authorId="1">
      <text>
        <r>
          <rPr>
            <b/>
            <sz val="9"/>
            <color indexed="81"/>
            <rFont val="Tahoma"/>
            <family val="2"/>
          </rPr>
          <t>contabilidad:</t>
        </r>
        <r>
          <rPr>
            <sz val="9"/>
            <color indexed="81"/>
            <rFont val="Tahoma"/>
            <family val="2"/>
          </rPr>
          <t xml:space="preserve">
4-ABRIL-2014
$4,095.00 
$115 inetres mora de sep/13
$4,275 mensualidad nov/13
$200 dif. Pago dic/13</t>
        </r>
      </text>
    </comment>
    <comment ref="AF16" authorId="1">
      <text>
        <r>
          <rPr>
            <b/>
            <sz val="9"/>
            <color indexed="81"/>
            <rFont val="Tahoma"/>
            <family val="2"/>
          </rPr>
          <t>contabilidad:</t>
        </r>
        <r>
          <rPr>
            <sz val="9"/>
            <color indexed="81"/>
            <rFont val="Tahoma"/>
            <family val="2"/>
          </rPr>
          <t xml:space="preserve">
06-DIC-13</t>
        </r>
      </text>
    </comment>
    <comment ref="AH16" authorId="1">
      <text>
        <r>
          <rPr>
            <b/>
            <sz val="9"/>
            <color indexed="81"/>
            <rFont val="Tahoma"/>
            <family val="2"/>
          </rPr>
          <t>contabilidad:</t>
        </r>
        <r>
          <rPr>
            <sz val="9"/>
            <color indexed="81"/>
            <rFont val="Tahoma"/>
            <family val="2"/>
          </rPr>
          <t xml:space="preserve">
03-ENE-14</t>
        </r>
      </text>
    </comment>
    <comment ref="AJ16" authorId="1">
      <text>
        <r>
          <rPr>
            <b/>
            <sz val="9"/>
            <color indexed="81"/>
            <rFont val="Tahoma"/>
            <family val="2"/>
          </rPr>
          <t>contabilidad:</t>
        </r>
        <r>
          <rPr>
            <sz val="9"/>
            <color indexed="81"/>
            <rFont val="Tahoma"/>
            <family val="2"/>
          </rPr>
          <t xml:space="preserve">
05-FEB-2014</t>
        </r>
      </text>
    </comment>
    <comment ref="AL16" authorId="1">
      <text>
        <r>
          <rPr>
            <b/>
            <sz val="9"/>
            <color indexed="81"/>
            <rFont val="Tahoma"/>
            <family val="2"/>
          </rPr>
          <t>contabilidad:</t>
        </r>
        <r>
          <rPr>
            <sz val="9"/>
            <color indexed="81"/>
            <rFont val="Tahoma"/>
            <family val="2"/>
          </rPr>
          <t xml:space="preserve">
4-MZO-2014</t>
        </r>
      </text>
    </comment>
    <comment ref="AN16" authorId="1">
      <text>
        <r>
          <rPr>
            <b/>
            <sz val="9"/>
            <color indexed="81"/>
            <rFont val="Tahoma"/>
            <family val="2"/>
          </rPr>
          <t>contabilidad:</t>
        </r>
        <r>
          <rPr>
            <sz val="9"/>
            <color indexed="81"/>
            <rFont val="Tahoma"/>
            <family val="2"/>
          </rPr>
          <t xml:space="preserve">
02-ABRIL-2014</t>
        </r>
      </text>
    </comment>
    <comment ref="D17" authorId="1">
      <text>
        <r>
          <rPr>
            <b/>
            <sz val="8"/>
            <color indexed="81"/>
            <rFont val="Tahoma"/>
            <family val="2"/>
          </rPr>
          <t>31/08/12</t>
        </r>
        <r>
          <rPr>
            <sz val="8"/>
            <color indexed="81"/>
            <rFont val="Tahoma"/>
            <family val="2"/>
          </rPr>
          <t xml:space="preserve">
</t>
        </r>
      </text>
    </comment>
    <comment ref="F17" authorId="1">
      <text>
        <r>
          <rPr>
            <b/>
            <sz val="8"/>
            <color indexed="81"/>
            <rFont val="Tahoma"/>
            <family val="2"/>
          </rPr>
          <t>05/11/12</t>
        </r>
        <r>
          <rPr>
            <sz val="8"/>
            <color indexed="81"/>
            <rFont val="Tahoma"/>
            <family val="2"/>
          </rPr>
          <t xml:space="preserve">
</t>
        </r>
      </text>
    </comment>
    <comment ref="H17" authorId="1">
      <text>
        <r>
          <rPr>
            <b/>
            <sz val="8"/>
            <color indexed="81"/>
            <rFont val="Tahoma"/>
            <family val="2"/>
          </rPr>
          <t>04/12/12</t>
        </r>
        <r>
          <rPr>
            <sz val="8"/>
            <color indexed="81"/>
            <rFont val="Tahoma"/>
            <family val="2"/>
          </rPr>
          <t xml:space="preserve">
</t>
        </r>
      </text>
    </comment>
    <comment ref="J17" authorId="1">
      <text>
        <r>
          <rPr>
            <b/>
            <sz val="8"/>
            <color indexed="81"/>
            <rFont val="Tahoma"/>
            <family val="2"/>
          </rPr>
          <t>07/01/13</t>
        </r>
        <r>
          <rPr>
            <sz val="8"/>
            <color indexed="81"/>
            <rFont val="Tahoma"/>
            <family val="2"/>
          </rPr>
          <t xml:space="preserve">
</t>
        </r>
      </text>
    </comment>
    <comment ref="L17" authorId="1">
      <text>
        <r>
          <rPr>
            <b/>
            <sz val="9"/>
            <color indexed="81"/>
            <rFont val="Tahoma"/>
            <family val="2"/>
          </rPr>
          <t>05/02/13</t>
        </r>
        <r>
          <rPr>
            <sz val="9"/>
            <color indexed="81"/>
            <rFont val="Tahoma"/>
            <family val="2"/>
          </rPr>
          <t xml:space="preserve">
</t>
        </r>
      </text>
    </comment>
    <comment ref="N17" authorId="1">
      <text>
        <r>
          <rPr>
            <b/>
            <sz val="9"/>
            <color indexed="81"/>
            <rFont val="Tahoma"/>
            <family val="2"/>
          </rPr>
          <t>contabilidad:</t>
        </r>
        <r>
          <rPr>
            <sz val="9"/>
            <color indexed="81"/>
            <rFont val="Tahoma"/>
            <family val="2"/>
          </rPr>
          <t xml:space="preserve">
01-MZO-13</t>
        </r>
      </text>
    </comment>
    <comment ref="P17" authorId="1">
      <text>
        <r>
          <rPr>
            <b/>
            <sz val="9"/>
            <color indexed="81"/>
            <rFont val="Tahoma"/>
            <family val="2"/>
          </rPr>
          <t>contabilidad:</t>
        </r>
        <r>
          <rPr>
            <sz val="9"/>
            <color indexed="81"/>
            <rFont val="Tahoma"/>
            <family val="2"/>
          </rPr>
          <t xml:space="preserve">
</t>
        </r>
        <r>
          <rPr>
            <sz val="10"/>
            <color indexed="81"/>
            <rFont val="Tahoma"/>
            <family val="2"/>
          </rPr>
          <t>29-ABRIL-13</t>
        </r>
      </text>
    </comment>
    <comment ref="R17" authorId="1">
      <text>
        <r>
          <rPr>
            <b/>
            <sz val="9"/>
            <color indexed="81"/>
            <rFont val="Tahoma"/>
            <family val="2"/>
          </rPr>
          <t>contabilidad:</t>
        </r>
        <r>
          <rPr>
            <sz val="9"/>
            <color indexed="81"/>
            <rFont val="Tahoma"/>
            <family val="2"/>
          </rPr>
          <t xml:space="preserve">
</t>
        </r>
        <r>
          <rPr>
            <sz val="10"/>
            <color indexed="81"/>
            <rFont val="Tahoma"/>
            <family val="2"/>
          </rPr>
          <t>24-MAYO-13</t>
        </r>
      </text>
    </comment>
    <comment ref="T17" authorId="1">
      <text>
        <r>
          <rPr>
            <b/>
            <sz val="9"/>
            <color indexed="81"/>
            <rFont val="Tahoma"/>
            <family val="2"/>
          </rPr>
          <t>contabilidad:</t>
        </r>
        <r>
          <rPr>
            <sz val="9"/>
            <color indexed="81"/>
            <rFont val="Tahoma"/>
            <family val="2"/>
          </rPr>
          <t xml:space="preserve">
</t>
        </r>
        <r>
          <rPr>
            <sz val="10"/>
            <color indexed="81"/>
            <rFont val="Tahoma"/>
            <family val="2"/>
          </rPr>
          <t>05-JUNIO-13</t>
        </r>
      </text>
    </comment>
    <comment ref="V17" authorId="1">
      <text>
        <r>
          <rPr>
            <b/>
            <sz val="9"/>
            <color indexed="81"/>
            <rFont val="Tahoma"/>
            <family val="2"/>
          </rPr>
          <t>contabilidad:</t>
        </r>
        <r>
          <rPr>
            <sz val="9"/>
            <color indexed="81"/>
            <rFont val="Tahoma"/>
            <family val="2"/>
          </rPr>
          <t xml:space="preserve">
</t>
        </r>
        <r>
          <rPr>
            <sz val="10"/>
            <color indexed="81"/>
            <rFont val="Tahoma"/>
            <family val="2"/>
          </rPr>
          <t>04-JULIO-13</t>
        </r>
      </text>
    </comment>
    <comment ref="X17" authorId="1">
      <text>
        <r>
          <rPr>
            <b/>
            <sz val="9"/>
            <color indexed="81"/>
            <rFont val="Tahoma"/>
            <family val="2"/>
          </rPr>
          <t>contabilidad:</t>
        </r>
        <r>
          <rPr>
            <sz val="9"/>
            <color indexed="81"/>
            <rFont val="Tahoma"/>
            <family val="2"/>
          </rPr>
          <t xml:space="preserve">
</t>
        </r>
        <r>
          <rPr>
            <sz val="10"/>
            <color indexed="81"/>
            <rFont val="Tahoma"/>
            <family val="2"/>
          </rPr>
          <t>01-AGOST-13</t>
        </r>
      </text>
    </comment>
    <comment ref="Z17" authorId="1">
      <text>
        <r>
          <rPr>
            <b/>
            <sz val="9"/>
            <color indexed="81"/>
            <rFont val="Tahoma"/>
            <family val="2"/>
          </rPr>
          <t>contabilidad:</t>
        </r>
        <r>
          <rPr>
            <sz val="9"/>
            <color indexed="81"/>
            <rFont val="Tahoma"/>
            <family val="2"/>
          </rPr>
          <t xml:space="preserve">
</t>
        </r>
        <r>
          <rPr>
            <sz val="10"/>
            <color indexed="81"/>
            <rFont val="Tahoma"/>
            <family val="2"/>
          </rPr>
          <t>05-SEP-13</t>
        </r>
      </text>
    </comment>
    <comment ref="AB17" authorId="1">
      <text>
        <r>
          <rPr>
            <b/>
            <sz val="9"/>
            <color indexed="81"/>
            <rFont val="Tahoma"/>
            <family val="2"/>
          </rPr>
          <t>contabilidad:</t>
        </r>
        <r>
          <rPr>
            <sz val="9"/>
            <color indexed="81"/>
            <rFont val="Tahoma"/>
            <family val="2"/>
          </rPr>
          <t xml:space="preserve">
</t>
        </r>
        <r>
          <rPr>
            <sz val="10"/>
            <color indexed="81"/>
            <rFont val="Tahoma"/>
            <family val="2"/>
          </rPr>
          <t>2-OCT-13</t>
        </r>
      </text>
    </comment>
    <comment ref="AD17" authorId="1">
      <text>
        <r>
          <rPr>
            <b/>
            <sz val="9"/>
            <color indexed="81"/>
            <rFont val="Tahoma"/>
            <family val="2"/>
          </rPr>
          <t>contabilidad:</t>
        </r>
        <r>
          <rPr>
            <sz val="9"/>
            <color indexed="81"/>
            <rFont val="Tahoma"/>
            <family val="2"/>
          </rPr>
          <t xml:space="preserve">
4-NOV-13</t>
        </r>
      </text>
    </comment>
    <comment ref="AF17" authorId="1">
      <text>
        <r>
          <rPr>
            <b/>
            <sz val="9"/>
            <color indexed="81"/>
            <rFont val="Tahoma"/>
            <family val="2"/>
          </rPr>
          <t>contabilidad:</t>
        </r>
        <r>
          <rPr>
            <sz val="9"/>
            <color indexed="81"/>
            <rFont val="Tahoma"/>
            <family val="2"/>
          </rPr>
          <t xml:space="preserve">
02-DIC-13</t>
        </r>
      </text>
    </comment>
    <comment ref="AH17" authorId="1">
      <text>
        <r>
          <rPr>
            <b/>
            <sz val="9"/>
            <color indexed="81"/>
            <rFont val="Tahoma"/>
            <family val="2"/>
          </rPr>
          <t>contabilidad:</t>
        </r>
        <r>
          <rPr>
            <sz val="9"/>
            <color indexed="81"/>
            <rFont val="Tahoma"/>
            <family val="2"/>
          </rPr>
          <t xml:space="preserve">
08-ENE-14</t>
        </r>
      </text>
    </comment>
    <comment ref="AJ17" authorId="1">
      <text>
        <r>
          <rPr>
            <b/>
            <sz val="9"/>
            <color indexed="81"/>
            <rFont val="Tahoma"/>
            <family val="2"/>
          </rPr>
          <t>contabilidad:</t>
        </r>
        <r>
          <rPr>
            <sz val="9"/>
            <color indexed="81"/>
            <rFont val="Tahoma"/>
            <family val="2"/>
          </rPr>
          <t xml:space="preserve">
10-FEB-2014</t>
        </r>
      </text>
    </comment>
    <comment ref="AL17" authorId="1">
      <text>
        <r>
          <rPr>
            <b/>
            <sz val="9"/>
            <color indexed="81"/>
            <rFont val="Tahoma"/>
            <family val="2"/>
          </rPr>
          <t>contabilidad:</t>
        </r>
        <r>
          <rPr>
            <sz val="9"/>
            <color indexed="81"/>
            <rFont val="Tahoma"/>
            <family val="2"/>
          </rPr>
          <t xml:space="preserve">
06-MZO-2014</t>
        </r>
      </text>
    </comment>
    <comment ref="AN17" authorId="1">
      <text>
        <r>
          <rPr>
            <b/>
            <sz val="9"/>
            <color indexed="81"/>
            <rFont val="Tahoma"/>
            <family val="2"/>
          </rPr>
          <t>contabilidad:</t>
        </r>
        <r>
          <rPr>
            <sz val="9"/>
            <color indexed="81"/>
            <rFont val="Tahoma"/>
            <family val="2"/>
          </rPr>
          <t xml:space="preserve">
02-ABRIL-201</t>
        </r>
      </text>
    </comment>
    <comment ref="D18" authorId="1">
      <text>
        <r>
          <rPr>
            <b/>
            <sz val="8"/>
            <color indexed="81"/>
            <rFont val="Tahoma"/>
            <family val="2"/>
          </rPr>
          <t>10/09/12</t>
        </r>
        <r>
          <rPr>
            <sz val="8"/>
            <color indexed="81"/>
            <rFont val="Tahoma"/>
            <family val="2"/>
          </rPr>
          <t xml:space="preserve">
</t>
        </r>
      </text>
    </comment>
    <comment ref="F18" authorId="1">
      <text>
        <r>
          <rPr>
            <b/>
            <sz val="8"/>
            <color indexed="81"/>
            <rFont val="Tahoma"/>
            <family val="2"/>
          </rPr>
          <t>05/11/12</t>
        </r>
      </text>
    </comment>
    <comment ref="H18" authorId="1">
      <text>
        <r>
          <rPr>
            <b/>
            <sz val="8"/>
            <color indexed="81"/>
            <rFont val="Tahoma"/>
            <family val="2"/>
          </rPr>
          <t>07/12/12</t>
        </r>
        <r>
          <rPr>
            <sz val="8"/>
            <color indexed="81"/>
            <rFont val="Tahoma"/>
            <family val="2"/>
          </rPr>
          <t xml:space="preserve">
</t>
        </r>
      </text>
    </comment>
    <comment ref="J18" authorId="1">
      <text>
        <r>
          <rPr>
            <b/>
            <sz val="10"/>
            <color indexed="81"/>
            <rFont val="Tahoma"/>
            <family val="2"/>
          </rPr>
          <t>08/01/13</t>
        </r>
        <r>
          <rPr>
            <sz val="10"/>
            <color indexed="81"/>
            <rFont val="Tahoma"/>
            <family val="2"/>
          </rPr>
          <t xml:space="preserve">
</t>
        </r>
      </text>
    </comment>
    <comment ref="L18" authorId="1">
      <text>
        <r>
          <rPr>
            <b/>
            <sz val="9"/>
            <color indexed="81"/>
            <rFont val="Tahoma"/>
            <family val="2"/>
          </rPr>
          <t>05/02/13</t>
        </r>
      </text>
    </comment>
    <comment ref="N18" authorId="1">
      <text>
        <r>
          <rPr>
            <b/>
            <sz val="8"/>
            <color indexed="81"/>
            <rFont val="Tahoma"/>
            <family val="2"/>
          </rPr>
          <t>04/03/13</t>
        </r>
        <r>
          <rPr>
            <sz val="8"/>
            <color indexed="81"/>
            <rFont val="Tahoma"/>
            <family val="2"/>
          </rPr>
          <t xml:space="preserve">
</t>
        </r>
      </text>
    </comment>
    <comment ref="P18" authorId="1">
      <text>
        <r>
          <rPr>
            <b/>
            <sz val="9"/>
            <color indexed="81"/>
            <rFont val="Tahoma"/>
            <family val="2"/>
          </rPr>
          <t>02-ABRIL-13</t>
        </r>
      </text>
    </comment>
    <comment ref="R18" authorId="1">
      <text>
        <r>
          <rPr>
            <b/>
            <sz val="9"/>
            <color indexed="81"/>
            <rFont val="Tahoma"/>
            <family val="2"/>
          </rPr>
          <t>14/05/13</t>
        </r>
        <r>
          <rPr>
            <sz val="9"/>
            <color indexed="81"/>
            <rFont val="Tahoma"/>
            <family val="2"/>
          </rPr>
          <t xml:space="preserve">
</t>
        </r>
      </text>
    </comment>
    <comment ref="T18" authorId="1">
      <text>
        <r>
          <rPr>
            <b/>
            <sz val="9"/>
            <color indexed="81"/>
            <rFont val="Tahoma"/>
            <family val="2"/>
          </rPr>
          <t>contabilidad:</t>
        </r>
        <r>
          <rPr>
            <sz val="9"/>
            <color indexed="81"/>
            <rFont val="Tahoma"/>
            <family val="2"/>
          </rPr>
          <t xml:space="preserve">
</t>
        </r>
        <r>
          <rPr>
            <sz val="10"/>
            <color indexed="81"/>
            <rFont val="Tahoma"/>
            <family val="2"/>
          </rPr>
          <t>11-JUNIO-13</t>
        </r>
      </text>
    </comment>
    <comment ref="V18" authorId="1">
      <text>
        <r>
          <rPr>
            <b/>
            <sz val="9"/>
            <color indexed="81"/>
            <rFont val="Tahoma"/>
            <family val="2"/>
          </rPr>
          <t>contabilidad:</t>
        </r>
        <r>
          <rPr>
            <sz val="9"/>
            <color indexed="81"/>
            <rFont val="Tahoma"/>
            <family val="2"/>
          </rPr>
          <t xml:space="preserve">
</t>
        </r>
        <r>
          <rPr>
            <sz val="10"/>
            <color indexed="81"/>
            <rFont val="Tahoma"/>
            <family val="2"/>
          </rPr>
          <t>10-JULIO-13</t>
        </r>
      </text>
    </comment>
    <comment ref="X18" authorId="1">
      <text>
        <r>
          <rPr>
            <b/>
            <sz val="9"/>
            <color indexed="81"/>
            <rFont val="Tahoma"/>
            <family val="2"/>
          </rPr>
          <t>contabilidad:</t>
        </r>
        <r>
          <rPr>
            <sz val="9"/>
            <color indexed="81"/>
            <rFont val="Tahoma"/>
            <family val="2"/>
          </rPr>
          <t xml:space="preserve">
</t>
        </r>
        <r>
          <rPr>
            <sz val="10"/>
            <color indexed="81"/>
            <rFont val="Tahoma"/>
            <family val="2"/>
          </rPr>
          <t>9-AGOS-13</t>
        </r>
      </text>
    </comment>
    <comment ref="Z18" authorId="1">
      <text>
        <r>
          <rPr>
            <b/>
            <sz val="9"/>
            <color indexed="81"/>
            <rFont val="Tahoma"/>
            <family val="2"/>
          </rPr>
          <t>contabilidad:</t>
        </r>
        <r>
          <rPr>
            <sz val="9"/>
            <color indexed="81"/>
            <rFont val="Tahoma"/>
            <family val="2"/>
          </rPr>
          <t xml:space="preserve">
</t>
        </r>
        <r>
          <rPr>
            <sz val="10"/>
            <color indexed="81"/>
            <rFont val="Tahoma"/>
            <family val="2"/>
          </rPr>
          <t>11-SEP-13</t>
        </r>
      </text>
    </comment>
    <comment ref="AB18" authorId="1">
      <text>
        <r>
          <rPr>
            <b/>
            <sz val="9"/>
            <color indexed="81"/>
            <rFont val="Tahoma"/>
            <family val="2"/>
          </rPr>
          <t>contabilidad:</t>
        </r>
        <r>
          <rPr>
            <sz val="9"/>
            <color indexed="81"/>
            <rFont val="Tahoma"/>
            <family val="2"/>
          </rPr>
          <t xml:space="preserve">
</t>
        </r>
        <r>
          <rPr>
            <sz val="10"/>
            <color indexed="81"/>
            <rFont val="Tahoma"/>
            <family val="2"/>
          </rPr>
          <t>10-OCT-13</t>
        </r>
      </text>
    </comment>
    <comment ref="AD18"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AF18" authorId="1">
      <text>
        <r>
          <rPr>
            <b/>
            <sz val="9"/>
            <color indexed="81"/>
            <rFont val="Tahoma"/>
            <family val="2"/>
          </rPr>
          <t>contabilidad:</t>
        </r>
        <r>
          <rPr>
            <sz val="9"/>
            <color indexed="81"/>
            <rFont val="Tahoma"/>
            <family val="2"/>
          </rPr>
          <t xml:space="preserve">
28/ene/14
$11,219 = 3300 mesn. Dic + 150 cgo fijo + 165 ineteres mora=3615 +887 DE INT. ANTERIOR
                  3615 mens ene (3300+15+165
                  3102 mens.feb</t>
        </r>
      </text>
    </comment>
    <comment ref="AH18" authorId="1">
      <text>
        <r>
          <rPr>
            <b/>
            <sz val="9"/>
            <color indexed="81"/>
            <rFont val="Tahoma"/>
            <family val="2"/>
          </rPr>
          <t>contabilidad:</t>
        </r>
        <r>
          <rPr>
            <sz val="9"/>
            <color indexed="81"/>
            <rFont val="Tahoma"/>
            <family val="2"/>
          </rPr>
          <t xml:space="preserve">
28/ene/14
$11,219 = 3300 mesn. Dic + 150 cgo fijo + 165 ineteres mora=3615 +887 DE INT. ANTERIOR
                  3615 mens ene (3300+15+165
                  3102 mens.feb</t>
        </r>
      </text>
    </comment>
    <comment ref="AJ18" authorId="1">
      <text>
        <r>
          <rPr>
            <b/>
            <sz val="9"/>
            <color indexed="81"/>
            <rFont val="Tahoma"/>
            <family val="2"/>
          </rPr>
          <t>contabilidad:</t>
        </r>
        <r>
          <rPr>
            <sz val="9"/>
            <color indexed="81"/>
            <rFont val="Tahoma"/>
            <family val="2"/>
          </rPr>
          <t xml:space="preserve">
28/ene/14
$11,219 = 3300 mesn. Dic + 150 cgo fijo + 165 ineteres mora=3615 +887 DE INT. ANTERIOR
                  3615 mens ene (3300+15+165
                  3102 mens.feb</t>
        </r>
      </text>
    </comment>
    <comment ref="AL18" authorId="1">
      <text>
        <r>
          <rPr>
            <b/>
            <sz val="9"/>
            <color indexed="81"/>
            <rFont val="Tahoma"/>
            <family val="2"/>
          </rPr>
          <t>contabilidad:</t>
        </r>
        <r>
          <rPr>
            <sz val="9"/>
            <color indexed="81"/>
            <rFont val="Tahoma"/>
            <family val="2"/>
          </rPr>
          <t xml:space="preserve">
$6,500  03-ABRIL-2014
$3400 MES MZO (FALTA RECARGO + INETRES)
$3100 MES ABRIL </t>
        </r>
      </text>
    </comment>
    <comment ref="AN18" authorId="1">
      <text>
        <r>
          <rPr>
            <b/>
            <sz val="9"/>
            <color indexed="81"/>
            <rFont val="Tahoma"/>
            <family val="2"/>
          </rPr>
          <t>contabilidad:</t>
        </r>
        <r>
          <rPr>
            <sz val="9"/>
            <color indexed="81"/>
            <rFont val="Tahoma"/>
            <family val="2"/>
          </rPr>
          <t xml:space="preserve">
$6,500  03-ABRIL-2014
$3400 MES MZO (FALTA RECARGO + INETRES)
$3100 MES ABRIL </t>
        </r>
      </text>
    </comment>
    <comment ref="D19" authorId="1">
      <text>
        <r>
          <rPr>
            <b/>
            <sz val="8"/>
            <color indexed="81"/>
            <rFont val="Tahoma"/>
            <family val="2"/>
          </rPr>
          <t>11/10/12</t>
        </r>
        <r>
          <rPr>
            <sz val="8"/>
            <color indexed="81"/>
            <rFont val="Tahoma"/>
            <family val="2"/>
          </rPr>
          <t xml:space="preserve">
</t>
        </r>
      </text>
    </comment>
    <comment ref="F19"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H19" authorId="1">
      <text>
        <r>
          <rPr>
            <b/>
            <sz val="8"/>
            <color indexed="81"/>
            <rFont val="Tahoma"/>
            <family val="2"/>
          </rPr>
          <t>05/12/12</t>
        </r>
        <r>
          <rPr>
            <sz val="8"/>
            <color indexed="81"/>
            <rFont val="Tahoma"/>
            <family val="2"/>
          </rPr>
          <t xml:space="preserve">
</t>
        </r>
      </text>
    </comment>
    <comment ref="J19" authorId="1">
      <text>
        <r>
          <rPr>
            <b/>
            <sz val="8"/>
            <color indexed="81"/>
            <rFont val="Tahoma"/>
            <family val="2"/>
          </rPr>
          <t>02/01/12</t>
        </r>
        <r>
          <rPr>
            <sz val="8"/>
            <color indexed="81"/>
            <rFont val="Tahoma"/>
            <family val="2"/>
          </rPr>
          <t xml:space="preserve">
</t>
        </r>
      </text>
    </comment>
    <comment ref="L19" authorId="1">
      <text>
        <r>
          <rPr>
            <b/>
            <sz val="9"/>
            <color indexed="81"/>
            <rFont val="Tahoma"/>
            <family val="2"/>
          </rPr>
          <t>05/02/13</t>
        </r>
        <r>
          <rPr>
            <sz val="9"/>
            <color indexed="81"/>
            <rFont val="Tahoma"/>
            <family val="2"/>
          </rPr>
          <t xml:space="preserve">
</t>
        </r>
      </text>
    </comment>
    <comment ref="N19" authorId="1">
      <text>
        <r>
          <rPr>
            <b/>
            <sz val="8"/>
            <color indexed="81"/>
            <rFont val="Tahoma"/>
            <family val="2"/>
          </rPr>
          <t xml:space="preserve">04/03/13
</t>
        </r>
      </text>
    </comment>
    <comment ref="P19" authorId="1">
      <text>
        <r>
          <rPr>
            <b/>
            <sz val="9"/>
            <color indexed="81"/>
            <rFont val="Tahoma"/>
            <family val="2"/>
          </rPr>
          <t>04/04/13</t>
        </r>
      </text>
    </comment>
    <comment ref="R19" authorId="1">
      <text>
        <r>
          <rPr>
            <b/>
            <sz val="9"/>
            <color indexed="81"/>
            <rFont val="Tahoma"/>
            <family val="2"/>
          </rPr>
          <t>03/05/13</t>
        </r>
        <r>
          <rPr>
            <sz val="9"/>
            <color indexed="81"/>
            <rFont val="Tahoma"/>
            <family val="2"/>
          </rPr>
          <t xml:space="preserve">
</t>
        </r>
      </text>
    </comment>
    <comment ref="T19" authorId="1">
      <text>
        <r>
          <rPr>
            <b/>
            <sz val="9"/>
            <color indexed="81"/>
            <rFont val="Tahoma"/>
            <family val="2"/>
          </rPr>
          <t>contabilidad:</t>
        </r>
        <r>
          <rPr>
            <sz val="9"/>
            <color indexed="81"/>
            <rFont val="Tahoma"/>
            <family val="2"/>
          </rPr>
          <t xml:space="preserve">
</t>
        </r>
        <r>
          <rPr>
            <sz val="10"/>
            <color indexed="81"/>
            <rFont val="Tahoma"/>
            <family val="2"/>
          </rPr>
          <t>03-JUNIO-13</t>
        </r>
      </text>
    </comment>
    <comment ref="V19" authorId="1">
      <text>
        <r>
          <rPr>
            <b/>
            <sz val="9"/>
            <color indexed="81"/>
            <rFont val="Tahoma"/>
            <family val="2"/>
          </rPr>
          <t>05/07/13</t>
        </r>
      </text>
    </comment>
    <comment ref="X19" authorId="1">
      <text>
        <r>
          <rPr>
            <b/>
            <sz val="9"/>
            <color indexed="81"/>
            <rFont val="Tahoma"/>
            <family val="2"/>
          </rPr>
          <t>contabilidad:</t>
        </r>
        <r>
          <rPr>
            <sz val="9"/>
            <color indexed="81"/>
            <rFont val="Tahoma"/>
            <family val="2"/>
          </rPr>
          <t xml:space="preserve">
</t>
        </r>
        <r>
          <rPr>
            <sz val="10"/>
            <color indexed="81"/>
            <rFont val="Tahoma"/>
            <family val="2"/>
          </rPr>
          <t>30-JULIO-13</t>
        </r>
      </text>
    </comment>
    <comment ref="Z19" authorId="1">
      <text>
        <r>
          <rPr>
            <b/>
            <sz val="9"/>
            <color indexed="81"/>
            <rFont val="Tahoma"/>
            <family val="2"/>
          </rPr>
          <t>contabilidad:</t>
        </r>
        <r>
          <rPr>
            <sz val="9"/>
            <color indexed="81"/>
            <rFont val="Tahoma"/>
            <family val="2"/>
          </rPr>
          <t xml:space="preserve">
</t>
        </r>
        <r>
          <rPr>
            <sz val="10"/>
            <color indexed="81"/>
            <rFont val="Tahoma"/>
            <family val="2"/>
          </rPr>
          <t>5-SEP-13</t>
        </r>
      </text>
    </comment>
    <comment ref="AB19"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19"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AF19" authorId="1">
      <text>
        <r>
          <rPr>
            <b/>
            <sz val="9"/>
            <color indexed="81"/>
            <rFont val="Tahoma"/>
            <family val="2"/>
          </rPr>
          <t>contabilidad:</t>
        </r>
        <r>
          <rPr>
            <sz val="9"/>
            <color indexed="81"/>
            <rFont val="Tahoma"/>
            <family val="2"/>
          </rPr>
          <t xml:space="preserve">
5-DIC-13</t>
        </r>
      </text>
    </comment>
    <comment ref="AH19" authorId="1">
      <text>
        <r>
          <rPr>
            <b/>
            <sz val="9"/>
            <color indexed="81"/>
            <rFont val="Tahoma"/>
            <family val="2"/>
          </rPr>
          <t>contabilidad:</t>
        </r>
        <r>
          <rPr>
            <sz val="9"/>
            <color indexed="81"/>
            <rFont val="Tahoma"/>
            <family val="2"/>
          </rPr>
          <t xml:space="preserve">
03-ENE-2014</t>
        </r>
      </text>
    </comment>
    <comment ref="AJ19" authorId="1">
      <text>
        <r>
          <rPr>
            <b/>
            <sz val="9"/>
            <color indexed="81"/>
            <rFont val="Tahoma"/>
            <family val="2"/>
          </rPr>
          <t>contabilidad:</t>
        </r>
        <r>
          <rPr>
            <sz val="9"/>
            <color indexed="81"/>
            <rFont val="Tahoma"/>
            <family val="2"/>
          </rPr>
          <t xml:space="preserve">
05-FEB-14</t>
        </r>
      </text>
    </comment>
    <comment ref="AL19" authorId="1">
      <text>
        <r>
          <rPr>
            <b/>
            <sz val="9"/>
            <color indexed="81"/>
            <rFont val="Tahoma"/>
            <family val="2"/>
          </rPr>
          <t>contabilidad:</t>
        </r>
        <r>
          <rPr>
            <sz val="9"/>
            <color indexed="81"/>
            <rFont val="Tahoma"/>
            <family val="2"/>
          </rPr>
          <t xml:space="preserve">
05-MZO-2014</t>
        </r>
      </text>
    </comment>
    <comment ref="AN19" authorId="1">
      <text>
        <r>
          <rPr>
            <b/>
            <sz val="9"/>
            <color indexed="81"/>
            <rFont val="Tahoma"/>
            <family val="2"/>
          </rPr>
          <t>contabilidad:</t>
        </r>
        <r>
          <rPr>
            <sz val="9"/>
            <color indexed="81"/>
            <rFont val="Tahoma"/>
            <family val="2"/>
          </rPr>
          <t xml:space="preserve">
4-abril-2014</t>
        </r>
      </text>
    </comment>
    <comment ref="D20" authorId="1">
      <text>
        <r>
          <rPr>
            <b/>
            <sz val="8"/>
            <color indexed="81"/>
            <rFont val="Tahoma"/>
            <family val="2"/>
          </rPr>
          <t>05/11/12</t>
        </r>
      </text>
    </comment>
    <comment ref="F20" authorId="1">
      <text>
        <r>
          <rPr>
            <b/>
            <sz val="8"/>
            <color indexed="81"/>
            <rFont val="Tahoma"/>
            <family val="2"/>
          </rPr>
          <t>05/11/12</t>
        </r>
      </text>
    </comment>
    <comment ref="H20" authorId="1">
      <text>
        <r>
          <rPr>
            <b/>
            <sz val="10"/>
            <color indexed="81"/>
            <rFont val="Tahoma"/>
            <family val="2"/>
          </rPr>
          <t>04/12/12</t>
        </r>
        <r>
          <rPr>
            <sz val="8"/>
            <color indexed="81"/>
            <rFont val="Tahoma"/>
            <family val="2"/>
          </rPr>
          <t xml:space="preserve">
</t>
        </r>
      </text>
    </comment>
    <comment ref="J20" authorId="1">
      <text>
        <r>
          <rPr>
            <b/>
            <sz val="10"/>
            <color indexed="81"/>
            <rFont val="Tahoma"/>
            <family val="2"/>
          </rPr>
          <t>11/01/12</t>
        </r>
        <r>
          <rPr>
            <sz val="8"/>
            <color indexed="81"/>
            <rFont val="Tahoma"/>
            <family val="2"/>
          </rPr>
          <t xml:space="preserve">
</t>
        </r>
      </text>
    </comment>
    <comment ref="L20" authorId="1">
      <text>
        <r>
          <rPr>
            <b/>
            <sz val="9"/>
            <color indexed="81"/>
            <rFont val="Tahoma"/>
            <family val="2"/>
          </rPr>
          <t>05/02/13</t>
        </r>
      </text>
    </comment>
    <comment ref="N20" authorId="1">
      <text>
        <r>
          <rPr>
            <b/>
            <sz val="9"/>
            <color indexed="81"/>
            <rFont val="Tahoma"/>
            <family val="2"/>
          </rPr>
          <t>25/04/13</t>
        </r>
        <r>
          <rPr>
            <sz val="9"/>
            <color indexed="81"/>
            <rFont val="Tahoma"/>
            <family val="2"/>
          </rPr>
          <t xml:space="preserve">
</t>
        </r>
      </text>
    </comment>
    <comment ref="P20" authorId="1">
      <text>
        <r>
          <rPr>
            <b/>
            <sz val="9"/>
            <color indexed="81"/>
            <rFont val="Tahoma"/>
            <family val="2"/>
          </rPr>
          <t>25/04/13</t>
        </r>
        <r>
          <rPr>
            <sz val="9"/>
            <color indexed="81"/>
            <rFont val="Tahoma"/>
            <family val="2"/>
          </rPr>
          <t xml:space="preserve">
</t>
        </r>
      </text>
    </comment>
    <comment ref="R20" authorId="1">
      <text>
        <r>
          <rPr>
            <b/>
            <sz val="9"/>
            <color indexed="81"/>
            <rFont val="Tahoma"/>
            <family val="2"/>
          </rPr>
          <t>03/05/13</t>
        </r>
        <r>
          <rPr>
            <sz val="9"/>
            <color indexed="81"/>
            <rFont val="Tahoma"/>
            <family val="2"/>
          </rPr>
          <t xml:space="preserve">
</t>
        </r>
      </text>
    </comment>
    <comment ref="T20" authorId="1">
      <text>
        <r>
          <rPr>
            <b/>
            <sz val="9"/>
            <color indexed="81"/>
            <rFont val="Tahoma"/>
            <family val="2"/>
          </rPr>
          <t>04/06/2013</t>
        </r>
      </text>
    </comment>
    <comment ref="V20" authorId="1">
      <text>
        <r>
          <rPr>
            <b/>
            <sz val="9"/>
            <color indexed="81"/>
            <rFont val="Tahoma"/>
            <family val="2"/>
          </rPr>
          <t>04/07/2012</t>
        </r>
      </text>
    </comment>
    <comment ref="X20" authorId="3">
      <text>
        <r>
          <rPr>
            <b/>
            <sz val="9"/>
            <color indexed="81"/>
            <rFont val="Tahoma"/>
            <family val="2"/>
          </rPr>
          <t>15-AGO-13</t>
        </r>
        <r>
          <rPr>
            <sz val="9"/>
            <color indexed="81"/>
            <rFont val="Tahoma"/>
            <family val="2"/>
          </rPr>
          <t xml:space="preserve">
</t>
        </r>
      </text>
    </comment>
    <comment ref="Z20" authorId="3">
      <text>
        <r>
          <rPr>
            <b/>
            <sz val="9"/>
            <color indexed="81"/>
            <rFont val="Tahoma"/>
            <family val="2"/>
          </rPr>
          <t xml:space="preserve">20-SEP-13
</t>
        </r>
        <r>
          <rPr>
            <sz val="9"/>
            <color indexed="81"/>
            <rFont val="Tahoma"/>
            <family val="2"/>
          </rPr>
          <t xml:space="preserve">
</t>
        </r>
      </text>
    </comment>
    <comment ref="AB20" authorId="1">
      <text>
        <r>
          <rPr>
            <b/>
            <sz val="9"/>
            <color indexed="81"/>
            <rFont val="Tahoma"/>
            <family val="2"/>
          </rPr>
          <t>contabilidad:</t>
        </r>
        <r>
          <rPr>
            <sz val="9"/>
            <color indexed="81"/>
            <rFont val="Tahoma"/>
            <family val="2"/>
          </rPr>
          <t xml:space="preserve">
</t>
        </r>
        <r>
          <rPr>
            <sz val="10"/>
            <color indexed="81"/>
            <rFont val="Tahoma"/>
            <family val="2"/>
          </rPr>
          <t xml:space="preserve">22-NOV-13
</t>
        </r>
      </text>
    </comment>
    <comment ref="AD20" authorId="1">
      <text>
        <r>
          <rPr>
            <b/>
            <sz val="9"/>
            <color indexed="81"/>
            <rFont val="Tahoma"/>
            <family val="2"/>
          </rPr>
          <t>contabilidad:</t>
        </r>
        <r>
          <rPr>
            <sz val="9"/>
            <color indexed="81"/>
            <rFont val="Tahoma"/>
            <family val="2"/>
          </rPr>
          <t xml:space="preserve">
23/DIC/2013</t>
        </r>
      </text>
    </comment>
    <comment ref="AF20" authorId="1">
      <text>
        <r>
          <rPr>
            <b/>
            <sz val="9"/>
            <color indexed="81"/>
            <rFont val="Tahoma"/>
            <family val="2"/>
          </rPr>
          <t>contabilidad:</t>
        </r>
        <r>
          <rPr>
            <sz val="9"/>
            <color indexed="81"/>
            <rFont val="Tahoma"/>
            <family val="2"/>
          </rPr>
          <t xml:space="preserve">
15-ENE-2014
3300 mns. + 150 cgo fijo + 165 interes mora.</t>
        </r>
      </text>
    </comment>
    <comment ref="AH20" authorId="1">
      <text>
        <r>
          <rPr>
            <b/>
            <sz val="9"/>
            <color indexed="81"/>
            <rFont val="Tahoma"/>
            <family val="2"/>
          </rPr>
          <t>contabilidad:</t>
        </r>
        <r>
          <rPr>
            <sz val="9"/>
            <color indexed="81"/>
            <rFont val="Tahoma"/>
            <family val="2"/>
          </rPr>
          <t xml:space="preserve">
31-MZO-2014
SUPUESTAMENTE EXTRAVIO EL CORRESPONDIENTE AL MES DE ENE Y LIC. AUTORIZA PAGO NORMAL</t>
        </r>
      </text>
    </comment>
    <comment ref="AJ20" authorId="1">
      <text>
        <r>
          <rPr>
            <b/>
            <sz val="9"/>
            <color indexed="81"/>
            <rFont val="Tahoma"/>
            <family val="2"/>
          </rPr>
          <t>contabilidad:</t>
        </r>
        <r>
          <rPr>
            <sz val="9"/>
            <color indexed="81"/>
            <rFont val="Tahoma"/>
            <family val="2"/>
          </rPr>
          <t xml:space="preserve">
04-MZO-2014
$3,300 MENS.
$150 CGO FIJO
$165 INTERES MORA.</t>
        </r>
      </text>
    </comment>
    <comment ref="AL20" authorId="1">
      <text>
        <r>
          <rPr>
            <b/>
            <sz val="9"/>
            <color indexed="81"/>
            <rFont val="Tahoma"/>
            <family val="2"/>
          </rPr>
          <t>contabilidad:</t>
        </r>
        <r>
          <rPr>
            <sz val="9"/>
            <color indexed="81"/>
            <rFont val="Tahoma"/>
            <family val="2"/>
          </rPr>
          <t xml:space="preserve">
4-ABRIL-2014
$3300 MES MZO
$150 CAGO FIJO
$150 INTERES MORA</t>
        </r>
      </text>
    </comment>
    <comment ref="AN20" authorId="1">
      <text>
        <r>
          <rPr>
            <b/>
            <sz val="9"/>
            <color indexed="81"/>
            <rFont val="Tahoma"/>
            <family val="2"/>
          </rPr>
          <t>contabilidad:</t>
        </r>
        <r>
          <rPr>
            <sz val="9"/>
            <color indexed="81"/>
            <rFont val="Tahoma"/>
            <family val="2"/>
          </rPr>
          <t xml:space="preserve">
22-mayo-2014
$3,615. (3300 mensualidad +150 cargo fijo + 165 interes mora.</t>
        </r>
      </text>
    </comment>
    <comment ref="D21" authorId="1">
      <text>
        <r>
          <rPr>
            <b/>
            <sz val="8"/>
            <color indexed="81"/>
            <rFont val="Tahoma"/>
            <family val="2"/>
          </rPr>
          <t>31/08/12</t>
        </r>
        <r>
          <rPr>
            <sz val="8"/>
            <color indexed="81"/>
            <rFont val="Tahoma"/>
            <family val="2"/>
          </rPr>
          <t xml:space="preserve">
</t>
        </r>
      </text>
    </comment>
    <comment ref="F21" authorId="1">
      <text>
        <r>
          <rPr>
            <b/>
            <sz val="8"/>
            <color indexed="81"/>
            <rFont val="Tahoma"/>
            <family val="2"/>
          </rPr>
          <t>30/11/12</t>
        </r>
        <r>
          <rPr>
            <sz val="8"/>
            <color indexed="81"/>
            <rFont val="Tahoma"/>
            <family val="2"/>
          </rPr>
          <t xml:space="preserve">
</t>
        </r>
      </text>
    </comment>
    <comment ref="H21" authorId="1">
      <text>
        <r>
          <rPr>
            <b/>
            <sz val="8"/>
            <color indexed="81"/>
            <rFont val="Tahoma"/>
            <family val="2"/>
          </rPr>
          <t>31/12/12</t>
        </r>
      </text>
    </comment>
    <comment ref="J21" authorId="1">
      <text>
        <r>
          <rPr>
            <sz val="9"/>
            <color indexed="81"/>
            <rFont val="Tahoma"/>
            <family val="2"/>
          </rPr>
          <t xml:space="preserve">22/02/13
</t>
        </r>
      </text>
    </comment>
    <comment ref="L21" authorId="1">
      <text>
        <r>
          <rPr>
            <b/>
            <sz val="9"/>
            <color indexed="81"/>
            <rFont val="Tahoma"/>
            <family val="2"/>
          </rPr>
          <t>contabilidad:</t>
        </r>
        <r>
          <rPr>
            <sz val="9"/>
            <color indexed="81"/>
            <rFont val="Tahoma"/>
            <family val="2"/>
          </rPr>
          <t xml:space="preserve">
2-ene-2014
$3300 + 150 cgo. Fijo</t>
        </r>
      </text>
    </comment>
    <comment ref="N21" authorId="1">
      <text>
        <r>
          <rPr>
            <b/>
            <sz val="9"/>
            <color indexed="81"/>
            <rFont val="Tahoma"/>
            <family val="2"/>
          </rPr>
          <t>contabilidad:</t>
        </r>
        <r>
          <rPr>
            <sz val="9"/>
            <color indexed="81"/>
            <rFont val="Tahoma"/>
            <family val="2"/>
          </rPr>
          <t xml:space="preserve">
3-ENE-2014
$3300 + 150 CGO. FIJO</t>
        </r>
      </text>
    </comment>
    <comment ref="P21" authorId="1">
      <text>
        <r>
          <rPr>
            <b/>
            <sz val="9"/>
            <color indexed="81"/>
            <rFont val="Tahoma"/>
            <family val="2"/>
          </rPr>
          <t xml:space="preserve">contabilidad:
</t>
        </r>
        <r>
          <rPr>
            <sz val="9"/>
            <color indexed="81"/>
            <rFont val="Tahoma"/>
            <family val="2"/>
          </rPr>
          <t>7-ENE-2014
$3300 + 15 CGO. FIJO</t>
        </r>
      </text>
    </comment>
    <comment ref="R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t>
        </r>
      </text>
    </comment>
    <comment ref="T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t>
        </r>
      </text>
    </comment>
    <comment ref="V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t>
        </r>
      </text>
    </comment>
    <comment ref="X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t>
        </r>
      </text>
    </comment>
    <comment ref="Z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
3000     SEP 2250 Y OCT 750</t>
        </r>
      </text>
    </comment>
    <comment ref="AB21" authorId="1">
      <text>
        <r>
          <rPr>
            <b/>
            <sz val="9"/>
            <color indexed="81"/>
            <rFont val="Tahoma"/>
            <family val="2"/>
          </rPr>
          <t>contabilidad:</t>
        </r>
        <r>
          <rPr>
            <sz val="9"/>
            <color indexed="81"/>
            <rFont val="Tahoma"/>
            <family val="2"/>
          </rPr>
          <t xml:space="preserve">
17-ENE-2014
3000     SEP (2250 Y OCT 750)
31-ENE-2014
4000     OCT 2700 + NOV 1300</t>
        </r>
      </text>
    </comment>
    <comment ref="AD21" authorId="1">
      <text>
        <r>
          <rPr>
            <b/>
            <sz val="9"/>
            <color indexed="81"/>
            <rFont val="Tahoma"/>
            <family val="2"/>
          </rPr>
          <t>contabilidad:</t>
        </r>
        <r>
          <rPr>
            <sz val="9"/>
            <color indexed="81"/>
            <rFont val="Tahoma"/>
            <family val="2"/>
          </rPr>
          <t xml:space="preserve">
31-ENE-2014
4000     OCT 2700 + NOV 1300
07-FEB-2014
5000     $2150 completa nov/13 + $2850 abono dic/13</t>
        </r>
      </text>
    </comment>
    <comment ref="AF21" authorId="1">
      <text>
        <r>
          <rPr>
            <b/>
            <sz val="9"/>
            <color indexed="81"/>
            <rFont val="Tahoma"/>
            <family val="2"/>
          </rPr>
          <t>contabilidad:</t>
        </r>
        <r>
          <rPr>
            <sz val="9"/>
            <color indexed="81"/>
            <rFont val="Tahoma"/>
            <family val="2"/>
          </rPr>
          <t xml:space="preserve">
07-FEB-2014
5000     $2150 completa nov/13 + $2850 abono dic/13
21-feb-2014 
2500     $600 completa dic/13 + $1900 abono ene/14</t>
        </r>
      </text>
    </comment>
    <comment ref="AH21" authorId="1">
      <text>
        <r>
          <rPr>
            <b/>
            <sz val="9"/>
            <color indexed="81"/>
            <rFont val="Tahoma"/>
            <family val="2"/>
          </rPr>
          <t>contabilidad:</t>
        </r>
        <r>
          <rPr>
            <sz val="9"/>
            <color indexed="81"/>
            <rFont val="Tahoma"/>
            <family val="2"/>
          </rPr>
          <t xml:space="preserve">
21-feb-2014 
2500     $600 completa dic/13 + $1900 abono ene/14
28-feb-2014
2500      $1,550 completa mes ene/14 + $950 abono feb/14</t>
        </r>
      </text>
    </comment>
    <comment ref="AJ21" authorId="1">
      <text>
        <r>
          <rPr>
            <b/>
            <sz val="9"/>
            <color indexed="81"/>
            <rFont val="Tahoma"/>
            <family val="2"/>
          </rPr>
          <t>contabilidad:</t>
        </r>
        <r>
          <rPr>
            <sz val="9"/>
            <color indexed="81"/>
            <rFont val="Tahoma"/>
            <family val="2"/>
          </rPr>
          <t xml:space="preserve">
28-feb-2014
2500      $1,550 completa mes ene/14 + $950 abono feb/14
07-MZO-2014
2500 COMPLEMENTO MES FEB/14</t>
        </r>
      </text>
    </comment>
    <comment ref="D22" authorId="1">
      <text>
        <r>
          <rPr>
            <b/>
            <sz val="8"/>
            <color indexed="81"/>
            <rFont val="Tahoma"/>
            <family val="2"/>
          </rPr>
          <t>06/09/12</t>
        </r>
        <r>
          <rPr>
            <sz val="8"/>
            <color indexed="81"/>
            <rFont val="Tahoma"/>
            <family val="2"/>
          </rPr>
          <t xml:space="preserve">
</t>
        </r>
      </text>
    </comment>
    <comment ref="F22" authorId="1">
      <text>
        <r>
          <rPr>
            <b/>
            <sz val="8"/>
            <color indexed="81"/>
            <rFont val="Tahoma"/>
            <family val="2"/>
          </rPr>
          <t>30/11/12</t>
        </r>
      </text>
    </comment>
    <comment ref="H22" authorId="1">
      <text>
        <r>
          <rPr>
            <sz val="10"/>
            <color indexed="81"/>
            <rFont val="Tahoma"/>
            <family val="2"/>
          </rPr>
          <t>16-ENERO-13</t>
        </r>
        <r>
          <rPr>
            <sz val="9"/>
            <color indexed="81"/>
            <rFont val="Tahoma"/>
            <family val="2"/>
          </rPr>
          <t xml:space="preserve">
</t>
        </r>
      </text>
    </comment>
    <comment ref="J22" authorId="1">
      <text>
        <r>
          <rPr>
            <b/>
            <sz val="9"/>
            <color indexed="81"/>
            <rFont val="Tahoma"/>
            <family val="2"/>
          </rPr>
          <t>contabilidad:</t>
        </r>
        <r>
          <rPr>
            <sz val="9"/>
            <color indexed="81"/>
            <rFont val="Tahoma"/>
            <family val="2"/>
          </rPr>
          <t xml:space="preserve">
</t>
        </r>
        <r>
          <rPr>
            <sz val="10"/>
            <color indexed="81"/>
            <rFont val="Tahoma"/>
            <family val="2"/>
          </rPr>
          <t>25-FEB-13</t>
        </r>
      </text>
    </comment>
    <comment ref="L22" authorId="1">
      <text>
        <r>
          <rPr>
            <b/>
            <sz val="9"/>
            <color indexed="81"/>
            <rFont val="Tahoma"/>
            <family val="2"/>
          </rPr>
          <t>contabilidad:</t>
        </r>
        <r>
          <rPr>
            <sz val="9"/>
            <color indexed="81"/>
            <rFont val="Tahoma"/>
            <family val="2"/>
          </rPr>
          <t xml:space="preserve">
</t>
        </r>
        <r>
          <rPr>
            <sz val="10"/>
            <color indexed="81"/>
            <rFont val="Tahoma"/>
            <family val="2"/>
          </rPr>
          <t>11-ABRIL-13</t>
        </r>
      </text>
    </comment>
    <comment ref="N22" authorId="1">
      <text>
        <r>
          <rPr>
            <b/>
            <sz val="9"/>
            <color indexed="81"/>
            <rFont val="Tahoma"/>
            <family val="2"/>
          </rPr>
          <t>contabilidad:</t>
        </r>
        <r>
          <rPr>
            <sz val="9"/>
            <color indexed="81"/>
            <rFont val="Tahoma"/>
            <family val="2"/>
          </rPr>
          <t xml:space="preserve">
</t>
        </r>
        <r>
          <rPr>
            <sz val="10"/>
            <color indexed="81"/>
            <rFont val="Tahoma"/>
            <family val="2"/>
          </rPr>
          <t xml:space="preserve">30-ABRIL-13
</t>
        </r>
      </text>
    </comment>
    <comment ref="P22" authorId="1">
      <text>
        <r>
          <rPr>
            <b/>
            <sz val="9"/>
            <color indexed="81"/>
            <rFont val="Tahoma"/>
            <family val="2"/>
          </rPr>
          <t>contabilidad:</t>
        </r>
        <r>
          <rPr>
            <sz val="9"/>
            <color indexed="81"/>
            <rFont val="Tahoma"/>
            <family val="2"/>
          </rPr>
          <t xml:space="preserve">
</t>
        </r>
        <r>
          <rPr>
            <sz val="10"/>
            <color indexed="81"/>
            <rFont val="Tahoma"/>
            <family val="2"/>
          </rPr>
          <t>28-JUNIO-13</t>
        </r>
      </text>
    </comment>
    <comment ref="R22" authorId="1">
      <text>
        <r>
          <rPr>
            <b/>
            <sz val="9"/>
            <color indexed="81"/>
            <rFont val="Tahoma"/>
            <family val="2"/>
          </rPr>
          <t>contabilidad:</t>
        </r>
        <r>
          <rPr>
            <sz val="9"/>
            <color indexed="81"/>
            <rFont val="Tahoma"/>
            <family val="2"/>
          </rPr>
          <t xml:space="preserve">
</t>
        </r>
        <r>
          <rPr>
            <sz val="10"/>
            <color indexed="81"/>
            <rFont val="Tahoma"/>
            <family val="2"/>
          </rPr>
          <t>06-AGOST-13</t>
        </r>
      </text>
    </comment>
    <comment ref="T22" authorId="1">
      <text>
        <r>
          <rPr>
            <b/>
            <sz val="9"/>
            <color indexed="81"/>
            <rFont val="Tahoma"/>
            <family val="2"/>
          </rPr>
          <t>contabilidad:</t>
        </r>
        <r>
          <rPr>
            <sz val="9"/>
            <color indexed="81"/>
            <rFont val="Tahoma"/>
            <family val="2"/>
          </rPr>
          <t xml:space="preserve">
</t>
        </r>
        <r>
          <rPr>
            <sz val="10"/>
            <color indexed="81"/>
            <rFont val="Tahoma"/>
            <family val="2"/>
          </rPr>
          <t>13-SEP-13</t>
        </r>
      </text>
    </comment>
    <comment ref="V22" authorId="1">
      <text>
        <r>
          <rPr>
            <b/>
            <sz val="9"/>
            <color indexed="81"/>
            <rFont val="Tahoma"/>
            <family val="2"/>
          </rPr>
          <t>contabilidad:</t>
        </r>
        <r>
          <rPr>
            <sz val="9"/>
            <color indexed="81"/>
            <rFont val="Tahoma"/>
            <family val="2"/>
          </rPr>
          <t xml:space="preserve">
22-NOV-13</t>
        </r>
      </text>
    </comment>
    <comment ref="X22" authorId="1">
      <text>
        <r>
          <rPr>
            <b/>
            <sz val="9"/>
            <color indexed="81"/>
            <rFont val="Tahoma"/>
            <family val="2"/>
          </rPr>
          <t>contabilidad:</t>
        </r>
        <r>
          <rPr>
            <sz val="9"/>
            <color indexed="81"/>
            <rFont val="Tahoma"/>
            <family val="2"/>
          </rPr>
          <t xml:space="preserve">
11-DIC-13 $3615
3300 MENS.
150  CARGO FIJO
165  INTERES MORA.</t>
        </r>
      </text>
    </comment>
    <comment ref="Z22" authorId="1">
      <text>
        <r>
          <rPr>
            <b/>
            <sz val="9"/>
            <color indexed="81"/>
            <rFont val="Tahoma"/>
            <family val="2"/>
          </rPr>
          <t>contabilidad:</t>
        </r>
        <r>
          <rPr>
            <sz val="9"/>
            <color indexed="81"/>
            <rFont val="Tahoma"/>
            <family val="2"/>
          </rPr>
          <t xml:space="preserve">
11-DIC-13 $3615
3300 MENS.
150  CARGO FIJO
200  INTERES MORA.</t>
        </r>
      </text>
    </comment>
    <comment ref="AB22" authorId="1">
      <text>
        <r>
          <rPr>
            <b/>
            <sz val="9"/>
            <color indexed="81"/>
            <rFont val="Tahoma"/>
            <family val="2"/>
          </rPr>
          <t>contabilidad:</t>
        </r>
        <r>
          <rPr>
            <sz val="9"/>
            <color indexed="81"/>
            <rFont val="Tahoma"/>
            <family val="2"/>
          </rPr>
          <t xml:space="preserve">
09-ENE-2014
$3300 mens. + 150 cgo fijo + 200 interes mora</t>
        </r>
      </text>
    </comment>
    <comment ref="AD22" authorId="1">
      <text>
        <r>
          <rPr>
            <b/>
            <sz val="9"/>
            <color indexed="81"/>
            <rFont val="Tahoma"/>
            <family val="2"/>
          </rPr>
          <t>contabilidad:</t>
        </r>
        <r>
          <rPr>
            <sz val="9"/>
            <color indexed="81"/>
            <rFont val="Tahoma"/>
            <family val="2"/>
          </rPr>
          <t xml:space="preserve">
13-ENE-2014
$3300 mens. + 150 cgo fijo + 200 interes mora</t>
        </r>
      </text>
    </comment>
    <comment ref="AF22" authorId="1">
      <text>
        <r>
          <rPr>
            <b/>
            <sz val="9"/>
            <color indexed="81"/>
            <rFont val="Tahoma"/>
            <family val="2"/>
          </rPr>
          <t>contabilidad:</t>
        </r>
        <r>
          <rPr>
            <sz val="9"/>
            <color indexed="81"/>
            <rFont val="Tahoma"/>
            <family val="2"/>
          </rPr>
          <t xml:space="preserve">
27-ENE-2014
$3,300 mens. Dic/13
$2,185 intereses moratorios desde feb/13</t>
        </r>
      </text>
    </comment>
    <comment ref="AH22" authorId="1">
      <text>
        <r>
          <rPr>
            <b/>
            <sz val="9"/>
            <color indexed="81"/>
            <rFont val="Tahoma"/>
            <family val="2"/>
          </rPr>
          <t>contabilidad:</t>
        </r>
        <r>
          <rPr>
            <sz val="9"/>
            <color indexed="81"/>
            <rFont val="Tahoma"/>
            <family val="2"/>
          </rPr>
          <t xml:space="preserve">
31-ENE-14
$3,300 mns. + 150 cgo fijo + 165 interes mora</t>
        </r>
      </text>
    </comment>
    <comment ref="AJ22" authorId="1">
      <text>
        <r>
          <rPr>
            <b/>
            <sz val="9"/>
            <color indexed="81"/>
            <rFont val="Tahoma"/>
            <family val="2"/>
          </rPr>
          <t>contabilidad:</t>
        </r>
        <r>
          <rPr>
            <sz val="9"/>
            <color indexed="81"/>
            <rFont val="Tahoma"/>
            <family val="2"/>
          </rPr>
          <t xml:space="preserve">
04-FEB-14</t>
        </r>
      </text>
    </comment>
    <comment ref="AL22" authorId="1">
      <text>
        <r>
          <rPr>
            <b/>
            <sz val="9"/>
            <color indexed="81"/>
            <rFont val="Tahoma"/>
            <family val="2"/>
          </rPr>
          <t>contabilidad:</t>
        </r>
        <r>
          <rPr>
            <sz val="9"/>
            <color indexed="81"/>
            <rFont val="Tahoma"/>
            <family val="2"/>
          </rPr>
          <t xml:space="preserve">
05-MZO-2014
</t>
        </r>
      </text>
    </comment>
    <comment ref="AN22" authorId="1">
      <text>
        <r>
          <rPr>
            <b/>
            <sz val="9"/>
            <color indexed="81"/>
            <rFont val="Tahoma"/>
            <family val="2"/>
          </rPr>
          <t>contabilidad:</t>
        </r>
        <r>
          <rPr>
            <sz val="9"/>
            <color indexed="81"/>
            <rFont val="Tahoma"/>
            <family val="2"/>
          </rPr>
          <t xml:space="preserve">
04-ABRIL-2014</t>
        </r>
      </text>
    </comment>
    <comment ref="D23" authorId="1">
      <text>
        <r>
          <rPr>
            <b/>
            <sz val="8"/>
            <color indexed="81"/>
            <rFont val="Tahoma"/>
            <family val="2"/>
          </rPr>
          <t>13/09/12</t>
        </r>
        <r>
          <rPr>
            <sz val="8"/>
            <color indexed="81"/>
            <rFont val="Tahoma"/>
            <family val="2"/>
          </rPr>
          <t xml:space="preserve">
</t>
        </r>
      </text>
    </comment>
    <comment ref="F23" authorId="1">
      <text>
        <r>
          <rPr>
            <b/>
            <sz val="8"/>
            <color indexed="81"/>
            <rFont val="Tahoma"/>
            <family val="2"/>
          </rPr>
          <t>05/11/12</t>
        </r>
      </text>
    </comment>
    <comment ref="H23" authorId="1">
      <text>
        <r>
          <rPr>
            <b/>
            <sz val="8"/>
            <color indexed="81"/>
            <rFont val="Tahoma"/>
            <family val="2"/>
          </rPr>
          <t>04/12/12</t>
        </r>
        <r>
          <rPr>
            <sz val="8"/>
            <color indexed="81"/>
            <rFont val="Tahoma"/>
            <family val="2"/>
          </rPr>
          <t xml:space="preserve">
</t>
        </r>
      </text>
    </comment>
    <comment ref="J23" authorId="1">
      <text>
        <r>
          <rPr>
            <b/>
            <sz val="8"/>
            <color indexed="81"/>
            <rFont val="Tahoma"/>
            <family val="2"/>
          </rPr>
          <t>04/01/13</t>
        </r>
      </text>
    </comment>
    <comment ref="L23" authorId="1">
      <text>
        <r>
          <rPr>
            <b/>
            <sz val="9"/>
            <color indexed="81"/>
            <rFont val="Tahoma"/>
            <family val="2"/>
          </rPr>
          <t>13/02/13</t>
        </r>
        <r>
          <rPr>
            <sz val="9"/>
            <color indexed="81"/>
            <rFont val="Tahoma"/>
            <family val="2"/>
          </rPr>
          <t xml:space="preserve">
</t>
        </r>
      </text>
    </comment>
    <comment ref="N23" authorId="1">
      <text>
        <r>
          <rPr>
            <b/>
            <sz val="9"/>
            <color indexed="81"/>
            <rFont val="Tahoma"/>
            <family val="2"/>
          </rPr>
          <t>contabilidad:</t>
        </r>
        <r>
          <rPr>
            <sz val="9"/>
            <color indexed="81"/>
            <rFont val="Tahoma"/>
            <family val="2"/>
          </rPr>
          <t xml:space="preserve">
</t>
        </r>
        <r>
          <rPr>
            <sz val="10"/>
            <color indexed="81"/>
            <rFont val="Tahoma"/>
            <family val="2"/>
          </rPr>
          <t>25-MZO-13</t>
        </r>
      </text>
    </comment>
    <comment ref="P23" authorId="1">
      <text>
        <r>
          <rPr>
            <b/>
            <sz val="9"/>
            <color indexed="81"/>
            <rFont val="Tahoma"/>
            <family val="2"/>
          </rPr>
          <t>contabilidad:</t>
        </r>
        <r>
          <rPr>
            <sz val="9"/>
            <color indexed="81"/>
            <rFont val="Tahoma"/>
            <family val="2"/>
          </rPr>
          <t xml:space="preserve">
</t>
        </r>
        <r>
          <rPr>
            <sz val="10"/>
            <color indexed="81"/>
            <rFont val="Tahoma"/>
            <family val="2"/>
          </rPr>
          <t>30-ABRIL-13</t>
        </r>
      </text>
    </comment>
    <comment ref="R23" authorId="1">
      <text>
        <r>
          <rPr>
            <b/>
            <sz val="9"/>
            <color indexed="81"/>
            <rFont val="Tahoma"/>
            <family val="2"/>
          </rPr>
          <t>31/05/13</t>
        </r>
        <r>
          <rPr>
            <sz val="9"/>
            <color indexed="81"/>
            <rFont val="Tahoma"/>
            <family val="2"/>
          </rPr>
          <t xml:space="preserve">
</t>
        </r>
      </text>
    </comment>
    <comment ref="T23" authorId="1">
      <text>
        <r>
          <rPr>
            <b/>
            <sz val="9"/>
            <color indexed="81"/>
            <rFont val="Tahoma"/>
            <family val="2"/>
          </rPr>
          <t>9-julio-13</t>
        </r>
        <r>
          <rPr>
            <sz val="9"/>
            <color indexed="81"/>
            <rFont val="Tahoma"/>
            <family val="2"/>
          </rPr>
          <t xml:space="preserve">
</t>
        </r>
      </text>
    </comment>
    <comment ref="V23" authorId="3">
      <text>
        <r>
          <rPr>
            <b/>
            <sz val="9"/>
            <color indexed="81"/>
            <rFont val="Tahoma"/>
            <family val="2"/>
          </rPr>
          <t>26-AGO-13</t>
        </r>
        <r>
          <rPr>
            <sz val="9"/>
            <color indexed="81"/>
            <rFont val="Tahoma"/>
            <family val="2"/>
          </rPr>
          <t xml:space="preserve">
</t>
        </r>
      </text>
    </comment>
    <comment ref="X23" authorId="3">
      <text>
        <r>
          <rPr>
            <b/>
            <sz val="9"/>
            <color indexed="81"/>
            <rFont val="Tahoma"/>
            <family val="2"/>
          </rPr>
          <t>4-SEP-13</t>
        </r>
        <r>
          <rPr>
            <sz val="9"/>
            <color indexed="81"/>
            <rFont val="Tahoma"/>
            <family val="2"/>
          </rPr>
          <t xml:space="preserve">
</t>
        </r>
      </text>
    </comment>
    <comment ref="Z23" authorId="3">
      <text>
        <r>
          <rPr>
            <b/>
            <sz val="9"/>
            <color indexed="81"/>
            <rFont val="Tahoma"/>
            <family val="2"/>
          </rPr>
          <t>5-NOV-13</t>
        </r>
        <r>
          <rPr>
            <sz val="9"/>
            <color indexed="81"/>
            <rFont val="Tahoma"/>
            <family val="2"/>
          </rPr>
          <t xml:space="preserve">
</t>
        </r>
      </text>
    </comment>
    <comment ref="AB23" authorId="3">
      <text>
        <r>
          <rPr>
            <b/>
            <sz val="9"/>
            <color indexed="81"/>
            <rFont val="Tahoma"/>
            <family val="2"/>
          </rPr>
          <t>5-NOV-13</t>
        </r>
        <r>
          <rPr>
            <sz val="9"/>
            <color indexed="81"/>
            <rFont val="Tahoma"/>
            <family val="2"/>
          </rPr>
          <t xml:space="preserve">
</t>
        </r>
      </text>
    </comment>
    <comment ref="AD23" authorId="1">
      <text>
        <r>
          <rPr>
            <b/>
            <sz val="9"/>
            <color indexed="81"/>
            <rFont val="Tahoma"/>
            <family val="2"/>
          </rPr>
          <t>contabilidad:</t>
        </r>
        <r>
          <rPr>
            <sz val="9"/>
            <color indexed="81"/>
            <rFont val="Tahoma"/>
            <family val="2"/>
          </rPr>
          <t xml:space="preserve">
19-DIC-13 
3,300 +150 fijo + 330 de recargos</t>
        </r>
      </text>
    </comment>
    <comment ref="AF23" authorId="1">
      <text>
        <r>
          <rPr>
            <b/>
            <sz val="9"/>
            <color indexed="81"/>
            <rFont val="Tahoma"/>
            <family val="2"/>
          </rPr>
          <t>contabilidad:</t>
        </r>
        <r>
          <rPr>
            <sz val="9"/>
            <color indexed="81"/>
            <rFont val="Tahoma"/>
            <family val="2"/>
          </rPr>
          <t xml:space="preserve">
19-DIC-13   3,300+150</t>
        </r>
      </text>
    </comment>
    <comment ref="AH23" authorId="1">
      <text>
        <r>
          <rPr>
            <b/>
            <sz val="9"/>
            <color indexed="81"/>
            <rFont val="Tahoma"/>
            <family val="2"/>
          </rPr>
          <t>contabilidad:</t>
        </r>
        <r>
          <rPr>
            <sz val="9"/>
            <color indexed="81"/>
            <rFont val="Tahoma"/>
            <family val="2"/>
          </rPr>
          <t xml:space="preserve">
19-DIC-13</t>
        </r>
      </text>
    </comment>
    <comment ref="AJ23" authorId="1">
      <text>
        <r>
          <rPr>
            <b/>
            <sz val="9"/>
            <color indexed="81"/>
            <rFont val="Tahoma"/>
            <family val="2"/>
          </rPr>
          <t>contabilidad:</t>
        </r>
        <r>
          <rPr>
            <sz val="9"/>
            <color indexed="81"/>
            <rFont val="Tahoma"/>
            <family val="2"/>
          </rPr>
          <t xml:space="preserve">
16-ABRIL-2014
$3300 MENSUALIDAD
$150 CARGO FIJO
$330 INTERES MORA. (2 MESES)</t>
        </r>
      </text>
    </comment>
    <comment ref="AL23" authorId="1">
      <text>
        <r>
          <rPr>
            <b/>
            <sz val="9"/>
            <color indexed="81"/>
            <rFont val="Tahoma"/>
            <family val="2"/>
          </rPr>
          <t>contabilidad:</t>
        </r>
        <r>
          <rPr>
            <sz val="9"/>
            <color indexed="81"/>
            <rFont val="Tahoma"/>
            <family val="2"/>
          </rPr>
          <t xml:space="preserve">
16-ABRIL-2014
$3300 MENSUALIDAD
$150 CARGO FIJO
$165 INTERES MORA</t>
        </r>
      </text>
    </comment>
    <comment ref="AN23" authorId="1">
      <text>
        <r>
          <rPr>
            <b/>
            <sz val="9"/>
            <color indexed="81"/>
            <rFont val="Tahoma"/>
            <family val="2"/>
          </rPr>
          <t>contabilidad:</t>
        </r>
        <r>
          <rPr>
            <sz val="9"/>
            <color indexed="81"/>
            <rFont val="Tahoma"/>
            <family val="2"/>
          </rPr>
          <t xml:space="preserve">
22-mayo-2014
$3,615. (3300 mensualidad +150 cargo fijo + 165 interes mora.</t>
        </r>
      </text>
    </comment>
    <comment ref="D24" authorId="1">
      <text>
        <r>
          <rPr>
            <b/>
            <sz val="8"/>
            <color indexed="81"/>
            <rFont val="Tahoma"/>
            <family val="2"/>
          </rPr>
          <t>04/09/12</t>
        </r>
        <r>
          <rPr>
            <sz val="8"/>
            <color indexed="81"/>
            <rFont val="Tahoma"/>
            <family val="2"/>
          </rPr>
          <t xml:space="preserve">
</t>
        </r>
      </text>
    </comment>
    <comment ref="F24" authorId="1">
      <text>
        <r>
          <rPr>
            <b/>
            <sz val="9"/>
            <color indexed="81"/>
            <rFont val="Tahoma"/>
            <family val="2"/>
          </rPr>
          <t>contabilidad:</t>
        </r>
        <r>
          <rPr>
            <sz val="9"/>
            <color indexed="81"/>
            <rFont val="Tahoma"/>
            <family val="2"/>
          </rPr>
          <t xml:space="preserve">
</t>
        </r>
        <r>
          <rPr>
            <sz val="10"/>
            <color indexed="81"/>
            <rFont val="Tahoma"/>
            <family val="2"/>
          </rPr>
          <t>05-NOV-13</t>
        </r>
      </text>
    </comment>
    <comment ref="H24" authorId="1">
      <text>
        <r>
          <rPr>
            <b/>
            <sz val="8"/>
            <color indexed="81"/>
            <rFont val="Tahoma"/>
            <family val="2"/>
          </rPr>
          <t>05/12/12</t>
        </r>
        <r>
          <rPr>
            <sz val="8"/>
            <color indexed="81"/>
            <rFont val="Tahoma"/>
            <family val="2"/>
          </rPr>
          <t xml:space="preserve">
</t>
        </r>
      </text>
    </comment>
    <comment ref="J24" authorId="1">
      <text>
        <r>
          <rPr>
            <b/>
            <sz val="8"/>
            <color indexed="81"/>
            <rFont val="Tahoma"/>
            <family val="2"/>
          </rPr>
          <t>04/01/13</t>
        </r>
      </text>
    </comment>
    <comment ref="L24" authorId="1">
      <text>
        <r>
          <rPr>
            <b/>
            <sz val="9"/>
            <color indexed="81"/>
            <rFont val="Tahoma"/>
            <family val="2"/>
          </rPr>
          <t>05/02/13</t>
        </r>
      </text>
    </comment>
    <comment ref="N24" authorId="1">
      <text>
        <r>
          <rPr>
            <b/>
            <sz val="9"/>
            <color indexed="81"/>
            <rFont val="Tahoma"/>
            <family val="2"/>
          </rPr>
          <t>contabilidad:</t>
        </r>
        <r>
          <rPr>
            <sz val="9"/>
            <color indexed="81"/>
            <rFont val="Tahoma"/>
            <family val="2"/>
          </rPr>
          <t xml:space="preserve">
</t>
        </r>
        <r>
          <rPr>
            <sz val="10"/>
            <color indexed="81"/>
            <rFont val="Tahoma"/>
            <family val="2"/>
          </rPr>
          <t>05-MZO-13</t>
        </r>
      </text>
    </comment>
    <comment ref="P24" authorId="1">
      <text>
        <r>
          <rPr>
            <b/>
            <sz val="9"/>
            <color indexed="81"/>
            <rFont val="Tahoma"/>
            <family val="2"/>
          </rPr>
          <t>contabilidad:</t>
        </r>
        <r>
          <rPr>
            <sz val="9"/>
            <color indexed="81"/>
            <rFont val="Tahoma"/>
            <family val="2"/>
          </rPr>
          <t xml:space="preserve">
</t>
        </r>
        <r>
          <rPr>
            <sz val="10"/>
            <color indexed="81"/>
            <rFont val="Tahoma"/>
            <family val="2"/>
          </rPr>
          <t>2-ABRIL-13</t>
        </r>
      </text>
    </comment>
    <comment ref="R24" authorId="1">
      <text>
        <r>
          <rPr>
            <b/>
            <sz val="9"/>
            <color indexed="81"/>
            <rFont val="Tahoma"/>
            <family val="2"/>
          </rPr>
          <t>contabilidad:</t>
        </r>
        <r>
          <rPr>
            <sz val="9"/>
            <color indexed="81"/>
            <rFont val="Tahoma"/>
            <family val="2"/>
          </rPr>
          <t xml:space="preserve">
</t>
        </r>
        <r>
          <rPr>
            <sz val="10"/>
            <color indexed="81"/>
            <rFont val="Tahoma"/>
            <family val="2"/>
          </rPr>
          <t>03-MAYO-13</t>
        </r>
      </text>
    </comment>
    <comment ref="T24" authorId="1">
      <text>
        <r>
          <rPr>
            <b/>
            <sz val="9"/>
            <color indexed="81"/>
            <rFont val="Tahoma"/>
            <family val="2"/>
          </rPr>
          <t>contabilidad:</t>
        </r>
        <r>
          <rPr>
            <sz val="9"/>
            <color indexed="81"/>
            <rFont val="Tahoma"/>
            <family val="2"/>
          </rPr>
          <t xml:space="preserve">
</t>
        </r>
        <r>
          <rPr>
            <sz val="10"/>
            <color indexed="81"/>
            <rFont val="Tahoma"/>
            <family val="2"/>
          </rPr>
          <t>05-JUNIO-13</t>
        </r>
      </text>
    </comment>
    <comment ref="V24"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24" authorId="1">
      <text>
        <r>
          <rPr>
            <b/>
            <sz val="9"/>
            <color indexed="81"/>
            <rFont val="Tahoma"/>
            <family val="2"/>
          </rPr>
          <t>contabilidad:</t>
        </r>
        <r>
          <rPr>
            <sz val="9"/>
            <color indexed="81"/>
            <rFont val="Tahoma"/>
            <family val="2"/>
          </rPr>
          <t xml:space="preserve">
</t>
        </r>
        <r>
          <rPr>
            <sz val="10"/>
            <color indexed="81"/>
            <rFont val="Tahoma"/>
            <family val="2"/>
          </rPr>
          <t>05-AGOST-13</t>
        </r>
      </text>
    </comment>
    <comment ref="Z24" authorId="1">
      <text>
        <r>
          <rPr>
            <b/>
            <sz val="9"/>
            <color indexed="81"/>
            <rFont val="Tahoma"/>
            <family val="2"/>
          </rPr>
          <t>contabilidad:</t>
        </r>
        <r>
          <rPr>
            <sz val="9"/>
            <color indexed="81"/>
            <rFont val="Tahoma"/>
            <family val="2"/>
          </rPr>
          <t xml:space="preserve">
</t>
        </r>
        <r>
          <rPr>
            <sz val="10"/>
            <color indexed="81"/>
            <rFont val="Tahoma"/>
            <family val="2"/>
          </rPr>
          <t>05-SEP-13</t>
        </r>
      </text>
    </comment>
    <comment ref="AB24"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24" authorId="1">
      <text>
        <r>
          <rPr>
            <b/>
            <sz val="9"/>
            <color indexed="81"/>
            <rFont val="Tahoma"/>
            <family val="2"/>
          </rPr>
          <t>contabilidad:</t>
        </r>
        <r>
          <rPr>
            <sz val="9"/>
            <color indexed="81"/>
            <rFont val="Tahoma"/>
            <family val="2"/>
          </rPr>
          <t xml:space="preserve">
05-NOV-13</t>
        </r>
      </text>
    </comment>
    <comment ref="AF24" authorId="1">
      <text>
        <r>
          <rPr>
            <b/>
            <sz val="9"/>
            <color indexed="81"/>
            <rFont val="Tahoma"/>
            <family val="2"/>
          </rPr>
          <t>contabilidad:</t>
        </r>
        <r>
          <rPr>
            <sz val="9"/>
            <color indexed="81"/>
            <rFont val="Tahoma"/>
            <family val="2"/>
          </rPr>
          <t xml:space="preserve">
05-DIC-2013</t>
        </r>
      </text>
    </comment>
    <comment ref="AJ24" authorId="1">
      <text>
        <r>
          <rPr>
            <b/>
            <sz val="9"/>
            <color indexed="81"/>
            <rFont val="Tahoma"/>
            <family val="2"/>
          </rPr>
          <t>contabilidad:</t>
        </r>
        <r>
          <rPr>
            <sz val="9"/>
            <color indexed="81"/>
            <rFont val="Tahoma"/>
            <family val="2"/>
          </rPr>
          <t xml:space="preserve">
04-FEB-2014</t>
        </r>
      </text>
    </comment>
    <comment ref="AL24" authorId="1">
      <text>
        <r>
          <rPr>
            <b/>
            <sz val="9"/>
            <color indexed="81"/>
            <rFont val="Tahoma"/>
            <family val="2"/>
          </rPr>
          <t>contabilidad:</t>
        </r>
        <r>
          <rPr>
            <sz val="9"/>
            <color indexed="81"/>
            <rFont val="Tahoma"/>
            <family val="2"/>
          </rPr>
          <t xml:space="preserve">
05-MZO-2014</t>
        </r>
      </text>
    </comment>
    <comment ref="AN24" authorId="1">
      <text>
        <r>
          <rPr>
            <b/>
            <sz val="9"/>
            <color indexed="81"/>
            <rFont val="Tahoma"/>
            <family val="2"/>
          </rPr>
          <t xml:space="preserve">contabilidad:
</t>
        </r>
        <r>
          <rPr>
            <sz val="9"/>
            <color indexed="81"/>
            <rFont val="Tahoma"/>
            <family val="2"/>
          </rPr>
          <t>06-ENE-14
ESTE PAGO FUE REALIZADO EN EL MES DE ENERO DEL PRESENTE, MES EN EL QUE NO SE CURSO MATERIA POR LO QUE SE SOLICITO POR ESCRITO EL CAMBIO DE PAGO AL MES DE ABRIL 2014</t>
        </r>
      </text>
    </comment>
    <comment ref="D25" authorId="1">
      <text>
        <r>
          <rPr>
            <b/>
            <sz val="8"/>
            <color indexed="81"/>
            <rFont val="Tahoma"/>
            <family val="2"/>
          </rPr>
          <t>17/09/12</t>
        </r>
        <r>
          <rPr>
            <sz val="8"/>
            <color indexed="81"/>
            <rFont val="Tahoma"/>
            <family val="2"/>
          </rPr>
          <t xml:space="preserve">
</t>
        </r>
      </text>
    </comment>
    <comment ref="F25" authorId="1">
      <text>
        <r>
          <rPr>
            <b/>
            <sz val="9"/>
            <color indexed="81"/>
            <rFont val="Tahoma"/>
            <family val="2"/>
          </rPr>
          <t>contabilidad:</t>
        </r>
        <r>
          <rPr>
            <sz val="9"/>
            <color indexed="81"/>
            <rFont val="Tahoma"/>
            <family val="2"/>
          </rPr>
          <t xml:space="preserve">
</t>
        </r>
        <r>
          <rPr>
            <sz val="10"/>
            <color indexed="81"/>
            <rFont val="Tahoma"/>
            <family val="2"/>
          </rPr>
          <t>23-NOV-12</t>
        </r>
      </text>
    </comment>
    <comment ref="H25" authorId="1">
      <text>
        <r>
          <rPr>
            <b/>
            <sz val="9"/>
            <color indexed="81"/>
            <rFont val="Tahoma"/>
            <family val="2"/>
          </rPr>
          <t>contabilidad:</t>
        </r>
        <r>
          <rPr>
            <sz val="9"/>
            <color indexed="81"/>
            <rFont val="Tahoma"/>
            <family val="2"/>
          </rPr>
          <t xml:space="preserve">
</t>
        </r>
        <r>
          <rPr>
            <sz val="10"/>
            <color indexed="81"/>
            <rFont val="Tahoma"/>
            <family val="2"/>
          </rPr>
          <t>14-ENE-13</t>
        </r>
      </text>
    </comment>
    <comment ref="J25" authorId="1">
      <text>
        <r>
          <rPr>
            <b/>
            <sz val="9"/>
            <color indexed="81"/>
            <rFont val="Tahoma"/>
            <family val="2"/>
          </rPr>
          <t>contabilidad:</t>
        </r>
        <r>
          <rPr>
            <sz val="9"/>
            <color indexed="81"/>
            <rFont val="Tahoma"/>
            <family val="2"/>
          </rPr>
          <t xml:space="preserve">
</t>
        </r>
        <r>
          <rPr>
            <sz val="10"/>
            <color indexed="81"/>
            <rFont val="Tahoma"/>
            <family val="2"/>
          </rPr>
          <t>19-FEB-13</t>
        </r>
      </text>
    </comment>
    <comment ref="L25" authorId="1">
      <text>
        <r>
          <rPr>
            <b/>
            <sz val="9"/>
            <color indexed="81"/>
            <rFont val="Tahoma"/>
            <family val="2"/>
          </rPr>
          <t>contabilidad:</t>
        </r>
        <r>
          <rPr>
            <sz val="9"/>
            <color indexed="81"/>
            <rFont val="Tahoma"/>
            <family val="2"/>
          </rPr>
          <t xml:space="preserve">
30-4-13 $10,850 ($3300 mens. Feb/13 + $3300 mens. Mzo/13 + $3300 mens. Abr/13 + $950 abono mens. May/13)</t>
        </r>
      </text>
    </comment>
    <comment ref="N25" authorId="1">
      <text>
        <r>
          <rPr>
            <b/>
            <sz val="9"/>
            <color indexed="81"/>
            <rFont val="Tahoma"/>
            <family val="2"/>
          </rPr>
          <t>contabilidad:</t>
        </r>
        <r>
          <rPr>
            <sz val="9"/>
            <color indexed="81"/>
            <rFont val="Tahoma"/>
            <family val="2"/>
          </rPr>
          <t xml:space="preserve">
30-4-13 $10,850 ($3300 mens. Feb/13 + $3300 mens. Mzo/13 + $3300 mens. Abr/13 + $950 abono mens. May/13)</t>
        </r>
      </text>
    </comment>
    <comment ref="P25" authorId="1">
      <text>
        <r>
          <rPr>
            <b/>
            <sz val="9"/>
            <color indexed="81"/>
            <rFont val="Tahoma"/>
            <family val="2"/>
          </rPr>
          <t>contabilidad:</t>
        </r>
        <r>
          <rPr>
            <sz val="9"/>
            <color indexed="81"/>
            <rFont val="Tahoma"/>
            <family val="2"/>
          </rPr>
          <t xml:space="preserve">
30-4-13 $10,850 ($3300 mens. Feb/13 + $3300 mens. Mzo/13 + $3300 mens. Abr/13 + $950 abono mens. May/13)</t>
        </r>
      </text>
    </comment>
    <comment ref="R25" authorId="1">
      <text>
        <r>
          <rPr>
            <b/>
            <sz val="9"/>
            <color indexed="81"/>
            <rFont val="Tahoma"/>
            <family val="2"/>
          </rPr>
          <t>contabilidad:</t>
        </r>
        <r>
          <rPr>
            <sz val="9"/>
            <color indexed="81"/>
            <rFont val="Tahoma"/>
            <family val="2"/>
          </rPr>
          <t xml:space="preserve">
30-4-13 $10,850 ($3300 mens. Feb/13 + $3300 mens. Mzo/13 + $3300 mens. Abr/13 + $950 abono mens. May/13)
18-10-13 $8,385  ($2350 copleta mes may/13 + $3300 mes jun/13 + $2735 abono mes jul/13)</t>
        </r>
      </text>
    </comment>
    <comment ref="T25" authorId="1">
      <text>
        <r>
          <rPr>
            <b/>
            <sz val="9"/>
            <color indexed="81"/>
            <rFont val="Tahoma"/>
            <family val="2"/>
          </rPr>
          <t>contabilidad:</t>
        </r>
        <r>
          <rPr>
            <sz val="9"/>
            <color indexed="81"/>
            <rFont val="Tahoma"/>
            <family val="2"/>
          </rPr>
          <t xml:space="preserve">
18-10-13 $8,385  ($2350 copleta mes may/13 + $3300 mes jun/13 + $2735 abono mes jul/13)</t>
        </r>
      </text>
    </comment>
    <comment ref="V25" authorId="1">
      <text>
        <r>
          <rPr>
            <b/>
            <sz val="9"/>
            <color indexed="81"/>
            <rFont val="Tahoma"/>
            <family val="2"/>
          </rPr>
          <t>contabilidad:</t>
        </r>
        <r>
          <rPr>
            <sz val="9"/>
            <color indexed="81"/>
            <rFont val="Tahoma"/>
            <family val="2"/>
          </rPr>
          <t xml:space="preserve">
18-10-13 $8,385  ($2350 copleta mes may/13 + $3300 mes jun/13 + $2735 abono mes jul/13)
20-10-13 $22,500 (525 completa mes jul/13 + 3300 ago/13 + 3300 sep/13 + 3300 oct/13 + 3300 nov/13 + 3300 dic/13 + 3300 ene/14 + 2,175 total cargo fijo e interes mora de ene-dic/13, condonando $820</t>
        </r>
      </text>
    </comment>
    <comment ref="X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Z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AB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AD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AF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AH25" authorId="1">
      <text>
        <r>
          <rPr>
            <b/>
            <sz val="9"/>
            <color indexed="81"/>
            <rFont val="Tahoma"/>
            <family val="2"/>
          </rPr>
          <t>contabilidad:</t>
        </r>
        <r>
          <rPr>
            <sz val="9"/>
            <color indexed="81"/>
            <rFont val="Tahoma"/>
            <family val="2"/>
          </rPr>
          <t xml:space="preserve">
09ENE-14</t>
        </r>
      </text>
    </comment>
    <comment ref="AJ25" authorId="1">
      <text>
        <r>
          <rPr>
            <b/>
            <sz val="9"/>
            <color indexed="81"/>
            <rFont val="Tahoma"/>
            <family val="2"/>
          </rPr>
          <t>contabilidad:</t>
        </r>
        <r>
          <rPr>
            <sz val="9"/>
            <color indexed="81"/>
            <rFont val="Tahoma"/>
            <family val="2"/>
          </rPr>
          <t xml:space="preserve">
25*FEB*2014
$6,552 (3,450 MES FEB + 3102 MES MZO 2014)</t>
        </r>
      </text>
    </comment>
    <comment ref="AL25" authorId="1">
      <text>
        <r>
          <rPr>
            <b/>
            <sz val="9"/>
            <color indexed="81"/>
            <rFont val="Tahoma"/>
            <family val="2"/>
          </rPr>
          <t>contabilidad:</t>
        </r>
        <r>
          <rPr>
            <sz val="9"/>
            <color indexed="81"/>
            <rFont val="Tahoma"/>
            <family val="2"/>
          </rPr>
          <t xml:space="preserve">
25*FEB*2014
$6,552 (3,450 MES FEB + 3102 MES MZO 2014)</t>
        </r>
      </text>
    </comment>
    <comment ref="AN25" authorId="1">
      <text>
        <r>
          <rPr>
            <b/>
            <sz val="9"/>
            <color indexed="81"/>
            <rFont val="Tahoma"/>
            <family val="2"/>
          </rPr>
          <t>contabilidad:</t>
        </r>
        <r>
          <rPr>
            <sz val="9"/>
            <color indexed="81"/>
            <rFont val="Tahoma"/>
            <family val="2"/>
          </rPr>
          <t xml:space="preserve">
15-ABRIL-2014</t>
        </r>
      </text>
    </comment>
    <comment ref="D26" authorId="1">
      <text>
        <r>
          <rPr>
            <b/>
            <sz val="8"/>
            <color indexed="81"/>
            <rFont val="Tahoma"/>
            <family val="2"/>
          </rPr>
          <t>TRANSFER 23/08/12</t>
        </r>
      </text>
    </comment>
    <comment ref="F26" authorId="4">
      <text>
        <r>
          <rPr>
            <b/>
            <sz val="9"/>
            <color indexed="81"/>
            <rFont val="Tahoma"/>
            <family val="2"/>
          </rPr>
          <t>GteAdmin:</t>
        </r>
        <r>
          <rPr>
            <sz val="9"/>
            <color indexed="81"/>
            <rFont val="Tahoma"/>
            <family val="2"/>
          </rPr>
          <t xml:space="preserve">
12,750.- 11/12/13 : 3,300 nov¨12, 3,300 nov´13, 3,300 dic´13, 3,630 de int., 1,200 de fijos, acondoc. Especial de 2,475</t>
        </r>
      </text>
    </comment>
    <comment ref="H26" authorId="1">
      <text>
        <r>
          <rPr>
            <b/>
            <sz val="8"/>
            <color indexed="81"/>
            <rFont val="Tahoma"/>
            <family val="2"/>
          </rPr>
          <t>15/12/12</t>
        </r>
        <r>
          <rPr>
            <sz val="8"/>
            <color indexed="81"/>
            <rFont val="Tahoma"/>
            <family val="2"/>
          </rPr>
          <t xml:space="preserve">
</t>
        </r>
      </text>
    </comment>
    <comment ref="J26" authorId="1">
      <text>
        <r>
          <rPr>
            <b/>
            <sz val="8"/>
            <color indexed="81"/>
            <rFont val="Tahoma"/>
            <family val="2"/>
          </rPr>
          <t>10/01/12</t>
        </r>
      </text>
    </comment>
    <comment ref="L26" authorId="1">
      <text>
        <r>
          <rPr>
            <b/>
            <sz val="10"/>
            <color indexed="81"/>
            <rFont val="Tahoma"/>
            <family val="2"/>
          </rPr>
          <t>08-FEB-13</t>
        </r>
        <r>
          <rPr>
            <sz val="9"/>
            <color indexed="81"/>
            <rFont val="Tahoma"/>
            <family val="2"/>
          </rPr>
          <t xml:space="preserve">
</t>
        </r>
      </text>
    </comment>
    <comment ref="N26" authorId="4">
      <text>
        <r>
          <rPr>
            <b/>
            <sz val="9"/>
            <color indexed="81"/>
            <rFont val="Tahoma"/>
            <family val="2"/>
          </rPr>
          <t>GteAdmin:</t>
        </r>
        <r>
          <rPr>
            <sz val="9"/>
            <color indexed="81"/>
            <rFont val="Tahoma"/>
            <family val="2"/>
          </rPr>
          <t xml:space="preserve">
9/12/13
</t>
        </r>
      </text>
    </comment>
    <comment ref="R26" authorId="1">
      <text>
        <r>
          <rPr>
            <b/>
            <sz val="9"/>
            <color indexed="81"/>
            <rFont val="Tahoma"/>
            <family val="2"/>
          </rPr>
          <t>contabilidad:</t>
        </r>
        <r>
          <rPr>
            <sz val="9"/>
            <color indexed="81"/>
            <rFont val="Tahoma"/>
            <family val="2"/>
          </rPr>
          <t xml:space="preserve">
</t>
        </r>
        <r>
          <rPr>
            <sz val="10"/>
            <color indexed="81"/>
            <rFont val="Tahoma"/>
            <family val="2"/>
          </rPr>
          <t>24-MAYO-13</t>
        </r>
      </text>
    </comment>
    <comment ref="T26" authorId="1">
      <text>
        <r>
          <rPr>
            <b/>
            <sz val="9"/>
            <color indexed="81"/>
            <rFont val="Tahoma"/>
            <family val="2"/>
          </rPr>
          <t>contabilidad:</t>
        </r>
        <r>
          <rPr>
            <sz val="9"/>
            <color indexed="81"/>
            <rFont val="Tahoma"/>
            <family val="2"/>
          </rPr>
          <t xml:space="preserve">
</t>
        </r>
        <r>
          <rPr>
            <sz val="10"/>
            <color indexed="81"/>
            <rFont val="Tahoma"/>
            <family val="2"/>
          </rPr>
          <t>28-JUNIO-13</t>
        </r>
      </text>
    </comment>
    <comment ref="V26" authorId="1">
      <text>
        <r>
          <rPr>
            <b/>
            <sz val="9"/>
            <color indexed="81"/>
            <rFont val="Tahoma"/>
            <family val="2"/>
          </rPr>
          <t>contabilidad:</t>
        </r>
        <r>
          <rPr>
            <sz val="9"/>
            <color indexed="81"/>
            <rFont val="Tahoma"/>
            <family val="2"/>
          </rPr>
          <t xml:space="preserve">
6-</t>
        </r>
        <r>
          <rPr>
            <sz val="10"/>
            <color indexed="81"/>
            <rFont val="Tahoma"/>
            <family val="2"/>
          </rPr>
          <t>JULIO-13</t>
        </r>
      </text>
    </comment>
    <comment ref="X26" authorId="1">
      <text>
        <r>
          <rPr>
            <b/>
            <sz val="9"/>
            <color indexed="81"/>
            <rFont val="Tahoma"/>
            <family val="2"/>
          </rPr>
          <t>contabilidad:</t>
        </r>
        <r>
          <rPr>
            <sz val="9"/>
            <color indexed="81"/>
            <rFont val="Tahoma"/>
            <family val="2"/>
          </rPr>
          <t xml:space="preserve">
</t>
        </r>
        <r>
          <rPr>
            <sz val="10"/>
            <color indexed="81"/>
            <rFont val="Tahoma"/>
            <family val="2"/>
          </rPr>
          <t>20-AGOST-13</t>
        </r>
      </text>
    </comment>
    <comment ref="Z26" authorId="4">
      <text>
        <r>
          <rPr>
            <b/>
            <sz val="9"/>
            <color indexed="81"/>
            <rFont val="Tahoma"/>
            <family val="2"/>
          </rPr>
          <t>GteAdmin:</t>
        </r>
        <r>
          <rPr>
            <sz val="9"/>
            <color indexed="81"/>
            <rFont val="Tahoma"/>
            <family val="2"/>
          </rPr>
          <t xml:space="preserve">
10/12/13
</t>
        </r>
      </text>
    </comment>
    <comment ref="AB26" authorId="1">
      <text>
        <r>
          <rPr>
            <b/>
            <sz val="9"/>
            <color indexed="81"/>
            <rFont val="Tahoma"/>
            <family val="2"/>
          </rPr>
          <t>contabilidad:</t>
        </r>
        <r>
          <rPr>
            <sz val="9"/>
            <color indexed="81"/>
            <rFont val="Tahoma"/>
            <family val="2"/>
          </rPr>
          <t xml:space="preserve">
</t>
        </r>
        <r>
          <rPr>
            <sz val="10"/>
            <color indexed="81"/>
            <rFont val="Tahoma"/>
            <family val="2"/>
          </rPr>
          <t>31-OCT-13</t>
        </r>
      </text>
    </comment>
    <comment ref="AD26" authorId="4">
      <text>
        <r>
          <rPr>
            <b/>
            <sz val="9"/>
            <color indexed="81"/>
            <rFont val="Tahoma"/>
            <family val="2"/>
          </rPr>
          <t>GteAdmin:</t>
        </r>
        <r>
          <rPr>
            <sz val="9"/>
            <color indexed="81"/>
            <rFont val="Tahoma"/>
            <family val="2"/>
          </rPr>
          <t xml:space="preserve">
11/12/13 12,750: 3,300 nov+3,300 dic</t>
        </r>
      </text>
    </comment>
    <comment ref="AF26" authorId="4">
      <text>
        <r>
          <rPr>
            <b/>
            <sz val="9"/>
            <color indexed="81"/>
            <rFont val="Tahoma"/>
            <family val="2"/>
          </rPr>
          <t>GteAdmin:</t>
        </r>
        <r>
          <rPr>
            <sz val="9"/>
            <color indexed="81"/>
            <rFont val="Tahoma"/>
            <family val="2"/>
          </rPr>
          <t xml:space="preserve">
12,750.- 11/12/13 : 3,300 nov¨12, 3,300 nov´13, 3,300 dic´13, 3,630 de int., 1,200 de fijos, acondoc. Especial de 2,475</t>
        </r>
      </text>
    </comment>
    <comment ref="AH26" authorId="1">
      <text>
        <r>
          <rPr>
            <b/>
            <sz val="9"/>
            <color indexed="81"/>
            <rFont val="Tahoma"/>
            <family val="2"/>
          </rPr>
          <t>contabilidad:</t>
        </r>
        <r>
          <rPr>
            <sz val="9"/>
            <color indexed="81"/>
            <rFont val="Tahoma"/>
            <family val="2"/>
          </rPr>
          <t xml:space="preserve">
03-ENE-14
$3300 - 6% = 3100</t>
        </r>
      </text>
    </comment>
    <comment ref="AJ26" authorId="1">
      <text>
        <r>
          <rPr>
            <b/>
            <sz val="9"/>
            <color indexed="81"/>
            <rFont val="Tahoma"/>
            <family val="2"/>
          </rPr>
          <t>contabilidad:</t>
        </r>
        <r>
          <rPr>
            <sz val="9"/>
            <color indexed="81"/>
            <rFont val="Tahoma"/>
            <family val="2"/>
          </rPr>
          <t xml:space="preserve">
05-FEB-14</t>
        </r>
      </text>
    </comment>
    <comment ref="AL26" authorId="1">
      <text>
        <r>
          <rPr>
            <b/>
            <sz val="9"/>
            <color indexed="81"/>
            <rFont val="Tahoma"/>
            <family val="2"/>
          </rPr>
          <t>contabilidad:</t>
        </r>
        <r>
          <rPr>
            <sz val="9"/>
            <color indexed="81"/>
            <rFont val="Tahoma"/>
            <family val="2"/>
          </rPr>
          <t xml:space="preserve">
10-MZO-2014</t>
        </r>
      </text>
    </comment>
    <comment ref="AN26" authorId="1">
      <text>
        <r>
          <rPr>
            <b/>
            <sz val="9"/>
            <color indexed="81"/>
            <rFont val="Tahoma"/>
            <family val="2"/>
          </rPr>
          <t>contabilidad:</t>
        </r>
        <r>
          <rPr>
            <sz val="9"/>
            <color indexed="81"/>
            <rFont val="Tahoma"/>
            <family val="2"/>
          </rPr>
          <t xml:space="preserve">
09-ABRIL-2014</t>
        </r>
      </text>
    </comment>
    <comment ref="D27" authorId="1">
      <text>
        <r>
          <rPr>
            <b/>
            <sz val="8"/>
            <color indexed="81"/>
            <rFont val="Tahoma"/>
            <family val="2"/>
          </rPr>
          <t>31/08/12</t>
        </r>
        <r>
          <rPr>
            <sz val="8"/>
            <color indexed="81"/>
            <rFont val="Tahoma"/>
            <family val="2"/>
          </rPr>
          <t xml:space="preserve">
</t>
        </r>
      </text>
    </comment>
    <comment ref="F27" authorId="1">
      <text>
        <r>
          <rPr>
            <b/>
            <sz val="8"/>
            <color indexed="81"/>
            <rFont val="Tahoma"/>
            <family val="2"/>
          </rPr>
          <t>05/11/12</t>
        </r>
        <r>
          <rPr>
            <sz val="8"/>
            <color indexed="81"/>
            <rFont val="Tahoma"/>
            <family val="2"/>
          </rPr>
          <t xml:space="preserve">
</t>
        </r>
      </text>
    </comment>
    <comment ref="H27" authorId="1">
      <text>
        <r>
          <rPr>
            <b/>
            <sz val="8"/>
            <color indexed="81"/>
            <rFont val="Tahoma"/>
            <family val="2"/>
          </rPr>
          <t>04/12/12</t>
        </r>
        <r>
          <rPr>
            <sz val="8"/>
            <color indexed="81"/>
            <rFont val="Tahoma"/>
            <family val="2"/>
          </rPr>
          <t xml:space="preserve">
</t>
        </r>
      </text>
    </comment>
    <comment ref="J27" authorId="1">
      <text>
        <r>
          <rPr>
            <b/>
            <sz val="8"/>
            <color indexed="81"/>
            <rFont val="Tahoma"/>
            <family val="2"/>
          </rPr>
          <t>04/01/13</t>
        </r>
      </text>
    </comment>
    <comment ref="L27" authorId="1">
      <text>
        <r>
          <rPr>
            <b/>
            <sz val="9"/>
            <color indexed="81"/>
            <rFont val="Tahoma"/>
            <family val="2"/>
          </rPr>
          <t>05/02/13</t>
        </r>
        <r>
          <rPr>
            <sz val="9"/>
            <color indexed="81"/>
            <rFont val="Tahoma"/>
            <family val="2"/>
          </rPr>
          <t xml:space="preserve">
</t>
        </r>
      </text>
    </comment>
    <comment ref="N27" authorId="3">
      <text>
        <r>
          <rPr>
            <b/>
            <sz val="9"/>
            <color indexed="81"/>
            <rFont val="Tahoma"/>
            <family val="2"/>
          </rPr>
          <t>5-mzo-13</t>
        </r>
        <r>
          <rPr>
            <sz val="9"/>
            <color indexed="81"/>
            <rFont val="Tahoma"/>
            <family val="2"/>
          </rPr>
          <t xml:space="preserve">
</t>
        </r>
      </text>
    </comment>
    <comment ref="P27" authorId="3">
      <text>
        <r>
          <rPr>
            <b/>
            <sz val="9"/>
            <color indexed="81"/>
            <rFont val="Tahoma"/>
            <family val="2"/>
          </rPr>
          <t>4-abril-13</t>
        </r>
        <r>
          <rPr>
            <sz val="9"/>
            <color indexed="81"/>
            <rFont val="Tahoma"/>
            <family val="2"/>
          </rPr>
          <t xml:space="preserve">
</t>
        </r>
      </text>
    </comment>
    <comment ref="R27" authorId="1">
      <text>
        <r>
          <rPr>
            <sz val="9"/>
            <color indexed="81"/>
            <rFont val="Tahoma"/>
            <family val="2"/>
          </rPr>
          <t xml:space="preserve">03/05/13
</t>
        </r>
      </text>
    </comment>
    <comment ref="T27" authorId="1">
      <text>
        <r>
          <rPr>
            <b/>
            <sz val="9"/>
            <color indexed="81"/>
            <rFont val="Tahoma"/>
            <family val="2"/>
          </rPr>
          <t>04/06/2013</t>
        </r>
      </text>
    </comment>
    <comment ref="V27" authorId="1">
      <text>
        <r>
          <rPr>
            <b/>
            <sz val="9"/>
            <color indexed="81"/>
            <rFont val="Tahoma"/>
            <family val="2"/>
          </rPr>
          <t>04/07/2013</t>
        </r>
        <r>
          <rPr>
            <sz val="9"/>
            <color indexed="81"/>
            <rFont val="Tahoma"/>
            <family val="2"/>
          </rPr>
          <t xml:space="preserve">
</t>
        </r>
      </text>
    </comment>
    <comment ref="X27" authorId="3">
      <text>
        <r>
          <rPr>
            <b/>
            <sz val="9"/>
            <color indexed="81"/>
            <rFont val="Tahoma"/>
            <family val="2"/>
          </rPr>
          <t>2-ago-13</t>
        </r>
        <r>
          <rPr>
            <sz val="9"/>
            <color indexed="81"/>
            <rFont val="Tahoma"/>
            <family val="2"/>
          </rPr>
          <t xml:space="preserve">
</t>
        </r>
      </text>
    </comment>
    <comment ref="Z27" authorId="3">
      <text>
        <r>
          <rPr>
            <b/>
            <sz val="9"/>
            <color indexed="81"/>
            <rFont val="Tahoma"/>
            <family val="2"/>
          </rPr>
          <t xml:space="preserve">4-SEP-13
</t>
        </r>
      </text>
    </comment>
    <comment ref="AB27" authorId="3">
      <text>
        <r>
          <rPr>
            <sz val="10"/>
            <color indexed="81"/>
            <rFont val="Tahoma"/>
            <family val="2"/>
          </rPr>
          <t>4-OCT-13</t>
        </r>
        <r>
          <rPr>
            <b/>
            <sz val="9"/>
            <color indexed="81"/>
            <rFont val="Tahoma"/>
            <family val="2"/>
          </rPr>
          <t xml:space="preserve">
</t>
        </r>
        <r>
          <rPr>
            <sz val="9"/>
            <color indexed="81"/>
            <rFont val="Tahoma"/>
            <family val="2"/>
          </rPr>
          <t xml:space="preserve">
</t>
        </r>
      </text>
    </comment>
    <comment ref="AD27" authorId="3">
      <text>
        <r>
          <rPr>
            <b/>
            <sz val="9"/>
            <color indexed="81"/>
            <rFont val="Tahoma"/>
            <family val="2"/>
          </rPr>
          <t xml:space="preserve">4-NOV-13
</t>
        </r>
      </text>
    </comment>
    <comment ref="AF27" authorId="1">
      <text>
        <r>
          <rPr>
            <b/>
            <sz val="9"/>
            <color indexed="81"/>
            <rFont val="Tahoma"/>
            <family val="2"/>
          </rPr>
          <t>contabilidad:</t>
        </r>
        <r>
          <rPr>
            <sz val="9"/>
            <color indexed="81"/>
            <rFont val="Tahoma"/>
            <family val="2"/>
          </rPr>
          <t xml:space="preserve">
4-DIC-13</t>
        </r>
      </text>
    </comment>
    <comment ref="AH27" authorId="1">
      <text>
        <r>
          <rPr>
            <b/>
            <sz val="9"/>
            <color indexed="81"/>
            <rFont val="Tahoma"/>
            <family val="2"/>
          </rPr>
          <t>contabilidad:</t>
        </r>
        <r>
          <rPr>
            <sz val="9"/>
            <color indexed="81"/>
            <rFont val="Tahoma"/>
            <family val="2"/>
          </rPr>
          <t xml:space="preserve">
14-ENE-2014
</t>
        </r>
      </text>
    </comment>
    <comment ref="AJ27" authorId="1">
      <text>
        <r>
          <rPr>
            <b/>
            <sz val="9"/>
            <color indexed="81"/>
            <rFont val="Tahoma"/>
            <family val="2"/>
          </rPr>
          <t>contabilidad:</t>
        </r>
        <r>
          <rPr>
            <sz val="9"/>
            <color indexed="81"/>
            <rFont val="Tahoma"/>
            <family val="2"/>
          </rPr>
          <t xml:space="preserve">
05-feb-14</t>
        </r>
      </text>
    </comment>
    <comment ref="AL27" authorId="1">
      <text>
        <r>
          <rPr>
            <b/>
            <sz val="9"/>
            <color indexed="81"/>
            <rFont val="Tahoma"/>
            <family val="2"/>
          </rPr>
          <t>contabilidad:</t>
        </r>
        <r>
          <rPr>
            <sz val="9"/>
            <color indexed="81"/>
            <rFont val="Tahoma"/>
            <family val="2"/>
          </rPr>
          <t xml:space="preserve">
4-MZO-2014</t>
        </r>
      </text>
    </comment>
    <comment ref="AN27" authorId="1">
      <text>
        <r>
          <rPr>
            <b/>
            <sz val="9"/>
            <color indexed="81"/>
            <rFont val="Tahoma"/>
            <family val="2"/>
          </rPr>
          <t>contabilidad:</t>
        </r>
        <r>
          <rPr>
            <sz val="9"/>
            <color indexed="81"/>
            <rFont val="Tahoma"/>
            <family val="2"/>
          </rPr>
          <t xml:space="preserve">
03-ABRIL-2014</t>
        </r>
      </text>
    </comment>
    <comment ref="F28" authorId="1">
      <text>
        <r>
          <rPr>
            <b/>
            <sz val="9"/>
            <color indexed="81"/>
            <rFont val="Tahoma"/>
            <family val="2"/>
          </rPr>
          <t>contabilidad:</t>
        </r>
        <r>
          <rPr>
            <sz val="9"/>
            <color indexed="81"/>
            <rFont val="Tahoma"/>
            <family val="2"/>
          </rPr>
          <t xml:space="preserve">
</t>
        </r>
        <r>
          <rPr>
            <sz val="10"/>
            <color indexed="81"/>
            <rFont val="Tahoma"/>
            <family val="2"/>
          </rPr>
          <t>9-NOV-13</t>
        </r>
      </text>
    </comment>
    <comment ref="H28" authorId="1">
      <text>
        <r>
          <rPr>
            <b/>
            <sz val="10"/>
            <color indexed="81"/>
            <rFont val="Tahoma"/>
            <family val="2"/>
          </rPr>
          <t>03-DIC-12</t>
        </r>
        <r>
          <rPr>
            <sz val="8"/>
            <color indexed="81"/>
            <rFont val="Tahoma"/>
            <family val="2"/>
          </rPr>
          <t xml:space="preserve">
</t>
        </r>
      </text>
    </comment>
    <comment ref="J28" authorId="1">
      <text>
        <r>
          <rPr>
            <b/>
            <sz val="8"/>
            <color indexed="81"/>
            <rFont val="Tahoma"/>
            <family val="2"/>
          </rPr>
          <t>11/01/13</t>
        </r>
        <r>
          <rPr>
            <sz val="8"/>
            <color indexed="81"/>
            <rFont val="Tahoma"/>
            <family val="2"/>
          </rPr>
          <t xml:space="preserve">
</t>
        </r>
      </text>
    </comment>
    <comment ref="L28" authorId="1">
      <text>
        <r>
          <rPr>
            <b/>
            <sz val="10"/>
            <color indexed="81"/>
            <rFont val="Tahoma"/>
            <family val="2"/>
          </rPr>
          <t>12/02/13</t>
        </r>
        <r>
          <rPr>
            <sz val="9"/>
            <color indexed="81"/>
            <rFont val="Tahoma"/>
            <family val="2"/>
          </rPr>
          <t xml:space="preserve">
</t>
        </r>
      </text>
    </comment>
    <comment ref="N28" authorId="1">
      <text>
        <r>
          <rPr>
            <b/>
            <sz val="9"/>
            <color indexed="81"/>
            <rFont val="Tahoma"/>
            <family val="2"/>
          </rPr>
          <t>contabilidad:</t>
        </r>
        <r>
          <rPr>
            <sz val="9"/>
            <color indexed="81"/>
            <rFont val="Tahoma"/>
            <family val="2"/>
          </rPr>
          <t xml:space="preserve">
</t>
        </r>
        <r>
          <rPr>
            <sz val="10"/>
            <color indexed="81"/>
            <rFont val="Tahoma"/>
            <family val="2"/>
          </rPr>
          <t>05-MZO-13</t>
        </r>
      </text>
    </comment>
    <comment ref="P28" authorId="1">
      <text>
        <r>
          <rPr>
            <b/>
            <sz val="9"/>
            <color indexed="81"/>
            <rFont val="Tahoma"/>
            <family val="2"/>
          </rPr>
          <t>contabilidad:</t>
        </r>
        <r>
          <rPr>
            <sz val="9"/>
            <color indexed="81"/>
            <rFont val="Tahoma"/>
            <family val="2"/>
          </rPr>
          <t xml:space="preserve">
</t>
        </r>
        <r>
          <rPr>
            <sz val="10"/>
            <color indexed="81"/>
            <rFont val="Tahoma"/>
            <family val="2"/>
          </rPr>
          <t>12-ABRIL-13</t>
        </r>
      </text>
    </comment>
    <comment ref="R28" authorId="1">
      <text>
        <r>
          <rPr>
            <b/>
            <sz val="9"/>
            <color indexed="81"/>
            <rFont val="Tahoma"/>
            <family val="2"/>
          </rPr>
          <t>contabilidad:</t>
        </r>
        <r>
          <rPr>
            <sz val="9"/>
            <color indexed="81"/>
            <rFont val="Tahoma"/>
            <family val="2"/>
          </rPr>
          <t xml:space="preserve">
</t>
        </r>
        <r>
          <rPr>
            <sz val="10"/>
            <color indexed="81"/>
            <rFont val="Tahoma"/>
            <family val="2"/>
          </rPr>
          <t>06-MAYO-13</t>
        </r>
      </text>
    </comment>
    <comment ref="T28" authorId="1">
      <text>
        <r>
          <rPr>
            <b/>
            <sz val="9"/>
            <color indexed="81"/>
            <rFont val="Tahoma"/>
            <family val="2"/>
          </rPr>
          <t>contabilidad:</t>
        </r>
        <r>
          <rPr>
            <sz val="9"/>
            <color indexed="81"/>
            <rFont val="Tahoma"/>
            <family val="2"/>
          </rPr>
          <t xml:space="preserve">
</t>
        </r>
        <r>
          <rPr>
            <sz val="10"/>
            <color indexed="81"/>
            <rFont val="Tahoma"/>
            <family val="2"/>
          </rPr>
          <t>11-JUN-13</t>
        </r>
      </text>
    </comment>
    <comment ref="V28" authorId="1">
      <text>
        <r>
          <rPr>
            <b/>
            <sz val="9"/>
            <color indexed="81"/>
            <rFont val="Tahoma"/>
            <family val="2"/>
          </rPr>
          <t>contabilidad:</t>
        </r>
        <r>
          <rPr>
            <sz val="9"/>
            <color indexed="81"/>
            <rFont val="Tahoma"/>
            <family val="2"/>
          </rPr>
          <t xml:space="preserve">
</t>
        </r>
        <r>
          <rPr>
            <sz val="10"/>
            <color indexed="81"/>
            <rFont val="Tahoma"/>
            <family val="2"/>
          </rPr>
          <t>10-JUL-13</t>
        </r>
      </text>
    </comment>
    <comment ref="X28" authorId="1">
      <text>
        <r>
          <rPr>
            <b/>
            <sz val="9"/>
            <color indexed="81"/>
            <rFont val="Tahoma"/>
            <family val="2"/>
          </rPr>
          <t>contabilidad:</t>
        </r>
        <r>
          <rPr>
            <sz val="9"/>
            <color indexed="81"/>
            <rFont val="Tahoma"/>
            <family val="2"/>
          </rPr>
          <t xml:space="preserve">
</t>
        </r>
        <r>
          <rPr>
            <sz val="10"/>
            <color indexed="81"/>
            <rFont val="Tahoma"/>
            <family val="2"/>
          </rPr>
          <t>13-AGOST-13</t>
        </r>
      </text>
    </comment>
    <comment ref="Z28" authorId="1">
      <text>
        <r>
          <rPr>
            <b/>
            <sz val="9"/>
            <color indexed="81"/>
            <rFont val="Tahoma"/>
            <family val="2"/>
          </rPr>
          <t>contabilidad:</t>
        </r>
        <r>
          <rPr>
            <sz val="9"/>
            <color indexed="81"/>
            <rFont val="Tahoma"/>
            <family val="2"/>
          </rPr>
          <t xml:space="preserve">
</t>
        </r>
        <r>
          <rPr>
            <sz val="10"/>
            <color indexed="81"/>
            <rFont val="Tahoma"/>
            <family val="2"/>
          </rPr>
          <t>13-SEP-13</t>
        </r>
      </text>
    </comment>
    <comment ref="AB28" authorId="1">
      <text>
        <r>
          <rPr>
            <b/>
            <sz val="9"/>
            <color indexed="81"/>
            <rFont val="Tahoma"/>
            <family val="2"/>
          </rPr>
          <t>contabilidad:</t>
        </r>
        <r>
          <rPr>
            <sz val="9"/>
            <color indexed="81"/>
            <rFont val="Tahoma"/>
            <family val="2"/>
          </rPr>
          <t xml:space="preserve">
</t>
        </r>
        <r>
          <rPr>
            <sz val="10"/>
            <color indexed="81"/>
            <rFont val="Tahoma"/>
            <family val="2"/>
          </rPr>
          <t>17-OCT-13</t>
        </r>
      </text>
    </comment>
    <comment ref="AD28" authorId="1">
      <text>
        <r>
          <rPr>
            <b/>
            <sz val="9"/>
            <color indexed="81"/>
            <rFont val="Tahoma"/>
            <family val="2"/>
          </rPr>
          <t>contabilidad:</t>
        </r>
        <r>
          <rPr>
            <sz val="9"/>
            <color indexed="81"/>
            <rFont val="Tahoma"/>
            <family val="2"/>
          </rPr>
          <t xml:space="preserve">
12-NOV-13</t>
        </r>
      </text>
    </comment>
    <comment ref="AF28" authorId="1">
      <text>
        <r>
          <rPr>
            <b/>
            <sz val="9"/>
            <color indexed="81"/>
            <rFont val="Tahoma"/>
            <family val="2"/>
          </rPr>
          <t>contabilidad:</t>
        </r>
        <r>
          <rPr>
            <sz val="9"/>
            <color indexed="81"/>
            <rFont val="Tahoma"/>
            <family val="2"/>
          </rPr>
          <t xml:space="preserve">
10-DIC-13</t>
        </r>
      </text>
    </comment>
    <comment ref="AH28" authorId="1">
      <text>
        <r>
          <rPr>
            <b/>
            <sz val="9"/>
            <color indexed="81"/>
            <rFont val="Tahoma"/>
            <family val="2"/>
          </rPr>
          <t>contabilidad:</t>
        </r>
        <r>
          <rPr>
            <sz val="9"/>
            <color indexed="81"/>
            <rFont val="Tahoma"/>
            <family val="2"/>
          </rPr>
          <t xml:space="preserve">
09-ENE-14</t>
        </r>
      </text>
    </comment>
    <comment ref="AJ28" authorId="1">
      <text>
        <r>
          <rPr>
            <b/>
            <sz val="9"/>
            <color indexed="81"/>
            <rFont val="Tahoma"/>
            <family val="2"/>
          </rPr>
          <t>contabilidad:</t>
        </r>
        <r>
          <rPr>
            <sz val="9"/>
            <color indexed="81"/>
            <rFont val="Tahoma"/>
            <family val="2"/>
          </rPr>
          <t xml:space="preserve">
11-FEB-2014
$10100
$3100 mes feb/14
$3100 mes mzo/14
$3100 mes abr/14
$800 certificado</t>
        </r>
      </text>
    </comment>
    <comment ref="AL28" authorId="1">
      <text>
        <r>
          <rPr>
            <b/>
            <sz val="9"/>
            <color indexed="81"/>
            <rFont val="Tahoma"/>
            <family val="2"/>
          </rPr>
          <t>contabilidad:</t>
        </r>
        <r>
          <rPr>
            <sz val="9"/>
            <color indexed="81"/>
            <rFont val="Tahoma"/>
            <family val="2"/>
          </rPr>
          <t xml:space="preserve">
11-FEB-2014
$10100
$3100 mes feb/14
$3100 mes mzo/14
$3100 mes abr/14
$800 certificado</t>
        </r>
      </text>
    </comment>
    <comment ref="AN28" authorId="1">
      <text>
        <r>
          <rPr>
            <b/>
            <sz val="9"/>
            <color indexed="81"/>
            <rFont val="Tahoma"/>
            <family val="2"/>
          </rPr>
          <t>contabilidad:</t>
        </r>
        <r>
          <rPr>
            <sz val="9"/>
            <color indexed="81"/>
            <rFont val="Tahoma"/>
            <family val="2"/>
          </rPr>
          <t xml:space="preserve">
11-FEB-2014
$10100
$3100 mes feb/14
$3100 mes mzo/14
$3100 mes abr/14
$800 certificado</t>
        </r>
      </text>
    </comment>
    <comment ref="D29" authorId="2">
      <text>
        <r>
          <rPr>
            <b/>
            <sz val="9"/>
            <color indexed="81"/>
            <rFont val="Tahoma"/>
            <family val="2"/>
          </rPr>
          <t>auxcontable:</t>
        </r>
        <r>
          <rPr>
            <sz val="9"/>
            <color indexed="81"/>
            <rFont val="Tahoma"/>
            <family val="2"/>
          </rPr>
          <t xml:space="preserve">
31/08/2012</t>
        </r>
      </text>
    </comment>
    <comment ref="F29" authorId="1">
      <text>
        <r>
          <rPr>
            <b/>
            <sz val="9"/>
            <color indexed="81"/>
            <rFont val="Tahoma"/>
            <family val="2"/>
          </rPr>
          <t>contabilidad:</t>
        </r>
        <r>
          <rPr>
            <sz val="9"/>
            <color indexed="81"/>
            <rFont val="Tahoma"/>
            <family val="2"/>
          </rPr>
          <t xml:space="preserve">
</t>
        </r>
        <r>
          <rPr>
            <sz val="10"/>
            <color indexed="81"/>
            <rFont val="Tahoma"/>
            <family val="2"/>
          </rPr>
          <t>8-NOV-13</t>
        </r>
      </text>
    </comment>
    <comment ref="H29" authorId="1">
      <text>
        <r>
          <rPr>
            <b/>
            <sz val="8"/>
            <color indexed="81"/>
            <rFont val="Tahoma"/>
            <family val="2"/>
          </rPr>
          <t>06/12/12</t>
        </r>
        <r>
          <rPr>
            <sz val="8"/>
            <color indexed="81"/>
            <rFont val="Tahoma"/>
            <family val="2"/>
          </rPr>
          <t xml:space="preserve">
</t>
        </r>
      </text>
    </comment>
    <comment ref="J29" authorId="1">
      <text>
        <r>
          <rPr>
            <b/>
            <sz val="8"/>
            <color indexed="81"/>
            <rFont val="Tahoma"/>
            <family val="2"/>
          </rPr>
          <t>16/01/13</t>
        </r>
      </text>
    </comment>
    <comment ref="L29" authorId="1">
      <text>
        <r>
          <rPr>
            <b/>
            <sz val="9"/>
            <color indexed="81"/>
            <rFont val="Tahoma"/>
            <family val="2"/>
          </rPr>
          <t>05/02/13</t>
        </r>
        <r>
          <rPr>
            <sz val="9"/>
            <color indexed="81"/>
            <rFont val="Tahoma"/>
            <family val="2"/>
          </rPr>
          <t xml:space="preserve">
</t>
        </r>
      </text>
    </comment>
    <comment ref="N29" authorId="1">
      <text>
        <r>
          <rPr>
            <b/>
            <sz val="9"/>
            <color indexed="81"/>
            <rFont val="Tahoma"/>
            <family val="2"/>
          </rPr>
          <t xml:space="preserve">08/03/13
</t>
        </r>
        <r>
          <rPr>
            <sz val="9"/>
            <color indexed="81"/>
            <rFont val="Tahoma"/>
            <family val="2"/>
          </rPr>
          <t xml:space="preserve">
</t>
        </r>
      </text>
    </comment>
    <comment ref="P29" authorId="1">
      <text>
        <r>
          <rPr>
            <b/>
            <sz val="9"/>
            <color indexed="81"/>
            <rFont val="Tahoma"/>
            <family val="2"/>
          </rPr>
          <t>30/04/13</t>
        </r>
        <r>
          <rPr>
            <sz val="9"/>
            <color indexed="81"/>
            <rFont val="Tahoma"/>
            <family val="2"/>
          </rPr>
          <t xml:space="preserve">
</t>
        </r>
      </text>
    </comment>
    <comment ref="R29" authorId="1">
      <text>
        <r>
          <rPr>
            <b/>
            <sz val="9"/>
            <color indexed="81"/>
            <rFont val="Tahoma"/>
            <family val="2"/>
          </rPr>
          <t>03/05/13 COMPLEMENTA 1800 P/MENSUALIDAD DE ABRIL I QDA SALDO A FAVOR 1,200,00 PARA JUNIO</t>
        </r>
      </text>
    </comment>
    <comment ref="T29" authorId="4">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V29" authorId="4">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X29" authorId="4">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Z29" authorId="4">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AB29" authorId="4">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AD29" authorId="4">
      <text>
        <r>
          <rPr>
            <b/>
            <sz val="9"/>
            <color indexed="81"/>
            <rFont val="Tahoma"/>
            <family val="2"/>
          </rPr>
          <t>GteAdmin:</t>
        </r>
        <r>
          <rPr>
            <sz val="9"/>
            <color indexed="81"/>
            <rFont val="Tahoma"/>
            <family val="2"/>
          </rPr>
          <t xml:space="preserve">
6, 850 27/11/13 : 3,300 de nov, 3100 dic. Y dif de  450 de pagos ant.
</t>
        </r>
      </text>
    </comment>
    <comment ref="AF29" authorId="4">
      <text>
        <r>
          <rPr>
            <b/>
            <sz val="9"/>
            <color indexed="81"/>
            <rFont val="Tahoma"/>
            <family val="2"/>
          </rPr>
          <t>GteAdmin:</t>
        </r>
        <r>
          <rPr>
            <sz val="9"/>
            <color indexed="81"/>
            <rFont val="Tahoma"/>
            <family val="2"/>
          </rPr>
          <t xml:space="preserve">
6, 850 27/11/13 : 3,300 de nov, 3100 dic. Y dif de  450 de pagos ant.
</t>
        </r>
      </text>
    </comment>
    <comment ref="AH29" authorId="1">
      <text>
        <r>
          <rPr>
            <b/>
            <sz val="9"/>
            <color indexed="81"/>
            <rFont val="Tahoma"/>
            <family val="2"/>
          </rPr>
          <t>contabilidad:</t>
        </r>
        <r>
          <rPr>
            <sz val="9"/>
            <color indexed="81"/>
            <rFont val="Tahoma"/>
            <family val="2"/>
          </rPr>
          <t xml:space="preserve">
04-FEB-14 6400
$3,300 mens normal ene
$3,100 mens c/6% dcto. feb</t>
        </r>
      </text>
    </comment>
    <comment ref="AJ29" authorId="1">
      <text>
        <r>
          <rPr>
            <b/>
            <sz val="9"/>
            <color indexed="81"/>
            <rFont val="Tahoma"/>
            <family val="2"/>
          </rPr>
          <t>contabilidad:</t>
        </r>
        <r>
          <rPr>
            <sz val="9"/>
            <color indexed="81"/>
            <rFont val="Tahoma"/>
            <family val="2"/>
          </rPr>
          <t xml:space="preserve">
04-FEB-14
$3,300 mens normal ene
$3,100 mens c/6% dcto. feb</t>
        </r>
      </text>
    </comment>
    <comment ref="AL29" authorId="1">
      <text>
        <r>
          <rPr>
            <b/>
            <sz val="9"/>
            <color indexed="81"/>
            <rFont val="Tahoma"/>
            <family val="2"/>
          </rPr>
          <t>contabilidad:</t>
        </r>
        <r>
          <rPr>
            <sz val="9"/>
            <color indexed="81"/>
            <rFont val="Tahoma"/>
            <family val="2"/>
          </rPr>
          <t xml:space="preserve">
8-ABRIL-2014
$6,750.00 
3450 (3300 MENSUALIDAD MARZO + 150 CGO FIJO)
3300 MESUALIDAD ABRIL</t>
        </r>
      </text>
    </comment>
    <comment ref="AN29" authorId="1">
      <text>
        <r>
          <rPr>
            <b/>
            <sz val="9"/>
            <color indexed="81"/>
            <rFont val="Tahoma"/>
            <family val="2"/>
          </rPr>
          <t>contabilidad:</t>
        </r>
        <r>
          <rPr>
            <sz val="9"/>
            <color indexed="81"/>
            <rFont val="Tahoma"/>
            <family val="2"/>
          </rPr>
          <t xml:space="preserve">
8-ABRIL-2014
$6,750.00 
3450 (3300 MENSUALIDAD MARZO + 150 CGO FIJO)
3300 MESUALIDAD ABRIL</t>
        </r>
      </text>
    </comment>
    <comment ref="D30" authorId="1">
      <text>
        <r>
          <rPr>
            <b/>
            <sz val="10"/>
            <color indexed="81"/>
            <rFont val="Tahoma"/>
            <family val="2"/>
          </rPr>
          <t>31/08/12</t>
        </r>
      </text>
    </comment>
    <comment ref="F30" authorId="1">
      <text>
        <r>
          <rPr>
            <b/>
            <sz val="10"/>
            <color indexed="81"/>
            <rFont val="Tahoma"/>
            <family val="2"/>
          </rPr>
          <t>8/11/12</t>
        </r>
        <r>
          <rPr>
            <sz val="8"/>
            <color indexed="81"/>
            <rFont val="Tahoma"/>
            <family val="2"/>
          </rPr>
          <t xml:space="preserve">
</t>
        </r>
      </text>
    </comment>
    <comment ref="H30" authorId="1">
      <text>
        <r>
          <rPr>
            <b/>
            <sz val="8"/>
            <color indexed="81"/>
            <rFont val="Tahoma"/>
            <family val="2"/>
          </rPr>
          <t>06/12/12</t>
        </r>
        <r>
          <rPr>
            <sz val="8"/>
            <color indexed="81"/>
            <rFont val="Tahoma"/>
            <family val="2"/>
          </rPr>
          <t xml:space="preserve">
</t>
        </r>
      </text>
    </comment>
    <comment ref="J30" authorId="1">
      <text>
        <r>
          <rPr>
            <b/>
            <sz val="8"/>
            <color indexed="81"/>
            <rFont val="Tahoma"/>
            <family val="2"/>
          </rPr>
          <t>14/01/12</t>
        </r>
      </text>
    </comment>
    <comment ref="L30" authorId="1">
      <text>
        <r>
          <rPr>
            <b/>
            <sz val="9"/>
            <color indexed="81"/>
            <rFont val="Tahoma"/>
            <family val="2"/>
          </rPr>
          <t>14/02/13</t>
        </r>
        <r>
          <rPr>
            <sz val="9"/>
            <color indexed="81"/>
            <rFont val="Tahoma"/>
            <family val="2"/>
          </rPr>
          <t xml:space="preserve">
</t>
        </r>
      </text>
    </comment>
    <comment ref="N30" authorId="1">
      <text>
        <r>
          <rPr>
            <b/>
            <sz val="9"/>
            <color indexed="81"/>
            <rFont val="Tahoma"/>
            <family val="2"/>
          </rPr>
          <t xml:space="preserve">contabilidad:
</t>
        </r>
        <r>
          <rPr>
            <sz val="10"/>
            <color indexed="81"/>
            <rFont val="Tahoma"/>
            <family val="2"/>
          </rPr>
          <t>05-MZO-13</t>
        </r>
      </text>
    </comment>
    <comment ref="P30" authorId="1">
      <text>
        <r>
          <rPr>
            <sz val="10"/>
            <color indexed="81"/>
            <rFont val="Tahoma"/>
            <family val="2"/>
          </rPr>
          <t>15-ABRIL-13</t>
        </r>
      </text>
    </comment>
    <comment ref="R30" authorId="1">
      <text>
        <r>
          <rPr>
            <b/>
            <sz val="9"/>
            <color indexed="81"/>
            <rFont val="Tahoma"/>
            <family val="2"/>
          </rPr>
          <t>contabilidad:</t>
        </r>
        <r>
          <rPr>
            <sz val="9"/>
            <color indexed="81"/>
            <rFont val="Tahoma"/>
            <family val="2"/>
          </rPr>
          <t xml:space="preserve">
</t>
        </r>
        <r>
          <rPr>
            <sz val="10"/>
            <color indexed="81"/>
            <rFont val="Tahoma"/>
            <family val="2"/>
          </rPr>
          <t>24-MAYO-13</t>
        </r>
      </text>
    </comment>
    <comment ref="T30" authorId="1">
      <text>
        <r>
          <rPr>
            <b/>
            <sz val="9"/>
            <color indexed="81"/>
            <rFont val="Tahoma"/>
            <family val="2"/>
          </rPr>
          <t>contabilidad:</t>
        </r>
        <r>
          <rPr>
            <sz val="9"/>
            <color indexed="81"/>
            <rFont val="Tahoma"/>
            <family val="2"/>
          </rPr>
          <t xml:space="preserve">
</t>
        </r>
        <r>
          <rPr>
            <sz val="10"/>
            <color indexed="81"/>
            <rFont val="Tahoma"/>
            <family val="2"/>
          </rPr>
          <t>4-JULIO-13</t>
        </r>
      </text>
    </comment>
    <comment ref="V30" authorId="1">
      <text>
        <r>
          <rPr>
            <b/>
            <sz val="9"/>
            <color indexed="81"/>
            <rFont val="Tahoma"/>
            <family val="2"/>
          </rPr>
          <t>contabilidad:</t>
        </r>
        <r>
          <rPr>
            <sz val="9"/>
            <color indexed="81"/>
            <rFont val="Tahoma"/>
            <family val="2"/>
          </rPr>
          <t xml:space="preserve">
</t>
        </r>
        <r>
          <rPr>
            <sz val="10"/>
            <color indexed="81"/>
            <rFont val="Tahoma"/>
            <family val="2"/>
          </rPr>
          <t>30-JULIO-13</t>
        </r>
      </text>
    </comment>
    <comment ref="X30" authorId="1">
      <text>
        <r>
          <rPr>
            <b/>
            <sz val="9"/>
            <color indexed="81"/>
            <rFont val="Tahoma"/>
            <family val="2"/>
          </rPr>
          <t>contabilidad:</t>
        </r>
        <r>
          <rPr>
            <sz val="9"/>
            <color indexed="81"/>
            <rFont val="Tahoma"/>
            <family val="2"/>
          </rPr>
          <t xml:space="preserve">
</t>
        </r>
        <r>
          <rPr>
            <sz val="10"/>
            <color indexed="81"/>
            <rFont val="Tahoma"/>
            <family val="2"/>
          </rPr>
          <t>29-AGOST-13</t>
        </r>
      </text>
    </comment>
    <comment ref="Z30" authorId="1">
      <text>
        <r>
          <rPr>
            <b/>
            <sz val="9"/>
            <color indexed="81"/>
            <rFont val="Tahoma"/>
            <family val="2"/>
          </rPr>
          <t>contabilidad:</t>
        </r>
        <r>
          <rPr>
            <sz val="9"/>
            <color indexed="81"/>
            <rFont val="Tahoma"/>
            <family val="2"/>
          </rPr>
          <t xml:space="preserve">
15-ENE-14
$4,600 = 3,300 mens. SEP/13 + 1300 abono mens. Nov/13</t>
        </r>
      </text>
    </comment>
    <comment ref="AB30" authorId="1">
      <text>
        <r>
          <rPr>
            <b/>
            <sz val="9"/>
            <color indexed="81"/>
            <rFont val="Tahoma"/>
            <family val="2"/>
          </rPr>
          <t>contabilidad:</t>
        </r>
        <r>
          <rPr>
            <sz val="9"/>
            <color indexed="81"/>
            <rFont val="Tahoma"/>
            <family val="2"/>
          </rPr>
          <t xml:space="preserve">
</t>
        </r>
        <r>
          <rPr>
            <sz val="10"/>
            <color indexed="81"/>
            <rFont val="Tahoma"/>
            <family val="2"/>
          </rPr>
          <t>23-OCT-13</t>
        </r>
      </text>
    </comment>
    <comment ref="AD30" authorId="1">
      <text>
        <r>
          <rPr>
            <b/>
            <sz val="9"/>
            <color indexed="81"/>
            <rFont val="Tahoma"/>
            <family val="2"/>
          </rPr>
          <t>contabilidad:</t>
        </r>
        <r>
          <rPr>
            <sz val="9"/>
            <color indexed="81"/>
            <rFont val="Tahoma"/>
            <family val="2"/>
          </rPr>
          <t xml:space="preserve">
15-ENE-14
$4,600 = 3,300 mens. SEP/13 + 1300 abono mens. Nov/13</t>
        </r>
      </text>
    </comment>
    <comment ref="AF30" authorId="1">
      <text>
        <r>
          <rPr>
            <b/>
            <sz val="9"/>
            <color indexed="81"/>
            <rFont val="Tahoma"/>
            <family val="2"/>
          </rPr>
          <t>contabilidad:</t>
        </r>
        <r>
          <rPr>
            <sz val="9"/>
            <color indexed="81"/>
            <rFont val="Tahoma"/>
            <family val="2"/>
          </rPr>
          <t xml:space="preserve">
27-ENE-14
$8,600 = 3,300 mens. Dic-13 + 3,300 mens. Ene-14 + 1,350 cgo fijo may 2013 a ene 2014 + 650 abono inteses mora.</t>
        </r>
      </text>
    </comment>
    <comment ref="AH30" authorId="1">
      <text>
        <r>
          <rPr>
            <b/>
            <sz val="9"/>
            <color indexed="81"/>
            <rFont val="Tahoma"/>
            <family val="2"/>
          </rPr>
          <t>contabilidad:</t>
        </r>
        <r>
          <rPr>
            <sz val="9"/>
            <color indexed="81"/>
            <rFont val="Tahoma"/>
            <family val="2"/>
          </rPr>
          <t xml:space="preserve">
27-ENE-14
$8,600 = 3,300 mens. Dic-13 + 3,300 mens. Ene-14 + 1,350 cgo fijo may 2013 a ene 2014 + 650 abono inteses mora.</t>
        </r>
      </text>
    </comment>
    <comment ref="AJ30" authorId="1">
      <text>
        <r>
          <rPr>
            <b/>
            <sz val="9"/>
            <color indexed="81"/>
            <rFont val="Tahoma"/>
            <family val="2"/>
          </rPr>
          <t>contabilidad:</t>
        </r>
        <r>
          <rPr>
            <sz val="9"/>
            <color indexed="81"/>
            <rFont val="Tahoma"/>
            <family val="2"/>
          </rPr>
          <t xml:space="preserve">
26-FEB-2014</t>
        </r>
      </text>
    </comment>
    <comment ref="AL30" authorId="1">
      <text>
        <r>
          <rPr>
            <b/>
            <sz val="9"/>
            <color indexed="81"/>
            <rFont val="Tahoma"/>
            <family val="2"/>
          </rPr>
          <t>contabilidad:</t>
        </r>
        <r>
          <rPr>
            <sz val="9"/>
            <color indexed="81"/>
            <rFont val="Tahoma"/>
            <family val="2"/>
          </rPr>
          <t xml:space="preserve">
$3,102 26-FEB-14
$1,100 03-MZO-14  (RECARGOS)</t>
        </r>
      </text>
    </comment>
    <comment ref="AN30" authorId="1">
      <text>
        <r>
          <rPr>
            <b/>
            <sz val="9"/>
            <color indexed="81"/>
            <rFont val="Tahoma"/>
            <family val="2"/>
          </rPr>
          <t>contabilidad:</t>
        </r>
        <r>
          <rPr>
            <sz val="9"/>
            <color indexed="81"/>
            <rFont val="Tahoma"/>
            <family val="2"/>
          </rPr>
          <t xml:space="preserve">
25-MZO-2014</t>
        </r>
      </text>
    </comment>
    <comment ref="D31" authorId="1">
      <text>
        <r>
          <rPr>
            <b/>
            <sz val="8"/>
            <color indexed="81"/>
            <rFont val="Tahoma"/>
            <family val="2"/>
          </rPr>
          <t>11/10/12</t>
        </r>
        <r>
          <rPr>
            <sz val="8"/>
            <color indexed="81"/>
            <rFont val="Tahoma"/>
            <family val="2"/>
          </rPr>
          <t xml:space="preserve">
</t>
        </r>
      </text>
    </comment>
    <comment ref="F31" authorId="1">
      <text>
        <r>
          <rPr>
            <b/>
            <sz val="10"/>
            <color indexed="81"/>
            <rFont val="Tahoma"/>
            <family val="2"/>
          </rPr>
          <t>05/11/12</t>
        </r>
        <r>
          <rPr>
            <sz val="8"/>
            <color indexed="81"/>
            <rFont val="Tahoma"/>
            <family val="2"/>
          </rPr>
          <t xml:space="preserve">
</t>
        </r>
      </text>
    </comment>
    <comment ref="H31" authorId="1">
      <text>
        <r>
          <rPr>
            <b/>
            <sz val="8"/>
            <color indexed="81"/>
            <rFont val="Tahoma"/>
            <family val="2"/>
          </rPr>
          <t>05/12/12</t>
        </r>
        <r>
          <rPr>
            <sz val="8"/>
            <color indexed="81"/>
            <rFont val="Tahoma"/>
            <family val="2"/>
          </rPr>
          <t xml:space="preserve">
</t>
        </r>
      </text>
    </comment>
    <comment ref="J31" authorId="1">
      <text>
        <r>
          <rPr>
            <b/>
            <sz val="8"/>
            <color indexed="81"/>
            <rFont val="Tahoma"/>
            <family val="2"/>
          </rPr>
          <t>02/01/13</t>
        </r>
        <r>
          <rPr>
            <sz val="8"/>
            <color indexed="81"/>
            <rFont val="Tahoma"/>
            <family val="2"/>
          </rPr>
          <t xml:space="preserve">
</t>
        </r>
      </text>
    </comment>
    <comment ref="L31" authorId="1">
      <text>
        <r>
          <rPr>
            <b/>
            <sz val="9"/>
            <color indexed="81"/>
            <rFont val="Tahoma"/>
            <family val="2"/>
          </rPr>
          <t>05/02/13</t>
        </r>
        <r>
          <rPr>
            <sz val="9"/>
            <color indexed="81"/>
            <rFont val="Tahoma"/>
            <family val="2"/>
          </rPr>
          <t xml:space="preserve">
</t>
        </r>
      </text>
    </comment>
    <comment ref="N31" authorId="1">
      <text>
        <r>
          <rPr>
            <b/>
            <sz val="8"/>
            <color indexed="81"/>
            <rFont val="Tahoma"/>
            <family val="2"/>
          </rPr>
          <t>04/03/13</t>
        </r>
      </text>
    </comment>
    <comment ref="P31" authorId="1">
      <text>
        <r>
          <rPr>
            <b/>
            <sz val="9"/>
            <color indexed="81"/>
            <rFont val="Tahoma"/>
            <family val="2"/>
          </rPr>
          <t>04/04/13</t>
        </r>
        <r>
          <rPr>
            <sz val="9"/>
            <color indexed="81"/>
            <rFont val="Tahoma"/>
            <family val="2"/>
          </rPr>
          <t xml:space="preserve">
</t>
        </r>
      </text>
    </comment>
    <comment ref="R31" authorId="1">
      <text>
        <r>
          <rPr>
            <b/>
            <sz val="9"/>
            <color indexed="81"/>
            <rFont val="Tahoma"/>
            <family val="2"/>
          </rPr>
          <t>03/05/13</t>
        </r>
        <r>
          <rPr>
            <sz val="9"/>
            <color indexed="81"/>
            <rFont val="Tahoma"/>
            <family val="2"/>
          </rPr>
          <t xml:space="preserve">
</t>
        </r>
      </text>
    </comment>
    <comment ref="T31" authorId="1">
      <text>
        <r>
          <rPr>
            <b/>
            <sz val="9"/>
            <color indexed="81"/>
            <rFont val="Tahoma"/>
            <family val="2"/>
          </rPr>
          <t>05/06/2013</t>
        </r>
        <r>
          <rPr>
            <sz val="9"/>
            <color indexed="81"/>
            <rFont val="Tahoma"/>
            <family val="2"/>
          </rPr>
          <t xml:space="preserve">
</t>
        </r>
      </text>
    </comment>
    <comment ref="V31" authorId="1">
      <text>
        <r>
          <rPr>
            <sz val="10"/>
            <color indexed="81"/>
            <rFont val="Tahoma"/>
            <family val="2"/>
          </rPr>
          <t>05/07/2013</t>
        </r>
        <r>
          <rPr>
            <b/>
            <sz val="9"/>
            <color indexed="81"/>
            <rFont val="Tahoma"/>
            <family val="2"/>
          </rPr>
          <t xml:space="preserve">
</t>
        </r>
      </text>
    </comment>
    <comment ref="X31" authorId="1">
      <text>
        <r>
          <rPr>
            <b/>
            <sz val="9"/>
            <color indexed="81"/>
            <rFont val="Tahoma"/>
            <family val="2"/>
          </rPr>
          <t>contabilidad:</t>
        </r>
        <r>
          <rPr>
            <sz val="9"/>
            <color indexed="81"/>
            <rFont val="Tahoma"/>
            <family val="2"/>
          </rPr>
          <t xml:space="preserve">
</t>
        </r>
        <r>
          <rPr>
            <sz val="10"/>
            <color indexed="81"/>
            <rFont val="Tahoma"/>
            <family val="2"/>
          </rPr>
          <t>30/07/2013</t>
        </r>
      </text>
    </comment>
    <comment ref="AB31"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31"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AF31" authorId="1">
      <text>
        <r>
          <rPr>
            <b/>
            <sz val="9"/>
            <color indexed="81"/>
            <rFont val="Tahoma"/>
            <family val="2"/>
          </rPr>
          <t>contabilidad:</t>
        </r>
        <r>
          <rPr>
            <sz val="9"/>
            <color indexed="81"/>
            <rFont val="Tahoma"/>
            <family val="2"/>
          </rPr>
          <t xml:space="preserve">
5-DIC-13</t>
        </r>
      </text>
    </comment>
    <comment ref="AH31" authorId="1">
      <text>
        <r>
          <rPr>
            <b/>
            <sz val="9"/>
            <color indexed="81"/>
            <rFont val="Tahoma"/>
            <family val="2"/>
          </rPr>
          <t>contabilidad:</t>
        </r>
        <r>
          <rPr>
            <sz val="9"/>
            <color indexed="81"/>
            <rFont val="Tahoma"/>
            <family val="2"/>
          </rPr>
          <t xml:space="preserve">
03-ENE-2014
</t>
        </r>
      </text>
    </comment>
    <comment ref="AJ31" authorId="1">
      <text>
        <r>
          <rPr>
            <b/>
            <sz val="9"/>
            <color indexed="81"/>
            <rFont val="Tahoma"/>
            <family val="2"/>
          </rPr>
          <t>contabilidad:</t>
        </r>
        <r>
          <rPr>
            <sz val="9"/>
            <color indexed="81"/>
            <rFont val="Tahoma"/>
            <family val="2"/>
          </rPr>
          <t xml:space="preserve">
05-FEB-14</t>
        </r>
      </text>
    </comment>
    <comment ref="AL31" authorId="1">
      <text>
        <r>
          <rPr>
            <b/>
            <sz val="9"/>
            <color indexed="81"/>
            <rFont val="Tahoma"/>
            <family val="2"/>
          </rPr>
          <t>contabilidad:</t>
        </r>
        <r>
          <rPr>
            <sz val="9"/>
            <color indexed="81"/>
            <rFont val="Tahoma"/>
            <family val="2"/>
          </rPr>
          <t xml:space="preserve">
05-MZO-2014</t>
        </r>
      </text>
    </comment>
    <comment ref="AN31" authorId="1">
      <text>
        <r>
          <rPr>
            <b/>
            <sz val="9"/>
            <color indexed="81"/>
            <rFont val="Tahoma"/>
            <family val="2"/>
          </rPr>
          <t>contabilidad:</t>
        </r>
        <r>
          <rPr>
            <sz val="9"/>
            <color indexed="81"/>
            <rFont val="Tahoma"/>
            <family val="2"/>
          </rPr>
          <t xml:space="preserve">
4-abril-2014</t>
        </r>
      </text>
    </comment>
    <comment ref="D32" authorId="1">
      <text>
        <r>
          <rPr>
            <b/>
            <sz val="8"/>
            <color indexed="81"/>
            <rFont val="Tahoma"/>
            <family val="2"/>
          </rPr>
          <t>30/08/12</t>
        </r>
        <r>
          <rPr>
            <sz val="8"/>
            <color indexed="81"/>
            <rFont val="Tahoma"/>
            <family val="2"/>
          </rPr>
          <t xml:space="preserve">
</t>
        </r>
      </text>
    </comment>
    <comment ref="F32" authorId="1">
      <text>
        <r>
          <rPr>
            <b/>
            <sz val="8"/>
            <color indexed="81"/>
            <rFont val="Tahoma"/>
            <family val="2"/>
          </rPr>
          <t>09/11/12</t>
        </r>
        <r>
          <rPr>
            <sz val="8"/>
            <color indexed="81"/>
            <rFont val="Tahoma"/>
            <family val="2"/>
          </rPr>
          <t xml:space="preserve">
</t>
        </r>
      </text>
    </comment>
    <comment ref="H32" authorId="1">
      <text>
        <r>
          <rPr>
            <b/>
            <sz val="8"/>
            <color indexed="81"/>
            <rFont val="Tahoma"/>
            <family val="2"/>
          </rPr>
          <t>03/12/12</t>
        </r>
        <r>
          <rPr>
            <sz val="8"/>
            <color indexed="81"/>
            <rFont val="Tahoma"/>
            <family val="2"/>
          </rPr>
          <t xml:space="preserve">
</t>
        </r>
      </text>
    </comment>
    <comment ref="J32" authorId="1">
      <text>
        <r>
          <rPr>
            <b/>
            <sz val="8"/>
            <color indexed="81"/>
            <rFont val="Tahoma"/>
            <family val="2"/>
          </rPr>
          <t>16/01/13</t>
        </r>
        <r>
          <rPr>
            <sz val="8"/>
            <color indexed="81"/>
            <rFont val="Tahoma"/>
            <family val="2"/>
          </rPr>
          <t xml:space="preserve">
</t>
        </r>
      </text>
    </comment>
    <comment ref="L32" authorId="1">
      <text>
        <r>
          <rPr>
            <b/>
            <sz val="9"/>
            <color indexed="81"/>
            <rFont val="Tahoma"/>
            <family val="2"/>
          </rPr>
          <t>05/02/13</t>
        </r>
      </text>
    </comment>
    <comment ref="N32" authorId="1">
      <text>
        <r>
          <rPr>
            <b/>
            <sz val="9"/>
            <color indexed="81"/>
            <rFont val="Tahoma"/>
            <family val="2"/>
          </rPr>
          <t>08/03/13</t>
        </r>
      </text>
    </comment>
    <comment ref="P32" authorId="1">
      <text>
        <r>
          <rPr>
            <b/>
            <sz val="9"/>
            <color indexed="81"/>
            <rFont val="Tahoma"/>
            <family val="2"/>
          </rPr>
          <t>05/04/13</t>
        </r>
        <r>
          <rPr>
            <sz val="9"/>
            <color indexed="81"/>
            <rFont val="Tahoma"/>
            <family val="2"/>
          </rPr>
          <t xml:space="preserve">
</t>
        </r>
      </text>
    </comment>
    <comment ref="R32" authorId="1">
      <text>
        <r>
          <rPr>
            <b/>
            <sz val="9"/>
            <color indexed="81"/>
            <rFont val="Tahoma"/>
            <family val="2"/>
          </rPr>
          <t>09/05/13</t>
        </r>
        <r>
          <rPr>
            <sz val="9"/>
            <color indexed="81"/>
            <rFont val="Tahoma"/>
            <family val="2"/>
          </rPr>
          <t xml:space="preserve">
</t>
        </r>
      </text>
    </comment>
    <comment ref="T32" authorId="1">
      <text>
        <r>
          <rPr>
            <b/>
            <sz val="9"/>
            <color indexed="81"/>
            <rFont val="Tahoma"/>
            <family val="2"/>
          </rPr>
          <t>12/06/2013</t>
        </r>
      </text>
    </comment>
    <comment ref="V32" authorId="1">
      <text>
        <r>
          <rPr>
            <b/>
            <sz val="9"/>
            <color indexed="81"/>
            <rFont val="Tahoma"/>
            <family val="2"/>
          </rPr>
          <t>05/07/2013</t>
        </r>
      </text>
    </comment>
    <comment ref="X32" authorId="1">
      <text>
        <r>
          <rPr>
            <b/>
            <sz val="9"/>
            <color indexed="81"/>
            <rFont val="Tahoma"/>
            <family val="2"/>
          </rPr>
          <t>contabilidad:</t>
        </r>
        <r>
          <rPr>
            <sz val="9"/>
            <color indexed="81"/>
            <rFont val="Tahoma"/>
            <family val="2"/>
          </rPr>
          <t xml:space="preserve">
</t>
        </r>
        <r>
          <rPr>
            <sz val="10"/>
            <color indexed="81"/>
            <rFont val="Tahoma"/>
            <family val="2"/>
          </rPr>
          <t>11-sep-13</t>
        </r>
      </text>
    </comment>
    <comment ref="Z32" authorId="1">
      <text>
        <r>
          <rPr>
            <b/>
            <sz val="10"/>
            <color indexed="81"/>
            <rFont val="Tahoma"/>
            <family val="2"/>
          </rPr>
          <t>contabilidad:
4-oct-13</t>
        </r>
        <r>
          <rPr>
            <sz val="9"/>
            <color indexed="81"/>
            <rFont val="Tahoma"/>
            <family val="2"/>
          </rPr>
          <t xml:space="preserve">
</t>
        </r>
      </text>
    </comment>
    <comment ref="AB32" authorId="1">
      <text>
        <r>
          <rPr>
            <b/>
            <sz val="9"/>
            <color indexed="81"/>
            <rFont val="Tahoma"/>
            <family val="2"/>
          </rPr>
          <t>contabilidad:</t>
        </r>
        <r>
          <rPr>
            <sz val="9"/>
            <color indexed="81"/>
            <rFont val="Tahoma"/>
            <family val="2"/>
          </rPr>
          <t xml:space="preserve">
</t>
        </r>
        <r>
          <rPr>
            <sz val="10"/>
            <color indexed="81"/>
            <rFont val="Tahoma"/>
            <family val="2"/>
          </rPr>
          <t>21-NOV-13</t>
        </r>
      </text>
    </comment>
    <comment ref="AD32" authorId="1">
      <text>
        <r>
          <rPr>
            <b/>
            <sz val="9"/>
            <color indexed="81"/>
            <rFont val="Tahoma"/>
            <family val="2"/>
          </rPr>
          <t>contabilidad:</t>
        </r>
        <r>
          <rPr>
            <sz val="9"/>
            <color indexed="81"/>
            <rFont val="Tahoma"/>
            <family val="2"/>
          </rPr>
          <t xml:space="preserve">
6-DIC-13</t>
        </r>
      </text>
    </comment>
    <comment ref="AF32" authorId="1">
      <text>
        <r>
          <rPr>
            <b/>
            <sz val="9"/>
            <color indexed="81"/>
            <rFont val="Tahoma"/>
            <family val="2"/>
          </rPr>
          <t>contabilidad:</t>
        </r>
        <r>
          <rPr>
            <sz val="9"/>
            <color indexed="81"/>
            <rFont val="Tahoma"/>
            <family val="2"/>
          </rPr>
          <t xml:space="preserve">
13-DIC-13</t>
        </r>
      </text>
    </comment>
    <comment ref="AH32" authorId="1">
      <text>
        <r>
          <rPr>
            <b/>
            <sz val="9"/>
            <color indexed="81"/>
            <rFont val="Tahoma"/>
            <family val="2"/>
          </rPr>
          <t>contabilidad:</t>
        </r>
        <r>
          <rPr>
            <sz val="9"/>
            <color indexed="81"/>
            <rFont val="Tahoma"/>
            <family val="2"/>
          </rPr>
          <t xml:space="preserve">
14-FEB-14</t>
        </r>
      </text>
    </comment>
    <comment ref="AJ32" authorId="1">
      <text>
        <r>
          <rPr>
            <b/>
            <sz val="9"/>
            <color indexed="81"/>
            <rFont val="Tahoma"/>
            <family val="2"/>
          </rPr>
          <t>contabilidad:</t>
        </r>
        <r>
          <rPr>
            <sz val="9"/>
            <color indexed="81"/>
            <rFont val="Tahoma"/>
            <family val="2"/>
          </rPr>
          <t xml:space="preserve">
4-ABRIL-2014
3300 MES FEB + 150 CAGO FIJO + 330 INTERES MORA 2 MESES</t>
        </r>
      </text>
    </comment>
    <comment ref="AL32" authorId="1">
      <text>
        <r>
          <rPr>
            <b/>
            <sz val="9"/>
            <color indexed="81"/>
            <rFont val="Tahoma"/>
            <family val="2"/>
          </rPr>
          <t>contabilidad:</t>
        </r>
        <r>
          <rPr>
            <sz val="9"/>
            <color indexed="81"/>
            <rFont val="Tahoma"/>
            <family val="2"/>
          </rPr>
          <t xml:space="preserve">
14/MAYO/2014   $7,395
$3,780.00 ($3300 mes mzo + 150 cgo fijo + 330 inetres mora)
$3,615.00 ($3300 mes abril + 150 cgo fijo + 165 inetres mora)</t>
        </r>
      </text>
    </comment>
    <comment ref="AN32" authorId="1">
      <text>
        <r>
          <rPr>
            <b/>
            <sz val="9"/>
            <color indexed="81"/>
            <rFont val="Tahoma"/>
            <family val="2"/>
          </rPr>
          <t>contabilidad:</t>
        </r>
        <r>
          <rPr>
            <sz val="9"/>
            <color indexed="81"/>
            <rFont val="Tahoma"/>
            <family val="2"/>
          </rPr>
          <t xml:space="preserve">
14/MAYO/2014   $7,395
$3,780.00 ($3300 mes mzo + 150 cgo fijo + 330 inetres mora)
$3,615.00 ($3300 mes abril + 150 cgo fijo + 165 inetres mora)</t>
        </r>
      </text>
    </comment>
    <comment ref="D33" authorId="1">
      <text>
        <r>
          <rPr>
            <b/>
            <sz val="8"/>
            <color indexed="81"/>
            <rFont val="Tahoma"/>
            <family val="2"/>
          </rPr>
          <t>03/09/12</t>
        </r>
        <r>
          <rPr>
            <sz val="8"/>
            <color indexed="81"/>
            <rFont val="Tahoma"/>
            <family val="2"/>
          </rPr>
          <t xml:space="preserve">
</t>
        </r>
      </text>
    </comment>
    <comment ref="F33" authorId="1">
      <text>
        <r>
          <rPr>
            <b/>
            <sz val="8"/>
            <color indexed="81"/>
            <rFont val="Tahoma"/>
            <family val="2"/>
          </rPr>
          <t>15/11/12</t>
        </r>
        <r>
          <rPr>
            <sz val="8"/>
            <color indexed="81"/>
            <rFont val="Tahoma"/>
            <family val="2"/>
          </rPr>
          <t xml:space="preserve">
</t>
        </r>
      </text>
    </comment>
    <comment ref="H33" authorId="1">
      <text>
        <r>
          <rPr>
            <b/>
            <sz val="8"/>
            <color indexed="81"/>
            <rFont val="Tahoma"/>
            <family val="2"/>
          </rPr>
          <t>15/11/12</t>
        </r>
        <r>
          <rPr>
            <sz val="8"/>
            <color indexed="81"/>
            <rFont val="Tahoma"/>
            <family val="2"/>
          </rPr>
          <t xml:space="preserve">
</t>
        </r>
      </text>
    </comment>
    <comment ref="J33" authorId="1">
      <text>
        <r>
          <rPr>
            <sz val="10"/>
            <color indexed="81"/>
            <rFont val="Tahoma"/>
            <family val="2"/>
          </rPr>
          <t>TRANSFER 07/01/13</t>
        </r>
        <r>
          <rPr>
            <sz val="8"/>
            <color indexed="81"/>
            <rFont val="Tahoma"/>
            <family val="2"/>
          </rPr>
          <t xml:space="preserve">
</t>
        </r>
      </text>
    </comment>
    <comment ref="L33" authorId="1">
      <text>
        <r>
          <rPr>
            <b/>
            <sz val="9"/>
            <color indexed="81"/>
            <rFont val="Tahoma"/>
            <family val="2"/>
          </rPr>
          <t>06/02/13</t>
        </r>
      </text>
    </comment>
    <comment ref="N33" authorId="1">
      <text>
        <r>
          <rPr>
            <b/>
            <sz val="8"/>
            <color indexed="81"/>
            <rFont val="Tahoma"/>
            <family val="2"/>
          </rPr>
          <t>04/03/13</t>
        </r>
        <r>
          <rPr>
            <sz val="8"/>
            <color indexed="81"/>
            <rFont val="Tahoma"/>
            <family val="2"/>
          </rPr>
          <t xml:space="preserve">
</t>
        </r>
      </text>
    </comment>
    <comment ref="P33" authorId="1">
      <text>
        <r>
          <rPr>
            <b/>
            <sz val="9"/>
            <color indexed="81"/>
            <rFont val="Tahoma"/>
            <family val="2"/>
          </rPr>
          <t>05/04/13</t>
        </r>
        <r>
          <rPr>
            <sz val="9"/>
            <color indexed="81"/>
            <rFont val="Tahoma"/>
            <family val="2"/>
          </rPr>
          <t xml:space="preserve">
</t>
        </r>
      </text>
    </comment>
    <comment ref="R33" authorId="1">
      <text>
        <r>
          <rPr>
            <b/>
            <sz val="9"/>
            <color indexed="81"/>
            <rFont val="Tahoma"/>
            <family val="2"/>
          </rPr>
          <t>06/05/13</t>
        </r>
      </text>
    </comment>
    <comment ref="T33" authorId="1">
      <text>
        <r>
          <rPr>
            <b/>
            <sz val="9"/>
            <color indexed="81"/>
            <rFont val="Tahoma"/>
            <family val="2"/>
          </rPr>
          <t>06/06/2013</t>
        </r>
      </text>
    </comment>
    <comment ref="V33" authorId="1">
      <text>
        <r>
          <rPr>
            <b/>
            <sz val="9"/>
            <color indexed="81"/>
            <rFont val="Tahoma"/>
            <family val="2"/>
          </rPr>
          <t>contabilidad:</t>
        </r>
        <r>
          <rPr>
            <sz val="9"/>
            <color indexed="81"/>
            <rFont val="Tahoma"/>
            <family val="2"/>
          </rPr>
          <t xml:space="preserve">
</t>
        </r>
        <r>
          <rPr>
            <sz val="10"/>
            <color indexed="81"/>
            <rFont val="Tahoma"/>
            <family val="2"/>
          </rPr>
          <t>08-JULIO-13</t>
        </r>
      </text>
    </comment>
    <comment ref="X33" authorId="1">
      <text>
        <r>
          <rPr>
            <b/>
            <sz val="9"/>
            <color indexed="81"/>
            <rFont val="Tahoma"/>
            <family val="2"/>
          </rPr>
          <t>contabilidad:</t>
        </r>
        <r>
          <rPr>
            <sz val="9"/>
            <color indexed="81"/>
            <rFont val="Tahoma"/>
            <family val="2"/>
          </rPr>
          <t xml:space="preserve">
</t>
        </r>
        <r>
          <rPr>
            <sz val="10"/>
            <color indexed="81"/>
            <rFont val="Tahoma"/>
            <family val="2"/>
          </rPr>
          <t>07-AGOST-13</t>
        </r>
      </text>
    </comment>
    <comment ref="Z33" authorId="1">
      <text>
        <r>
          <rPr>
            <b/>
            <sz val="9"/>
            <color indexed="81"/>
            <rFont val="Tahoma"/>
            <family val="2"/>
          </rPr>
          <t>contabilidad:</t>
        </r>
        <r>
          <rPr>
            <sz val="9"/>
            <color indexed="81"/>
            <rFont val="Tahoma"/>
            <family val="2"/>
          </rPr>
          <t xml:space="preserve">
05/SEP/13</t>
        </r>
      </text>
    </comment>
    <comment ref="AB33" authorId="1">
      <text>
        <r>
          <rPr>
            <b/>
            <sz val="9"/>
            <color indexed="81"/>
            <rFont val="Tahoma"/>
            <family val="2"/>
          </rPr>
          <t>contabilidad:</t>
        </r>
        <r>
          <rPr>
            <sz val="9"/>
            <color indexed="81"/>
            <rFont val="Tahoma"/>
            <family val="2"/>
          </rPr>
          <t xml:space="preserve">
</t>
        </r>
        <r>
          <rPr>
            <sz val="10"/>
            <color indexed="81"/>
            <rFont val="Tahoma"/>
            <family val="2"/>
          </rPr>
          <t>7-OCT-13</t>
        </r>
      </text>
    </comment>
    <comment ref="AD33" authorId="1">
      <text>
        <r>
          <rPr>
            <b/>
            <sz val="9"/>
            <color indexed="81"/>
            <rFont val="Tahoma"/>
            <family val="2"/>
          </rPr>
          <t>contabilidad:</t>
        </r>
        <r>
          <rPr>
            <sz val="9"/>
            <color indexed="81"/>
            <rFont val="Tahoma"/>
            <family val="2"/>
          </rPr>
          <t xml:space="preserve">
</t>
        </r>
        <r>
          <rPr>
            <sz val="10"/>
            <color indexed="81"/>
            <rFont val="Tahoma"/>
            <family val="2"/>
          </rPr>
          <t xml:space="preserve">6-NOV-13
</t>
        </r>
      </text>
    </comment>
    <comment ref="AF33" authorId="1">
      <text>
        <r>
          <rPr>
            <b/>
            <sz val="9"/>
            <color indexed="81"/>
            <rFont val="Tahoma"/>
            <family val="2"/>
          </rPr>
          <t>contabilidad:</t>
        </r>
        <r>
          <rPr>
            <sz val="9"/>
            <color indexed="81"/>
            <rFont val="Tahoma"/>
            <family val="2"/>
          </rPr>
          <t xml:space="preserve">
9-DIC-13</t>
        </r>
      </text>
    </comment>
    <comment ref="AH33" authorId="1">
      <text>
        <r>
          <rPr>
            <b/>
            <sz val="9"/>
            <color indexed="81"/>
            <rFont val="Tahoma"/>
            <family val="2"/>
          </rPr>
          <t>contabilidad:</t>
        </r>
        <r>
          <rPr>
            <sz val="9"/>
            <color indexed="81"/>
            <rFont val="Tahoma"/>
            <family val="2"/>
          </rPr>
          <t xml:space="preserve">
03-ENE-14
$3300 MENOS EL 6% 
=3100</t>
        </r>
      </text>
    </comment>
    <comment ref="AJ33" authorId="1">
      <text>
        <r>
          <rPr>
            <b/>
            <sz val="9"/>
            <color indexed="81"/>
            <rFont val="Tahoma"/>
            <family val="2"/>
          </rPr>
          <t>contabilidad:</t>
        </r>
        <r>
          <rPr>
            <sz val="9"/>
            <color indexed="81"/>
            <rFont val="Tahoma"/>
            <family val="2"/>
          </rPr>
          <t xml:space="preserve">
05-FEB-14</t>
        </r>
      </text>
    </comment>
    <comment ref="AL33" authorId="1">
      <text>
        <r>
          <rPr>
            <b/>
            <sz val="9"/>
            <color indexed="81"/>
            <rFont val="Tahoma"/>
            <family val="2"/>
          </rPr>
          <t>contabilidad:</t>
        </r>
        <r>
          <rPr>
            <sz val="9"/>
            <color indexed="81"/>
            <rFont val="Tahoma"/>
            <family val="2"/>
          </rPr>
          <t xml:space="preserve">
05-MZO-2014</t>
        </r>
      </text>
    </comment>
    <comment ref="AN33" authorId="1">
      <text>
        <r>
          <rPr>
            <b/>
            <sz val="9"/>
            <color indexed="81"/>
            <rFont val="Tahoma"/>
            <family val="2"/>
          </rPr>
          <t>contabilidad:</t>
        </r>
        <r>
          <rPr>
            <sz val="9"/>
            <color indexed="81"/>
            <rFont val="Tahoma"/>
            <family val="2"/>
          </rPr>
          <t xml:space="preserve">
4-abril-2014</t>
        </r>
      </text>
    </comment>
    <comment ref="AH35" authorId="1">
      <text>
        <r>
          <rPr>
            <b/>
            <sz val="9"/>
            <color indexed="81"/>
            <rFont val="Tahoma"/>
            <family val="2"/>
          </rPr>
          <t>contabilidad:</t>
        </r>
        <r>
          <rPr>
            <sz val="9"/>
            <color indexed="81"/>
            <rFont val="Tahoma"/>
            <family val="2"/>
          </rPr>
          <t xml:space="preserve">
10/ENE/14</t>
        </r>
      </text>
    </comment>
    <comment ref="AJ35" authorId="1">
      <text>
        <r>
          <rPr>
            <b/>
            <sz val="9"/>
            <color indexed="81"/>
            <rFont val="Tahoma"/>
            <family val="2"/>
          </rPr>
          <t>contabilidad:</t>
        </r>
        <r>
          <rPr>
            <sz val="9"/>
            <color indexed="81"/>
            <rFont val="Tahoma"/>
            <family val="2"/>
          </rPr>
          <t xml:space="preserve">
07/FEB/14</t>
        </r>
      </text>
    </comment>
    <comment ref="D36" authorId="1">
      <text>
        <r>
          <rPr>
            <b/>
            <sz val="8"/>
            <color indexed="81"/>
            <rFont val="Tahoma"/>
            <family val="2"/>
          </rPr>
          <t>19/10/12</t>
        </r>
        <r>
          <rPr>
            <sz val="8"/>
            <color indexed="81"/>
            <rFont val="Tahoma"/>
            <family val="2"/>
          </rPr>
          <t xml:space="preserve">
</t>
        </r>
      </text>
    </comment>
    <comment ref="F36" authorId="1">
      <text>
        <r>
          <rPr>
            <b/>
            <sz val="8"/>
            <color indexed="81"/>
            <rFont val="Tahoma"/>
            <family val="2"/>
          </rPr>
          <t>1ER MODULO 26/11/12</t>
        </r>
      </text>
    </comment>
    <comment ref="R36" authorId="1">
      <text>
        <r>
          <rPr>
            <b/>
            <sz val="9"/>
            <color indexed="81"/>
            <rFont val="Tahoma"/>
            <family val="2"/>
          </rPr>
          <t>29/05/2013</t>
        </r>
      </text>
    </comment>
    <comment ref="V36" authorId="1">
      <text>
        <r>
          <rPr>
            <b/>
            <sz val="9"/>
            <color indexed="81"/>
            <rFont val="Tahoma"/>
            <family val="2"/>
          </rPr>
          <t>contabilidad:</t>
        </r>
        <r>
          <rPr>
            <sz val="9"/>
            <color indexed="81"/>
            <rFont val="Tahoma"/>
            <family val="2"/>
          </rPr>
          <t xml:space="preserve">
</t>
        </r>
        <r>
          <rPr>
            <sz val="10"/>
            <color indexed="81"/>
            <rFont val="Tahoma"/>
            <family val="2"/>
          </rPr>
          <t>25-JULIO-13</t>
        </r>
      </text>
    </comment>
    <comment ref="AB36" authorId="1">
      <text>
        <r>
          <rPr>
            <b/>
            <sz val="9"/>
            <color indexed="81"/>
            <rFont val="Tahoma"/>
            <family val="2"/>
          </rPr>
          <t>contabilidad:</t>
        </r>
        <r>
          <rPr>
            <sz val="9"/>
            <color indexed="81"/>
            <rFont val="Tahoma"/>
            <family val="2"/>
          </rPr>
          <t xml:space="preserve">
</t>
        </r>
        <r>
          <rPr>
            <sz val="10"/>
            <color indexed="81"/>
            <rFont val="Tahoma"/>
            <family val="2"/>
          </rPr>
          <t>21-OCT-13</t>
        </r>
      </text>
    </comment>
    <comment ref="AD36" authorId="1">
      <text>
        <r>
          <rPr>
            <b/>
            <sz val="9"/>
            <color indexed="81"/>
            <rFont val="Tahoma"/>
            <family val="2"/>
          </rPr>
          <t>contabilidad:</t>
        </r>
        <r>
          <rPr>
            <sz val="9"/>
            <color indexed="81"/>
            <rFont val="Tahoma"/>
            <family val="2"/>
          </rPr>
          <t xml:space="preserve">
28-NOV-13</t>
        </r>
      </text>
    </comment>
    <comment ref="AH36" authorId="1">
      <text>
        <r>
          <rPr>
            <b/>
            <sz val="9"/>
            <color indexed="81"/>
            <rFont val="Tahoma"/>
            <family val="2"/>
          </rPr>
          <t>contabilidad:</t>
        </r>
        <r>
          <rPr>
            <sz val="9"/>
            <color indexed="81"/>
            <rFont val="Tahoma"/>
            <family val="2"/>
          </rPr>
          <t xml:space="preserve">
31-ENE-2014</t>
        </r>
      </text>
    </comment>
    <comment ref="AJ36" authorId="1">
      <text>
        <r>
          <rPr>
            <b/>
            <sz val="9"/>
            <color indexed="81"/>
            <rFont val="Tahoma"/>
            <family val="2"/>
          </rPr>
          <t>contabilidad:</t>
        </r>
        <r>
          <rPr>
            <sz val="9"/>
            <color indexed="81"/>
            <rFont val="Tahoma"/>
            <family val="2"/>
          </rPr>
          <t xml:space="preserve">
11-FEB-14</t>
        </r>
      </text>
    </comment>
    <comment ref="AL36" authorId="1">
      <text>
        <r>
          <rPr>
            <b/>
            <sz val="9"/>
            <color indexed="81"/>
            <rFont val="Tahoma"/>
            <family val="2"/>
          </rPr>
          <t>contabilidad:</t>
        </r>
        <r>
          <rPr>
            <sz val="9"/>
            <color indexed="81"/>
            <rFont val="Tahoma"/>
            <family val="2"/>
          </rPr>
          <t xml:space="preserve">
28/MZO/2014</t>
        </r>
      </text>
    </comment>
    <comment ref="AN36" authorId="1">
      <text>
        <r>
          <rPr>
            <b/>
            <sz val="9"/>
            <color indexed="81"/>
            <rFont val="Tahoma"/>
            <family val="2"/>
          </rPr>
          <t>contabilidad:</t>
        </r>
        <r>
          <rPr>
            <sz val="9"/>
            <color indexed="81"/>
            <rFont val="Tahoma"/>
            <family val="2"/>
          </rPr>
          <t xml:space="preserve">
02-MAYO-2014
$3500 mensualidad
$150 cargo fijo</t>
        </r>
      </text>
    </comment>
    <comment ref="D37" authorId="1">
      <text>
        <r>
          <rPr>
            <b/>
            <sz val="8"/>
            <color indexed="81"/>
            <rFont val="Tahoma"/>
            <family val="2"/>
          </rPr>
          <t>07/09/12</t>
        </r>
        <r>
          <rPr>
            <sz val="8"/>
            <color indexed="81"/>
            <rFont val="Tahoma"/>
            <family val="2"/>
          </rPr>
          <t xml:space="preserve">
</t>
        </r>
      </text>
    </comment>
    <comment ref="F37" authorId="1">
      <text>
        <r>
          <rPr>
            <b/>
            <sz val="8"/>
            <color indexed="81"/>
            <rFont val="Tahoma"/>
            <family val="2"/>
          </rPr>
          <t>T-23/11/12</t>
        </r>
      </text>
    </comment>
    <comment ref="R37" authorId="1">
      <text>
        <r>
          <rPr>
            <b/>
            <sz val="9"/>
            <color indexed="81"/>
            <rFont val="Tahoma"/>
            <family val="2"/>
          </rPr>
          <t>contabilidad:</t>
        </r>
        <r>
          <rPr>
            <sz val="9"/>
            <color indexed="81"/>
            <rFont val="Tahoma"/>
            <family val="2"/>
          </rPr>
          <t xml:space="preserve">
</t>
        </r>
        <r>
          <rPr>
            <sz val="10"/>
            <color indexed="81"/>
            <rFont val="Tahoma"/>
            <family val="2"/>
          </rPr>
          <t>28-MAYO-2013</t>
        </r>
      </text>
    </comment>
    <comment ref="V37" authorId="3">
      <text>
        <r>
          <rPr>
            <b/>
            <sz val="9"/>
            <color indexed="81"/>
            <rFont val="Tahoma"/>
            <family val="2"/>
          </rPr>
          <t>gteadmin:</t>
        </r>
        <r>
          <rPr>
            <sz val="9"/>
            <color indexed="81"/>
            <rFont val="Tahoma"/>
            <family val="2"/>
          </rPr>
          <t xml:space="preserve">
26-JULIO-13</t>
        </r>
      </text>
    </comment>
    <comment ref="Z37" authorId="3">
      <text>
        <r>
          <rPr>
            <b/>
            <sz val="9"/>
            <color indexed="81"/>
            <rFont val="Tahoma"/>
            <family val="2"/>
          </rPr>
          <t>10-SEP-13</t>
        </r>
      </text>
    </comment>
    <comment ref="AB37" authorId="1">
      <text>
        <r>
          <rPr>
            <b/>
            <sz val="9"/>
            <color indexed="81"/>
            <rFont val="Tahoma"/>
            <family val="2"/>
          </rPr>
          <t>contabilidad:</t>
        </r>
        <r>
          <rPr>
            <sz val="9"/>
            <color indexed="81"/>
            <rFont val="Tahoma"/>
            <family val="2"/>
          </rPr>
          <t xml:space="preserve">
</t>
        </r>
        <r>
          <rPr>
            <sz val="10"/>
            <color indexed="81"/>
            <rFont val="Tahoma"/>
            <family val="2"/>
          </rPr>
          <t>18-OCT-13</t>
        </r>
      </text>
    </comment>
    <comment ref="AD37" authorId="1">
      <text>
        <r>
          <rPr>
            <b/>
            <sz val="9"/>
            <color indexed="81"/>
            <rFont val="Tahoma"/>
            <family val="2"/>
          </rPr>
          <t>contabilidad:</t>
        </r>
        <r>
          <rPr>
            <sz val="9"/>
            <color indexed="81"/>
            <rFont val="Tahoma"/>
            <family val="2"/>
          </rPr>
          <t xml:space="preserve">
</t>
        </r>
        <r>
          <rPr>
            <sz val="10"/>
            <color indexed="81"/>
            <rFont val="Tahoma"/>
            <family val="2"/>
          </rPr>
          <t>22-NOV-13</t>
        </r>
      </text>
    </comment>
    <comment ref="AH37" authorId="1">
      <text>
        <r>
          <rPr>
            <b/>
            <sz val="9"/>
            <color indexed="81"/>
            <rFont val="Tahoma"/>
            <family val="2"/>
          </rPr>
          <t>contabilidad:</t>
        </r>
        <r>
          <rPr>
            <sz val="9"/>
            <color indexed="81"/>
            <rFont val="Tahoma"/>
            <family val="2"/>
          </rPr>
          <t xml:space="preserve">
10-ENE-2014</t>
        </r>
      </text>
    </comment>
    <comment ref="AJ37" authorId="1">
      <text>
        <r>
          <rPr>
            <b/>
            <sz val="9"/>
            <color indexed="81"/>
            <rFont val="Tahoma"/>
            <family val="2"/>
          </rPr>
          <t>contabilidad:</t>
        </r>
        <r>
          <rPr>
            <sz val="9"/>
            <color indexed="81"/>
            <rFont val="Tahoma"/>
            <family val="2"/>
          </rPr>
          <t xml:space="preserve">
05-FEB-14</t>
        </r>
      </text>
    </comment>
    <comment ref="AL37" authorId="1">
      <text>
        <r>
          <rPr>
            <b/>
            <sz val="9"/>
            <color indexed="81"/>
            <rFont val="Tahoma"/>
            <family val="2"/>
          </rPr>
          <t>contabilidad:</t>
        </r>
        <r>
          <rPr>
            <sz val="9"/>
            <color indexed="81"/>
            <rFont val="Tahoma"/>
            <family val="2"/>
          </rPr>
          <t xml:space="preserve">
07-MZO-2014</t>
        </r>
      </text>
    </comment>
    <comment ref="AN37" authorId="1">
      <text>
        <r>
          <rPr>
            <b/>
            <sz val="9"/>
            <color indexed="81"/>
            <rFont val="Tahoma"/>
            <family val="2"/>
          </rPr>
          <t>contabilidad:</t>
        </r>
        <r>
          <rPr>
            <sz val="9"/>
            <color indexed="81"/>
            <rFont val="Tahoma"/>
            <family val="2"/>
          </rPr>
          <t xml:space="preserve">
04-ABRIL-2014</t>
        </r>
      </text>
    </comment>
    <comment ref="D38" authorId="1">
      <text>
        <r>
          <rPr>
            <b/>
            <sz val="9"/>
            <color indexed="81"/>
            <rFont val="Tahoma"/>
            <family val="2"/>
          </rPr>
          <t>contabilidad:</t>
        </r>
        <r>
          <rPr>
            <sz val="9"/>
            <color indexed="81"/>
            <rFont val="Tahoma"/>
            <family val="2"/>
          </rPr>
          <t xml:space="preserve">
</t>
        </r>
        <r>
          <rPr>
            <sz val="10"/>
            <color indexed="81"/>
            <rFont val="Tahoma"/>
            <family val="2"/>
          </rPr>
          <t>13-SEP-13</t>
        </r>
      </text>
    </comment>
    <comment ref="F38" authorId="1">
      <text>
        <r>
          <rPr>
            <b/>
            <sz val="8"/>
            <color indexed="81"/>
            <rFont val="Tahoma"/>
            <family val="2"/>
          </rPr>
          <t>contabilidad:</t>
        </r>
        <r>
          <rPr>
            <sz val="8"/>
            <color indexed="81"/>
            <rFont val="Tahoma"/>
            <family val="2"/>
          </rPr>
          <t xml:space="preserve">
</t>
        </r>
      </text>
    </comment>
    <comment ref="H38" authorId="1">
      <text>
        <r>
          <rPr>
            <b/>
            <sz val="10"/>
            <color indexed="81"/>
            <rFont val="Tahoma"/>
            <family val="2"/>
          </rPr>
          <t>05/12/12</t>
        </r>
        <r>
          <rPr>
            <sz val="8"/>
            <color indexed="81"/>
            <rFont val="Tahoma"/>
            <family val="2"/>
          </rPr>
          <t xml:space="preserve">
</t>
        </r>
      </text>
    </comment>
    <comment ref="T38" authorId="1">
      <text>
        <r>
          <rPr>
            <b/>
            <sz val="9"/>
            <color indexed="81"/>
            <rFont val="Tahoma"/>
            <family val="2"/>
          </rPr>
          <t>06/06/2013</t>
        </r>
        <r>
          <rPr>
            <sz val="9"/>
            <color indexed="81"/>
            <rFont val="Tahoma"/>
            <family val="2"/>
          </rPr>
          <t xml:space="preserve">
</t>
        </r>
      </text>
    </comment>
    <comment ref="X38" authorId="1">
      <text>
        <r>
          <rPr>
            <b/>
            <sz val="9"/>
            <color indexed="81"/>
            <rFont val="Tahoma"/>
            <family val="2"/>
          </rPr>
          <t>contabilidad:</t>
        </r>
        <r>
          <rPr>
            <sz val="9"/>
            <color indexed="81"/>
            <rFont val="Tahoma"/>
            <family val="2"/>
          </rPr>
          <t xml:space="preserve">
</t>
        </r>
        <r>
          <rPr>
            <sz val="10"/>
            <color indexed="81"/>
            <rFont val="Tahoma"/>
            <family val="2"/>
          </rPr>
          <t>01-AGOSTO-13</t>
        </r>
      </text>
    </comment>
    <comment ref="AB38" authorId="1">
      <text>
        <r>
          <rPr>
            <b/>
            <sz val="9"/>
            <color indexed="81"/>
            <rFont val="Tahoma"/>
            <family val="2"/>
          </rPr>
          <t>contabilidad:</t>
        </r>
        <r>
          <rPr>
            <sz val="9"/>
            <color indexed="81"/>
            <rFont val="Tahoma"/>
            <family val="2"/>
          </rPr>
          <t xml:space="preserve">
</t>
        </r>
        <r>
          <rPr>
            <sz val="10"/>
            <color indexed="81"/>
            <rFont val="Tahoma"/>
            <family val="2"/>
          </rPr>
          <t>16-OCT-13  $3,500 (INGLES)
28-OCT-13 $3,290 (MAQUINARIA)</t>
        </r>
      </text>
    </comment>
    <comment ref="AD38" authorId="1">
      <text>
        <r>
          <rPr>
            <b/>
            <sz val="9"/>
            <color indexed="81"/>
            <rFont val="Tahoma"/>
            <family val="2"/>
          </rPr>
          <t>contabilidad:</t>
        </r>
        <r>
          <rPr>
            <sz val="9"/>
            <color indexed="81"/>
            <rFont val="Tahoma"/>
            <family val="2"/>
          </rPr>
          <t xml:space="preserve">
29-NOV-13</t>
        </r>
      </text>
    </comment>
    <comment ref="AH38" authorId="1">
      <text>
        <r>
          <rPr>
            <b/>
            <sz val="9"/>
            <color indexed="81"/>
            <rFont val="Tahoma"/>
            <family val="2"/>
          </rPr>
          <t>contabilidad:</t>
        </r>
        <r>
          <rPr>
            <sz val="9"/>
            <color indexed="81"/>
            <rFont val="Tahoma"/>
            <family val="2"/>
          </rPr>
          <t xml:space="preserve">
16-ENE-2014</t>
        </r>
      </text>
    </comment>
    <comment ref="AJ38" authorId="1">
      <text>
        <r>
          <rPr>
            <b/>
            <sz val="9"/>
            <color indexed="81"/>
            <rFont val="Tahoma"/>
            <family val="2"/>
          </rPr>
          <t>contabilidad:</t>
        </r>
        <r>
          <rPr>
            <sz val="9"/>
            <color indexed="81"/>
            <rFont val="Tahoma"/>
            <family val="2"/>
          </rPr>
          <t xml:space="preserve">
04-MZO-2014</t>
        </r>
      </text>
    </comment>
    <comment ref="AL38" authorId="1">
      <text>
        <r>
          <rPr>
            <b/>
            <sz val="9"/>
            <color indexed="81"/>
            <rFont val="Tahoma"/>
            <family val="2"/>
          </rPr>
          <t>contabilidad:</t>
        </r>
        <r>
          <rPr>
            <sz val="9"/>
            <color indexed="81"/>
            <rFont val="Tahoma"/>
            <family val="2"/>
          </rPr>
          <t xml:space="preserve">
03-MZO-2014</t>
        </r>
      </text>
    </comment>
    <comment ref="AN38" authorId="1">
      <text>
        <r>
          <rPr>
            <b/>
            <sz val="9"/>
            <color indexed="81"/>
            <rFont val="Tahoma"/>
            <family val="2"/>
          </rPr>
          <t>contabilidad:</t>
        </r>
        <r>
          <rPr>
            <sz val="9"/>
            <color indexed="81"/>
            <rFont val="Tahoma"/>
            <family val="2"/>
          </rPr>
          <t xml:space="preserve">
16-ABRIL-2014 
23-ABRIL-2014</t>
        </r>
      </text>
    </comment>
    <comment ref="D39" authorId="1">
      <text>
        <r>
          <rPr>
            <sz val="10"/>
            <color indexed="81"/>
            <rFont val="Tahoma"/>
            <family val="2"/>
          </rPr>
          <t>21/11 Y 03/09</t>
        </r>
        <r>
          <rPr>
            <sz val="8"/>
            <color indexed="81"/>
            <rFont val="Tahoma"/>
            <family val="2"/>
          </rPr>
          <t xml:space="preserve">
</t>
        </r>
      </text>
    </comment>
    <comment ref="H39" authorId="1">
      <text>
        <r>
          <rPr>
            <b/>
            <sz val="9"/>
            <color indexed="81"/>
            <rFont val="Tahoma"/>
            <family val="2"/>
          </rPr>
          <t>contabilidad:</t>
        </r>
        <r>
          <rPr>
            <sz val="9"/>
            <color indexed="81"/>
            <rFont val="Tahoma"/>
            <family val="2"/>
          </rPr>
          <t xml:space="preserve">
</t>
        </r>
        <r>
          <rPr>
            <sz val="10"/>
            <color indexed="81"/>
            <rFont val="Tahoma"/>
            <family val="2"/>
          </rPr>
          <t>05-DIC-12</t>
        </r>
      </text>
    </comment>
    <comment ref="R39" authorId="1">
      <text>
        <r>
          <rPr>
            <b/>
            <sz val="9"/>
            <color indexed="81"/>
            <rFont val="Tahoma"/>
            <family val="2"/>
          </rPr>
          <t>contabilidad:</t>
        </r>
        <r>
          <rPr>
            <sz val="9"/>
            <color indexed="81"/>
            <rFont val="Tahoma"/>
            <family val="2"/>
          </rPr>
          <t xml:space="preserve">
</t>
        </r>
        <r>
          <rPr>
            <sz val="10"/>
            <color indexed="81"/>
            <rFont val="Tahoma"/>
            <family val="2"/>
          </rPr>
          <t>30-MAYO-13</t>
        </r>
      </text>
    </comment>
    <comment ref="V39" authorId="1">
      <text>
        <r>
          <rPr>
            <b/>
            <sz val="9"/>
            <color indexed="81"/>
            <rFont val="Tahoma"/>
            <family val="2"/>
          </rPr>
          <t>contabilidad:</t>
        </r>
        <r>
          <rPr>
            <sz val="9"/>
            <color indexed="81"/>
            <rFont val="Tahoma"/>
            <family val="2"/>
          </rPr>
          <t xml:space="preserve">
</t>
        </r>
        <r>
          <rPr>
            <sz val="10"/>
            <color indexed="81"/>
            <rFont val="Tahoma"/>
            <family val="2"/>
          </rPr>
          <t>31-JULIO-13</t>
        </r>
      </text>
    </comment>
    <comment ref="AB39" authorId="1">
      <text>
        <r>
          <rPr>
            <b/>
            <sz val="9"/>
            <color indexed="81"/>
            <rFont val="Tahoma"/>
            <family val="2"/>
          </rPr>
          <t>contabilidad:</t>
        </r>
        <r>
          <rPr>
            <sz val="9"/>
            <color indexed="81"/>
            <rFont val="Tahoma"/>
            <family val="2"/>
          </rPr>
          <t xml:space="preserve">
</t>
        </r>
        <r>
          <rPr>
            <sz val="10"/>
            <color indexed="81"/>
            <rFont val="Tahoma"/>
            <family val="2"/>
          </rPr>
          <t>25-OCT-13</t>
        </r>
      </text>
    </comment>
    <comment ref="AF39" authorId="1">
      <text>
        <r>
          <rPr>
            <b/>
            <sz val="9"/>
            <color indexed="81"/>
            <rFont val="Tahoma"/>
            <family val="2"/>
          </rPr>
          <t>contabilidad:</t>
        </r>
        <r>
          <rPr>
            <sz val="9"/>
            <color indexed="81"/>
            <rFont val="Tahoma"/>
            <family val="2"/>
          </rPr>
          <t xml:space="preserve">
05-DIC-13</t>
        </r>
      </text>
    </comment>
    <comment ref="AH39" authorId="1">
      <text>
        <r>
          <rPr>
            <b/>
            <sz val="9"/>
            <color indexed="81"/>
            <rFont val="Tahoma"/>
            <family val="2"/>
          </rPr>
          <t>contabilidad:</t>
        </r>
        <r>
          <rPr>
            <sz val="9"/>
            <color indexed="81"/>
            <rFont val="Tahoma"/>
            <family val="2"/>
          </rPr>
          <t xml:space="preserve">
16-ENE-14</t>
        </r>
      </text>
    </comment>
    <comment ref="AJ39" authorId="1">
      <text>
        <r>
          <rPr>
            <b/>
            <sz val="9"/>
            <color indexed="81"/>
            <rFont val="Tahoma"/>
            <family val="2"/>
          </rPr>
          <t>contabilidad:</t>
        </r>
        <r>
          <rPr>
            <sz val="9"/>
            <color indexed="81"/>
            <rFont val="Tahoma"/>
            <family val="2"/>
          </rPr>
          <t xml:space="preserve">
11-FEB-14</t>
        </r>
      </text>
    </comment>
    <comment ref="AL39" authorId="1">
      <text>
        <r>
          <rPr>
            <b/>
            <sz val="9"/>
            <color indexed="81"/>
            <rFont val="Tahoma"/>
            <family val="2"/>
          </rPr>
          <t>contabilidad:</t>
        </r>
        <r>
          <rPr>
            <sz val="9"/>
            <color indexed="81"/>
            <rFont val="Tahoma"/>
            <family val="2"/>
          </rPr>
          <t xml:space="preserve">
13-MZO-2014</t>
        </r>
      </text>
    </comment>
    <comment ref="AN39" authorId="1">
      <text>
        <r>
          <rPr>
            <b/>
            <sz val="9"/>
            <color indexed="81"/>
            <rFont val="Tahoma"/>
            <family val="2"/>
          </rPr>
          <t>contabilidad:</t>
        </r>
        <r>
          <rPr>
            <sz val="9"/>
            <color indexed="81"/>
            <rFont val="Tahoma"/>
            <family val="2"/>
          </rPr>
          <t xml:space="preserve">
11-ABRIL-2014</t>
        </r>
      </text>
    </comment>
    <comment ref="D40" authorId="1">
      <text>
        <r>
          <rPr>
            <b/>
            <sz val="9"/>
            <color indexed="81"/>
            <rFont val="Tahoma"/>
            <family val="2"/>
          </rPr>
          <t>contabilidad:</t>
        </r>
        <r>
          <rPr>
            <sz val="9"/>
            <color indexed="81"/>
            <rFont val="Tahoma"/>
            <family val="2"/>
          </rPr>
          <t xml:space="preserve">
</t>
        </r>
        <r>
          <rPr>
            <sz val="10"/>
            <color indexed="81"/>
            <rFont val="Tahoma"/>
            <family val="2"/>
          </rPr>
          <t>30-JULIO-13</t>
        </r>
      </text>
    </comment>
    <comment ref="H40" authorId="1">
      <text>
        <r>
          <rPr>
            <b/>
            <sz val="8"/>
            <color indexed="81"/>
            <rFont val="Tahoma"/>
            <family val="2"/>
          </rPr>
          <t>03/12/12</t>
        </r>
        <r>
          <rPr>
            <sz val="8"/>
            <color indexed="81"/>
            <rFont val="Tahoma"/>
            <family val="2"/>
          </rPr>
          <t xml:space="preserve">
</t>
        </r>
      </text>
    </comment>
    <comment ref="R40" authorId="1">
      <text>
        <r>
          <rPr>
            <b/>
            <sz val="9"/>
            <color indexed="81"/>
            <rFont val="Tahoma"/>
            <family val="2"/>
          </rPr>
          <t>contabilidad:</t>
        </r>
        <r>
          <rPr>
            <sz val="9"/>
            <color indexed="81"/>
            <rFont val="Tahoma"/>
            <family val="2"/>
          </rPr>
          <t xml:space="preserve">
28/05/2013
</t>
        </r>
      </text>
    </comment>
    <comment ref="V40" authorId="3">
      <text>
        <r>
          <rPr>
            <b/>
            <sz val="9"/>
            <color indexed="81"/>
            <rFont val="Tahoma"/>
            <family val="2"/>
          </rPr>
          <t xml:space="preserve">30-JUL-13
</t>
        </r>
        <r>
          <rPr>
            <sz val="9"/>
            <color indexed="81"/>
            <rFont val="Tahoma"/>
            <family val="2"/>
          </rPr>
          <t xml:space="preserve">
</t>
        </r>
      </text>
    </comment>
    <comment ref="AB40" authorId="3">
      <text>
        <r>
          <rPr>
            <b/>
            <sz val="9"/>
            <color indexed="81"/>
            <rFont val="Tahoma"/>
            <family val="2"/>
          </rPr>
          <t xml:space="preserve">21-OCT-13
</t>
        </r>
        <r>
          <rPr>
            <sz val="9"/>
            <color indexed="81"/>
            <rFont val="Tahoma"/>
            <family val="2"/>
          </rPr>
          <t xml:space="preserve">
</t>
        </r>
      </text>
    </comment>
    <comment ref="AD40" authorId="1">
      <text>
        <r>
          <rPr>
            <b/>
            <sz val="9"/>
            <color indexed="81"/>
            <rFont val="Tahoma"/>
            <family val="2"/>
          </rPr>
          <t>contabilidad:</t>
        </r>
        <r>
          <rPr>
            <sz val="9"/>
            <color indexed="81"/>
            <rFont val="Tahoma"/>
            <family val="2"/>
          </rPr>
          <t xml:space="preserve">
25-NOV-13</t>
        </r>
      </text>
    </comment>
    <comment ref="AH40" authorId="1">
      <text>
        <r>
          <rPr>
            <b/>
            <sz val="9"/>
            <color indexed="81"/>
            <rFont val="Tahoma"/>
            <family val="2"/>
          </rPr>
          <t>contabilidad:</t>
        </r>
        <r>
          <rPr>
            <sz val="9"/>
            <color indexed="81"/>
            <rFont val="Tahoma"/>
            <family val="2"/>
          </rPr>
          <t xml:space="preserve">
16/ENE/2014</t>
        </r>
      </text>
    </comment>
    <comment ref="AJ40" authorId="1">
      <text>
        <r>
          <rPr>
            <b/>
            <sz val="9"/>
            <color indexed="81"/>
            <rFont val="Tahoma"/>
            <family val="2"/>
          </rPr>
          <t>contabilidad:</t>
        </r>
        <r>
          <rPr>
            <sz val="9"/>
            <color indexed="81"/>
            <rFont val="Tahoma"/>
            <family val="2"/>
          </rPr>
          <t xml:space="preserve">
07/FEB/14</t>
        </r>
      </text>
    </comment>
    <comment ref="AL40" authorId="1">
      <text>
        <r>
          <rPr>
            <b/>
            <sz val="9"/>
            <color indexed="81"/>
            <rFont val="Tahoma"/>
            <family val="2"/>
          </rPr>
          <t>contabilidad:</t>
        </r>
        <r>
          <rPr>
            <sz val="9"/>
            <color indexed="81"/>
            <rFont val="Tahoma"/>
            <family val="2"/>
          </rPr>
          <t xml:space="preserve">
11-MZO-14</t>
        </r>
      </text>
    </comment>
    <comment ref="AN40" authorId="1">
      <text>
        <r>
          <rPr>
            <b/>
            <sz val="9"/>
            <color indexed="81"/>
            <rFont val="Tahoma"/>
            <family val="2"/>
          </rPr>
          <t>contabilidad:</t>
        </r>
        <r>
          <rPr>
            <sz val="9"/>
            <color indexed="81"/>
            <rFont val="Tahoma"/>
            <family val="2"/>
          </rPr>
          <t xml:space="preserve">
3-ABRIL-2014</t>
        </r>
      </text>
    </comment>
    <comment ref="D46" authorId="1">
      <text>
        <r>
          <rPr>
            <b/>
            <sz val="8"/>
            <color indexed="81"/>
            <rFont val="Tahoma"/>
            <family val="2"/>
          </rPr>
          <t>14/9/12</t>
        </r>
        <r>
          <rPr>
            <sz val="8"/>
            <color indexed="81"/>
            <rFont val="Tahoma"/>
            <family val="2"/>
          </rPr>
          <t xml:space="preserve">
</t>
        </r>
      </text>
    </comment>
    <comment ref="F46" authorId="1">
      <text>
        <r>
          <rPr>
            <b/>
            <sz val="8"/>
            <color indexed="81"/>
            <rFont val="Tahoma"/>
            <family val="2"/>
          </rPr>
          <t>01/11/12</t>
        </r>
        <r>
          <rPr>
            <sz val="8"/>
            <color indexed="81"/>
            <rFont val="Tahoma"/>
            <family val="2"/>
          </rPr>
          <t xml:space="preserve">
</t>
        </r>
      </text>
    </comment>
    <comment ref="H46" authorId="1">
      <text>
        <r>
          <rPr>
            <b/>
            <sz val="8"/>
            <color indexed="81"/>
            <rFont val="Tahoma"/>
            <family val="2"/>
          </rPr>
          <t>03/12/12</t>
        </r>
        <r>
          <rPr>
            <sz val="8"/>
            <color indexed="81"/>
            <rFont val="Tahoma"/>
            <family val="2"/>
          </rPr>
          <t xml:space="preserve">
</t>
        </r>
      </text>
    </comment>
    <comment ref="J46" authorId="1">
      <text>
        <r>
          <rPr>
            <b/>
            <sz val="8"/>
            <color indexed="81"/>
            <rFont val="Tahoma"/>
            <family val="2"/>
          </rPr>
          <t>02/01/13</t>
        </r>
        <r>
          <rPr>
            <sz val="8"/>
            <color indexed="81"/>
            <rFont val="Tahoma"/>
            <family val="2"/>
          </rPr>
          <t xml:space="preserve">
</t>
        </r>
      </text>
    </comment>
    <comment ref="D47" authorId="1">
      <text>
        <r>
          <rPr>
            <b/>
            <sz val="8"/>
            <color indexed="81"/>
            <rFont val="Tahoma"/>
            <family val="2"/>
          </rPr>
          <t>31/08/12</t>
        </r>
        <r>
          <rPr>
            <sz val="8"/>
            <color indexed="81"/>
            <rFont val="Tahoma"/>
            <family val="2"/>
          </rPr>
          <t xml:space="preserve">
</t>
        </r>
      </text>
    </comment>
    <comment ref="D50" authorId="1">
      <text>
        <r>
          <rPr>
            <b/>
            <sz val="8"/>
            <color indexed="81"/>
            <rFont val="Tahoma"/>
            <family val="2"/>
          </rPr>
          <t>04/10/12</t>
        </r>
        <r>
          <rPr>
            <sz val="8"/>
            <color indexed="81"/>
            <rFont val="Tahoma"/>
            <family val="2"/>
          </rPr>
          <t xml:space="preserve">
</t>
        </r>
      </text>
    </comment>
    <comment ref="H50" authorId="1">
      <text>
        <r>
          <rPr>
            <b/>
            <sz val="8"/>
            <color indexed="81"/>
            <rFont val="Tahoma"/>
            <family val="2"/>
          </rPr>
          <t>05/12/12</t>
        </r>
        <r>
          <rPr>
            <sz val="8"/>
            <color indexed="81"/>
            <rFont val="Tahoma"/>
            <family val="2"/>
          </rPr>
          <t xml:space="preserve">
</t>
        </r>
      </text>
    </comment>
  </commentList>
</comments>
</file>

<file path=xl/comments5.xml><?xml version="1.0" encoding="utf-8"?>
<comments xmlns="http://schemas.openxmlformats.org/spreadsheetml/2006/main">
  <authors>
    <author>auxcontable</author>
    <author>gteadmin</author>
  </authors>
  <commentList>
    <comment ref="H7" authorId="0">
      <text>
        <r>
          <rPr>
            <b/>
            <sz val="9"/>
            <color indexed="81"/>
            <rFont val="Tahoma"/>
            <family val="2"/>
          </rPr>
          <t>auxcontable:</t>
        </r>
        <r>
          <rPr>
            <sz val="9"/>
            <color indexed="81"/>
            <rFont val="Tahoma"/>
            <family val="2"/>
          </rPr>
          <t xml:space="preserve">
22-12-2014</t>
        </r>
      </text>
    </comment>
    <comment ref="J7" authorId="0">
      <text>
        <r>
          <rPr>
            <b/>
            <sz val="9"/>
            <color indexed="81"/>
            <rFont val="Tahoma"/>
            <family val="2"/>
          </rPr>
          <t>auxcontable:</t>
        </r>
        <r>
          <rPr>
            <sz val="9"/>
            <color indexed="81"/>
            <rFont val="Tahoma"/>
            <family val="2"/>
          </rPr>
          <t xml:space="preserve">
paga totalidad de adeudo 20-07-16 19,107 3600 noviembre 2014 3600 diciembre 2014 y 3772.50 marzo 2016 y abril 3772.50 ademas de 4362 de intereses</t>
        </r>
      </text>
    </comment>
    <comment ref="L7" authorId="0">
      <text>
        <r>
          <rPr>
            <b/>
            <sz val="9"/>
            <color indexed="81"/>
            <rFont val="Tahoma"/>
            <family val="2"/>
          </rPr>
          <t>auxcontable:</t>
        </r>
        <r>
          <rPr>
            <sz val="9"/>
            <color indexed="81"/>
            <rFont val="Tahoma"/>
            <family val="2"/>
          </rPr>
          <t xml:space="preserve">
paga totalidad de adeudo 20-07-16 19,107 3600 noviembre 2014 3600 diciembre 2014 y 3772.50 marzo 2016 y abril 3772.50 ademas de 4362 de intereses</t>
        </r>
      </text>
    </comment>
    <comment ref="N7" authorId="1">
      <text>
        <r>
          <rPr>
            <b/>
            <sz val="9"/>
            <color indexed="81"/>
            <rFont val="Tahoma"/>
            <family val="2"/>
          </rPr>
          <t>gteadmin:</t>
        </r>
        <r>
          <rPr>
            <sz val="9"/>
            <color indexed="81"/>
            <rFont val="Tahoma"/>
            <family val="2"/>
          </rPr>
          <t xml:space="preserve">
paga mensualidad enero 09-02-2015 3,450</t>
        </r>
      </text>
    </comment>
    <comment ref="P7" authorId="0">
      <text>
        <r>
          <rPr>
            <b/>
            <sz val="9"/>
            <color indexed="81"/>
            <rFont val="Tahoma"/>
            <family val="2"/>
          </rPr>
          <t>auxcontable:</t>
        </r>
        <r>
          <rPr>
            <sz val="9"/>
            <color indexed="81"/>
            <rFont val="Tahoma"/>
            <family val="2"/>
          </rPr>
          <t xml:space="preserve">
paga mensualidad febrero 09-04-2015 3,450
</t>
        </r>
      </text>
    </comment>
    <comment ref="R7" authorId="0">
      <text>
        <r>
          <rPr>
            <b/>
            <sz val="9"/>
            <color indexed="81"/>
            <rFont val="Tahoma"/>
            <family val="2"/>
          </rPr>
          <t>auxcontable:</t>
        </r>
        <r>
          <rPr>
            <sz val="9"/>
            <color indexed="81"/>
            <rFont val="Tahoma"/>
            <family val="2"/>
          </rPr>
          <t xml:space="preserve">
PAGA MENSUALIDAD MARZO  21-05-2015 3,450 
</t>
        </r>
      </text>
    </comment>
    <comment ref="T7" authorId="0">
      <text>
        <r>
          <rPr>
            <b/>
            <sz val="9"/>
            <color indexed="81"/>
            <rFont val="Tahoma"/>
            <family val="2"/>
          </rPr>
          <t>auxcontable:</t>
        </r>
        <r>
          <rPr>
            <sz val="9"/>
            <color indexed="81"/>
            <rFont val="Tahoma"/>
            <family val="2"/>
          </rPr>
          <t xml:space="preserve">
PAGA MENSUALIDAD ABRIL 08-07-2015 3,450 </t>
        </r>
      </text>
    </comment>
    <comment ref="V7" authorId="0">
      <text>
        <r>
          <rPr>
            <b/>
            <sz val="9"/>
            <color indexed="81"/>
            <rFont val="Tahoma"/>
            <family val="2"/>
          </rPr>
          <t>auxcontable:</t>
        </r>
        <r>
          <rPr>
            <sz val="9"/>
            <color indexed="81"/>
            <rFont val="Tahoma"/>
            <family val="2"/>
          </rPr>
          <t xml:space="preserve">
PAGA MENSUALIDAD MAYO 08-07-2015 3,451</t>
        </r>
      </text>
    </comment>
    <comment ref="X7" authorId="0">
      <text>
        <r>
          <rPr>
            <b/>
            <sz val="9"/>
            <color indexed="81"/>
            <rFont val="Tahoma"/>
            <family val="2"/>
          </rPr>
          <t>auxcontable:</t>
        </r>
        <r>
          <rPr>
            <sz val="9"/>
            <color indexed="81"/>
            <rFont val="Tahoma"/>
            <family val="2"/>
          </rPr>
          <t xml:space="preserve">
PAGA MENSUALIDAD JUNIO 02-10-2015 3,450.00</t>
        </r>
      </text>
    </comment>
    <comment ref="Z7" authorId="0">
      <text>
        <r>
          <rPr>
            <b/>
            <sz val="9"/>
            <color indexed="81"/>
            <rFont val="Tahoma"/>
            <family val="2"/>
          </rPr>
          <t>auxcontable:</t>
        </r>
        <r>
          <rPr>
            <sz val="9"/>
            <color indexed="81"/>
            <rFont val="Tahoma"/>
            <family val="2"/>
          </rPr>
          <t xml:space="preserve">
PAGA MENSUALIDAD JULIO 02-10-2015 3,450 </t>
        </r>
      </text>
    </comment>
    <comment ref="AB7" authorId="0">
      <text>
        <r>
          <rPr>
            <b/>
            <sz val="9"/>
            <color indexed="81"/>
            <rFont val="Tahoma"/>
            <family val="2"/>
          </rPr>
          <t>auxcontable:</t>
        </r>
        <r>
          <rPr>
            <sz val="9"/>
            <color indexed="81"/>
            <rFont val="Tahoma"/>
            <family val="2"/>
          </rPr>
          <t xml:space="preserve">
PAGA MENSUALIDAD AGOSTO 04-02-16 3,500 LOS CARGOS E INTERESES LOS CUBRIRA ANTES DEL CIERRE DE SU MAESTRIA </t>
        </r>
      </text>
    </comment>
    <comment ref="AD7" authorId="0">
      <text>
        <r>
          <rPr>
            <b/>
            <sz val="9"/>
            <color indexed="81"/>
            <rFont val="Tahoma"/>
            <family val="2"/>
          </rPr>
          <t>auxcontable:</t>
        </r>
        <r>
          <rPr>
            <sz val="9"/>
            <color indexed="81"/>
            <rFont val="Tahoma"/>
            <family val="2"/>
          </rPr>
          <t xml:space="preserve">
PAGA MENSUALIDAD SEPTIEMBRE 04-02-16 3,501 LOS CARGOS E INTERESES LOS CUBRIRA ANTES DEL CIERRE DE SU MAESTRIA</t>
        </r>
      </text>
    </comment>
    <comment ref="AF7" authorId="0">
      <text>
        <r>
          <rPr>
            <b/>
            <sz val="9"/>
            <color indexed="81"/>
            <rFont val="Tahoma"/>
            <family val="2"/>
          </rPr>
          <t>auxcontable:</t>
        </r>
        <r>
          <rPr>
            <sz val="9"/>
            <color indexed="81"/>
            <rFont val="Tahoma"/>
            <family val="2"/>
          </rPr>
          <t xml:space="preserve">
PAGA MENSUALIDAD OCTUBRE 04-02-16 3,502 LOS CARGOS E INTERESES LOS CUBRIRA ANTES DEL CIERRE DE SU MAESTRIA</t>
        </r>
      </text>
    </comment>
    <comment ref="AH7" authorId="0">
      <text>
        <r>
          <rPr>
            <b/>
            <sz val="9"/>
            <color indexed="81"/>
            <rFont val="Tahoma"/>
            <family val="2"/>
          </rPr>
          <t>auxcontable:</t>
        </r>
        <r>
          <rPr>
            <sz val="9"/>
            <color indexed="81"/>
            <rFont val="Tahoma"/>
            <family val="2"/>
          </rPr>
          <t xml:space="preserve">
PAGA MENSUALIDAD NOVIEMBRE 08-03-2016 3,450</t>
        </r>
      </text>
    </comment>
    <comment ref="AJ7" authorId="0">
      <text>
        <r>
          <rPr>
            <b/>
            <sz val="9"/>
            <color indexed="81"/>
            <rFont val="Tahoma"/>
            <family val="2"/>
          </rPr>
          <t>auxcontable:</t>
        </r>
        <r>
          <rPr>
            <sz val="9"/>
            <color indexed="81"/>
            <rFont val="Tahoma"/>
            <family val="2"/>
          </rPr>
          <t xml:space="preserve">
PAGA MENSUALIDAD DICIEMBRE 08-03-2016 3,450</t>
        </r>
      </text>
    </comment>
    <comment ref="AL7" authorId="0">
      <text>
        <r>
          <rPr>
            <b/>
            <sz val="9"/>
            <color indexed="81"/>
            <rFont val="Tahoma"/>
            <family val="2"/>
          </rPr>
          <t>auxcontable:</t>
        </r>
        <r>
          <rPr>
            <sz val="9"/>
            <color indexed="81"/>
            <rFont val="Tahoma"/>
            <family val="2"/>
          </rPr>
          <t xml:space="preserve">
paga mensualidad enero 06-06-16 3,450</t>
        </r>
      </text>
    </comment>
    <comment ref="AN7" authorId="0">
      <text>
        <r>
          <rPr>
            <b/>
            <sz val="9"/>
            <color indexed="81"/>
            <rFont val="Tahoma"/>
            <family val="2"/>
          </rPr>
          <t>auxcontable:</t>
        </r>
        <r>
          <rPr>
            <sz val="9"/>
            <color indexed="81"/>
            <rFont val="Tahoma"/>
            <family val="2"/>
          </rPr>
          <t xml:space="preserve">
paga mensualidad febrero 06-06-16 3,450</t>
        </r>
      </text>
    </comment>
    <comment ref="AP7" authorId="0">
      <text>
        <r>
          <rPr>
            <b/>
            <sz val="9"/>
            <color indexed="81"/>
            <rFont val="Tahoma"/>
            <family val="2"/>
          </rPr>
          <t>auxcontable:</t>
        </r>
        <r>
          <rPr>
            <sz val="9"/>
            <color indexed="81"/>
            <rFont val="Tahoma"/>
            <family val="2"/>
          </rPr>
          <t xml:space="preserve">
paga totalidad de adeudo 20-07-16 19,107 3600 noviembre 2014 3600 diciembre 2014 y 3772.50 marzo 2016 y abril 3772.50 ademas de 4362 de intereses</t>
        </r>
      </text>
    </comment>
    <comment ref="AR7" authorId="0">
      <text>
        <r>
          <rPr>
            <b/>
            <sz val="9"/>
            <color indexed="81"/>
            <rFont val="Tahoma"/>
            <family val="2"/>
          </rPr>
          <t>auxcontable:</t>
        </r>
        <r>
          <rPr>
            <sz val="9"/>
            <color indexed="81"/>
            <rFont val="Tahoma"/>
            <family val="2"/>
          </rPr>
          <t xml:space="preserve">
paga totalidad de adeudo 20-07-16 19,107 3600 noviembre 2014 3600 diciembre 2014 y 3772.50 marzo 2016 y abril 3772.50 ademas de 4362 de intereses</t>
        </r>
      </text>
    </comment>
    <comment ref="E8" authorId="0">
      <text>
        <r>
          <rPr>
            <b/>
            <sz val="9"/>
            <color indexed="81"/>
            <rFont val="Tahoma"/>
            <family val="2"/>
          </rPr>
          <t>auxcontable:</t>
        </r>
        <r>
          <rPr>
            <sz val="9"/>
            <color indexed="81"/>
            <rFont val="Tahoma"/>
            <family val="2"/>
          </rPr>
          <t xml:space="preserve">
2,940.00 DEBERAN SER CUBIERTOS LOS PRIMEROS 5 DÍAS DE CADA MES PARA SER APLICADO EL DESCUENTO 30%</t>
        </r>
      </text>
    </comment>
    <comment ref="H8" authorId="0">
      <text>
        <r>
          <rPr>
            <b/>
            <sz val="9"/>
            <color indexed="81"/>
            <rFont val="Tahoma"/>
            <family val="2"/>
          </rPr>
          <t>auxcontable:</t>
        </r>
        <r>
          <rPr>
            <sz val="9"/>
            <color indexed="81"/>
            <rFont val="Tahoma"/>
            <family val="2"/>
          </rPr>
          <t xml:space="preserve">
12-08-2014</t>
        </r>
      </text>
    </comment>
    <comment ref="J8" authorId="0">
      <text>
        <r>
          <rPr>
            <b/>
            <sz val="9"/>
            <color indexed="81"/>
            <rFont val="Tahoma"/>
            <family val="2"/>
          </rPr>
          <t>auxcontable:</t>
        </r>
        <r>
          <rPr>
            <sz val="9"/>
            <color indexed="81"/>
            <rFont val="Tahoma"/>
            <family val="2"/>
          </rPr>
          <t xml:space="preserve">
16-12-2014 PAGA NOVIEMBRE Y DICIEMBRE SE CONSULTARA PRECIO QUE PAGARAN</t>
        </r>
      </text>
    </comment>
    <comment ref="L8" authorId="0">
      <text>
        <r>
          <rPr>
            <b/>
            <sz val="9"/>
            <color indexed="81"/>
            <rFont val="Tahoma"/>
            <family val="2"/>
          </rPr>
          <t>auxcontable:</t>
        </r>
        <r>
          <rPr>
            <sz val="9"/>
            <color indexed="81"/>
            <rFont val="Tahoma"/>
            <family val="2"/>
          </rPr>
          <t xml:space="preserve">
16-12-2014 PAGA NOVIEMBRE Y DICIEMBRE SE CONSULTARA PRECIO QUE PAGARAN</t>
        </r>
      </text>
    </comment>
    <comment ref="N8" authorId="0">
      <text>
        <r>
          <rPr>
            <b/>
            <sz val="9"/>
            <color indexed="81"/>
            <rFont val="Tahoma"/>
            <family val="2"/>
          </rPr>
          <t>auxcontable:</t>
        </r>
        <r>
          <rPr>
            <sz val="9"/>
            <color indexed="81"/>
            <rFont val="Tahoma"/>
            <family val="2"/>
          </rPr>
          <t xml:space="preserve">
03-02-2015
</t>
        </r>
      </text>
    </comment>
    <comment ref="P8" authorId="0">
      <text>
        <r>
          <rPr>
            <b/>
            <sz val="9"/>
            <color indexed="81"/>
            <rFont val="Tahoma"/>
            <family val="2"/>
          </rPr>
          <t>auxcontable:</t>
        </r>
        <r>
          <rPr>
            <sz val="9"/>
            <color indexed="81"/>
            <rFont val="Tahoma"/>
            <family val="2"/>
          </rPr>
          <t xml:space="preserve">
04-02-2015
</t>
        </r>
      </text>
    </comment>
    <comment ref="R8" authorId="0">
      <text>
        <r>
          <rPr>
            <b/>
            <sz val="9"/>
            <color indexed="81"/>
            <rFont val="Tahoma"/>
            <family val="2"/>
          </rPr>
          <t>auxcontable:</t>
        </r>
        <r>
          <rPr>
            <sz val="9"/>
            <color indexed="81"/>
            <rFont val="Tahoma"/>
            <family val="2"/>
          </rPr>
          <t xml:space="preserve">
04-03-2015
</t>
        </r>
      </text>
    </comment>
    <comment ref="T8" authorId="0">
      <text>
        <r>
          <rPr>
            <b/>
            <sz val="9"/>
            <color indexed="81"/>
            <rFont val="Tahoma"/>
            <family val="2"/>
          </rPr>
          <t>auxcontable:</t>
        </r>
        <r>
          <rPr>
            <sz val="9"/>
            <color indexed="81"/>
            <rFont val="Tahoma"/>
            <family val="2"/>
          </rPr>
          <t xml:space="preserve">
01-04-2015</t>
        </r>
      </text>
    </comment>
    <comment ref="V8" authorId="0">
      <text>
        <r>
          <rPr>
            <b/>
            <sz val="9"/>
            <color indexed="81"/>
            <rFont val="Tahoma"/>
            <family val="2"/>
          </rPr>
          <t>auxcontable:</t>
        </r>
        <r>
          <rPr>
            <sz val="9"/>
            <color indexed="81"/>
            <rFont val="Tahoma"/>
            <family val="2"/>
          </rPr>
          <t xml:space="preserve">
PAGA MENSUALIDAD MAYO 05-05-2015 2,940
</t>
        </r>
      </text>
    </comment>
    <comment ref="X8" authorId="0">
      <text>
        <r>
          <rPr>
            <b/>
            <sz val="9"/>
            <color indexed="81"/>
            <rFont val="Tahoma"/>
            <family val="2"/>
          </rPr>
          <t>auxcontable:</t>
        </r>
        <r>
          <rPr>
            <sz val="9"/>
            <color indexed="81"/>
            <rFont val="Tahoma"/>
            <family val="2"/>
          </rPr>
          <t xml:space="preserve">
PAGA MENSUALIDAD JUNIO 05-06-2015 2.940</t>
        </r>
      </text>
    </comment>
    <comment ref="Z8" authorId="0">
      <text>
        <r>
          <rPr>
            <b/>
            <sz val="9"/>
            <color indexed="81"/>
            <rFont val="Tahoma"/>
            <family val="2"/>
          </rPr>
          <t>auxcontable:</t>
        </r>
        <r>
          <rPr>
            <sz val="9"/>
            <color indexed="81"/>
            <rFont val="Tahoma"/>
            <family val="2"/>
          </rPr>
          <t xml:space="preserve">
paga mensualidad julio y septiembre 06-07-16 5,880 (2,940 de cada mensualidad) </t>
        </r>
      </text>
    </comment>
    <comment ref="AB8" authorId="0">
      <text>
        <r>
          <rPr>
            <b/>
            <sz val="9"/>
            <color indexed="81"/>
            <rFont val="Tahoma"/>
            <family val="2"/>
          </rPr>
          <t>auxcontable:</t>
        </r>
        <r>
          <rPr>
            <sz val="9"/>
            <color indexed="81"/>
            <rFont val="Tahoma"/>
            <family val="2"/>
          </rPr>
          <t xml:space="preserve">
PAGA MENSUALIDAD AGOSTO 05-08-2015 2,940</t>
        </r>
      </text>
    </comment>
    <comment ref="AD8" authorId="0">
      <text>
        <r>
          <rPr>
            <b/>
            <sz val="9"/>
            <color indexed="81"/>
            <rFont val="Tahoma"/>
            <family val="2"/>
          </rPr>
          <t>auxcontable:</t>
        </r>
        <r>
          <rPr>
            <sz val="9"/>
            <color indexed="81"/>
            <rFont val="Tahoma"/>
            <family val="2"/>
          </rPr>
          <t xml:space="preserve">
paga mensualidad julio y septiembre 06-07-16 5,880 (2,940 de cada mensualidad) </t>
        </r>
      </text>
    </comment>
    <comment ref="AF8" authorId="0">
      <text>
        <r>
          <rPr>
            <b/>
            <sz val="9"/>
            <color indexed="81"/>
            <rFont val="Tahoma"/>
            <family val="2"/>
          </rPr>
          <t>auxcontable:</t>
        </r>
        <r>
          <rPr>
            <sz val="9"/>
            <color indexed="81"/>
            <rFont val="Tahoma"/>
            <family val="2"/>
          </rPr>
          <t xml:space="preserve">
PAGA MENSUALIDAD OCTUBRE 05-10-15 2,940</t>
        </r>
      </text>
    </comment>
    <comment ref="AH8" authorId="0">
      <text>
        <r>
          <rPr>
            <b/>
            <sz val="9"/>
            <color indexed="81"/>
            <rFont val="Tahoma"/>
            <family val="2"/>
          </rPr>
          <t>auxcontable:</t>
        </r>
        <r>
          <rPr>
            <sz val="9"/>
            <color indexed="81"/>
            <rFont val="Tahoma"/>
            <family val="2"/>
          </rPr>
          <t xml:space="preserve">
PAGA MENSUALIDAD NOVIEMBRE 05-11-15 2,940.00</t>
        </r>
      </text>
    </comment>
    <comment ref="AJ8" authorId="0">
      <text>
        <r>
          <rPr>
            <b/>
            <sz val="9"/>
            <color indexed="81"/>
            <rFont val="Tahoma"/>
            <family val="2"/>
          </rPr>
          <t>auxcontable:</t>
        </r>
        <r>
          <rPr>
            <sz val="9"/>
            <color indexed="81"/>
            <rFont val="Tahoma"/>
            <family val="2"/>
          </rPr>
          <t xml:space="preserve">
PAGA MENSUALIDAD DICIEMBRE 09-12-15 2,940</t>
        </r>
      </text>
    </comment>
    <comment ref="AL8" authorId="0">
      <text>
        <r>
          <rPr>
            <b/>
            <sz val="9"/>
            <color indexed="81"/>
            <rFont val="Tahoma"/>
            <family val="2"/>
          </rPr>
          <t>auxcontable:</t>
        </r>
        <r>
          <rPr>
            <sz val="9"/>
            <color indexed="81"/>
            <rFont val="Tahoma"/>
            <family val="2"/>
          </rPr>
          <t xml:space="preserve">
paga mensualidad enero 05-01-2016 2,940</t>
        </r>
      </text>
    </comment>
    <comment ref="AN8" authorId="0">
      <text>
        <r>
          <rPr>
            <b/>
            <sz val="9"/>
            <color indexed="81"/>
            <rFont val="Tahoma"/>
            <family val="2"/>
          </rPr>
          <t>auxcontable:</t>
        </r>
        <r>
          <rPr>
            <sz val="9"/>
            <color indexed="81"/>
            <rFont val="Tahoma"/>
            <family val="2"/>
          </rPr>
          <t xml:space="preserve">
paga mensualidad febrero 05-02-16 2,940 pronto pago.</t>
        </r>
      </text>
    </comment>
    <comment ref="AP8" authorId="0">
      <text>
        <r>
          <rPr>
            <b/>
            <sz val="9"/>
            <color indexed="81"/>
            <rFont val="Tahoma"/>
            <family val="2"/>
          </rPr>
          <t>auxcontable:</t>
        </r>
        <r>
          <rPr>
            <sz val="9"/>
            <color indexed="81"/>
            <rFont val="Tahoma"/>
            <family val="2"/>
          </rPr>
          <t xml:space="preserve">
Paga mensualidad marzo 04-03-16 2,940</t>
        </r>
      </text>
    </comment>
    <comment ref="AR8" authorId="0">
      <text>
        <r>
          <rPr>
            <b/>
            <sz val="9"/>
            <color indexed="81"/>
            <rFont val="Tahoma"/>
            <family val="2"/>
          </rPr>
          <t>auxcontable:</t>
        </r>
        <r>
          <rPr>
            <sz val="9"/>
            <color indexed="81"/>
            <rFont val="Tahoma"/>
            <family val="2"/>
          </rPr>
          <t xml:space="preserve">
PAGA MENSUALIDAD ABRIL 05-04-16 2,940</t>
        </r>
      </text>
    </comment>
    <comment ref="H9" authorId="0">
      <text>
        <r>
          <rPr>
            <b/>
            <sz val="9"/>
            <color indexed="81"/>
            <rFont val="Tahoma"/>
            <family val="2"/>
          </rPr>
          <t>auxcontable:</t>
        </r>
        <r>
          <rPr>
            <sz val="9"/>
            <color indexed="81"/>
            <rFont val="Tahoma"/>
            <family val="2"/>
          </rPr>
          <t xml:space="preserve">
21-08-2014
PAGA INSCRIPCIÓN Y MENSU.NOVIEMBRE $5,050.00</t>
        </r>
      </text>
    </comment>
    <comment ref="J9" authorId="0">
      <text>
        <r>
          <rPr>
            <b/>
            <sz val="9"/>
            <color indexed="81"/>
            <rFont val="Tahoma"/>
            <family val="2"/>
          </rPr>
          <t>auxcontable:</t>
        </r>
        <r>
          <rPr>
            <sz val="9"/>
            <color indexed="81"/>
            <rFont val="Tahoma"/>
            <family val="2"/>
          </rPr>
          <t xml:space="preserve">
21-08-2014
PAGA INSCRIPCIÓN Y MENSU.NOVIEMBRE $5,050.00</t>
        </r>
      </text>
    </comment>
    <comment ref="L9" authorId="0">
      <text>
        <r>
          <rPr>
            <b/>
            <sz val="9"/>
            <color indexed="81"/>
            <rFont val="Tahoma"/>
            <family val="2"/>
          </rPr>
          <t>auxcontable:</t>
        </r>
        <r>
          <rPr>
            <sz val="9"/>
            <color indexed="81"/>
            <rFont val="Tahoma"/>
            <family val="2"/>
          </rPr>
          <t xml:space="preserve">
08-12-2014
</t>
        </r>
      </text>
    </comment>
    <comment ref="N9" authorId="0">
      <text>
        <r>
          <rPr>
            <b/>
            <sz val="9"/>
            <color indexed="81"/>
            <rFont val="Tahoma"/>
            <family val="2"/>
          </rPr>
          <t>auxcontable:</t>
        </r>
        <r>
          <rPr>
            <sz val="9"/>
            <color indexed="81"/>
            <rFont val="Tahoma"/>
            <family val="2"/>
          </rPr>
          <t xml:space="preserve">
06-01-2015
</t>
        </r>
      </text>
    </comment>
    <comment ref="P9" authorId="0">
      <text>
        <r>
          <rPr>
            <b/>
            <sz val="9"/>
            <color indexed="81"/>
            <rFont val="Tahoma"/>
            <family val="2"/>
          </rPr>
          <t>auxcontable:</t>
        </r>
        <r>
          <rPr>
            <sz val="9"/>
            <color indexed="81"/>
            <rFont val="Tahoma"/>
            <family val="2"/>
          </rPr>
          <t xml:space="preserve">
04-02-2015</t>
        </r>
      </text>
    </comment>
    <comment ref="R9" authorId="0">
      <text>
        <r>
          <rPr>
            <b/>
            <sz val="9"/>
            <color indexed="81"/>
            <rFont val="Tahoma"/>
            <family val="2"/>
          </rPr>
          <t>auxcontable:</t>
        </r>
        <r>
          <rPr>
            <sz val="9"/>
            <color indexed="81"/>
            <rFont val="Tahoma"/>
            <family val="2"/>
          </rPr>
          <t xml:space="preserve">
05-03-2015</t>
        </r>
      </text>
    </comment>
    <comment ref="T9" authorId="0">
      <text>
        <r>
          <rPr>
            <b/>
            <sz val="9"/>
            <color indexed="81"/>
            <rFont val="Tahoma"/>
            <family val="2"/>
          </rPr>
          <t>auxcontable:</t>
        </r>
        <r>
          <rPr>
            <sz val="9"/>
            <color indexed="81"/>
            <rFont val="Tahoma"/>
            <family val="2"/>
          </rPr>
          <t xml:space="preserve">
01-04-2015</t>
        </r>
      </text>
    </comment>
    <comment ref="V9" authorId="0">
      <text>
        <r>
          <rPr>
            <b/>
            <sz val="9"/>
            <color indexed="81"/>
            <rFont val="Tahoma"/>
            <family val="2"/>
          </rPr>
          <t>auxcontable:</t>
        </r>
        <r>
          <rPr>
            <sz val="9"/>
            <color indexed="81"/>
            <rFont val="Tahoma"/>
            <family val="2"/>
          </rPr>
          <t xml:space="preserve">
PAGA MENSUALIDAD MAYO 06-05-2015 
3,243</t>
        </r>
      </text>
    </comment>
    <comment ref="X9" authorId="0">
      <text>
        <r>
          <rPr>
            <b/>
            <sz val="9"/>
            <color indexed="81"/>
            <rFont val="Tahoma"/>
            <family val="2"/>
          </rPr>
          <t>auxcontable:</t>
        </r>
        <r>
          <rPr>
            <sz val="9"/>
            <color indexed="81"/>
            <rFont val="Tahoma"/>
            <family val="2"/>
          </rPr>
          <t xml:space="preserve">
PAGA MENSUALIDAD JUNIO 04-06-2015 3,243</t>
        </r>
      </text>
    </comment>
    <comment ref="Z9" authorId="0">
      <text>
        <r>
          <rPr>
            <b/>
            <sz val="9"/>
            <color indexed="81"/>
            <rFont val="Tahoma"/>
            <family val="2"/>
          </rPr>
          <t>auxcontable:</t>
        </r>
        <r>
          <rPr>
            <sz val="9"/>
            <color indexed="81"/>
            <rFont val="Tahoma"/>
            <family val="2"/>
          </rPr>
          <t xml:space="preserve">
PAGA MENSUALIDAD JULIO 06-07-2015 3,243</t>
        </r>
      </text>
    </comment>
    <comment ref="AB9" authorId="0">
      <text>
        <r>
          <rPr>
            <b/>
            <sz val="9"/>
            <color indexed="81"/>
            <rFont val="Tahoma"/>
            <family val="2"/>
          </rPr>
          <t>auxcontable:</t>
        </r>
        <r>
          <rPr>
            <sz val="9"/>
            <color indexed="81"/>
            <rFont val="Tahoma"/>
            <family val="2"/>
          </rPr>
          <t xml:space="preserve">
PAGA MENSUALIDAD AGOSTO 04-08-2015 3,243</t>
        </r>
      </text>
    </comment>
    <comment ref="AD9" authorId="0">
      <text>
        <r>
          <rPr>
            <b/>
            <sz val="9"/>
            <color indexed="81"/>
            <rFont val="Tahoma"/>
            <family val="2"/>
          </rPr>
          <t>auxcontable:</t>
        </r>
        <r>
          <rPr>
            <sz val="9"/>
            <color indexed="81"/>
            <rFont val="Tahoma"/>
            <family val="2"/>
          </rPr>
          <t xml:space="preserve">
PAGA MENSULIADAD SEPTIEMBRE 04-09-2015 3,243</t>
        </r>
      </text>
    </comment>
    <comment ref="AF9" authorId="0">
      <text>
        <r>
          <rPr>
            <b/>
            <sz val="9"/>
            <color indexed="81"/>
            <rFont val="Tahoma"/>
            <family val="2"/>
          </rPr>
          <t>auxcontable:</t>
        </r>
        <r>
          <rPr>
            <sz val="9"/>
            <color indexed="81"/>
            <rFont val="Tahoma"/>
            <family val="2"/>
          </rPr>
          <t xml:space="preserve">
PAGA MENSUALIDAD OCTUBRE 06-10-2015 3,243</t>
        </r>
      </text>
    </comment>
    <comment ref="AH9" authorId="0">
      <text>
        <r>
          <rPr>
            <b/>
            <sz val="9"/>
            <color indexed="81"/>
            <rFont val="Tahoma"/>
            <family val="2"/>
          </rPr>
          <t>auxcontable:</t>
        </r>
        <r>
          <rPr>
            <sz val="9"/>
            <color indexed="81"/>
            <rFont val="Tahoma"/>
            <family val="2"/>
          </rPr>
          <t xml:space="preserve">
PAGA MENSUALIDAD NOVIEMBRE 06-11-15 3,243</t>
        </r>
      </text>
    </comment>
    <comment ref="AJ9" authorId="0">
      <text>
        <r>
          <rPr>
            <b/>
            <sz val="9"/>
            <color indexed="81"/>
            <rFont val="Tahoma"/>
            <family val="2"/>
          </rPr>
          <t>auxcontable:</t>
        </r>
        <r>
          <rPr>
            <sz val="9"/>
            <color indexed="81"/>
            <rFont val="Tahoma"/>
            <family val="2"/>
          </rPr>
          <t xml:space="preserve">
PAGA MENSUALIDAD DICIEMBRE 02-12-15 3,243</t>
        </r>
      </text>
    </comment>
    <comment ref="AL9" authorId="0">
      <text>
        <r>
          <rPr>
            <b/>
            <sz val="9"/>
            <color indexed="81"/>
            <rFont val="Tahoma"/>
            <family val="2"/>
          </rPr>
          <t>auxcontable:</t>
        </r>
        <r>
          <rPr>
            <sz val="9"/>
            <color indexed="81"/>
            <rFont val="Tahoma"/>
            <family val="2"/>
          </rPr>
          <t xml:space="preserve">
PAGA MENSUALIDAD ENERO 04-01-2016 3,243</t>
        </r>
      </text>
    </comment>
    <comment ref="AN9" authorId="0">
      <text>
        <r>
          <rPr>
            <b/>
            <sz val="9"/>
            <color indexed="81"/>
            <rFont val="Tahoma"/>
            <family val="2"/>
          </rPr>
          <t>auxcontable:</t>
        </r>
        <r>
          <rPr>
            <sz val="9"/>
            <color indexed="81"/>
            <rFont val="Tahoma"/>
            <family val="2"/>
          </rPr>
          <t xml:space="preserve">
PAGA MENSUALIDAD FEBRERO 04-02-16 3,243</t>
        </r>
      </text>
    </comment>
    <comment ref="AP9" authorId="0">
      <text>
        <r>
          <rPr>
            <b/>
            <sz val="9"/>
            <color indexed="81"/>
            <rFont val="Tahoma"/>
            <family val="2"/>
          </rPr>
          <t>auxcontable:</t>
        </r>
        <r>
          <rPr>
            <sz val="9"/>
            <color indexed="81"/>
            <rFont val="Tahoma"/>
            <family val="2"/>
          </rPr>
          <t xml:space="preserve">
PAGA MENSUALIDAD MARZO 02-03-16 3,243</t>
        </r>
      </text>
    </comment>
    <comment ref="AR9" authorId="0">
      <text>
        <r>
          <rPr>
            <b/>
            <sz val="9"/>
            <color indexed="81"/>
            <rFont val="Tahoma"/>
            <family val="2"/>
          </rPr>
          <t>auxcontable:</t>
        </r>
        <r>
          <rPr>
            <sz val="9"/>
            <color indexed="81"/>
            <rFont val="Tahoma"/>
            <family val="2"/>
          </rPr>
          <t xml:space="preserve">
PAGA MENSUALIDAD ABRIL 04-04-16 3,243 </t>
        </r>
      </text>
    </comment>
    <comment ref="H10" authorId="0">
      <text>
        <r>
          <rPr>
            <b/>
            <sz val="9"/>
            <color indexed="81"/>
            <rFont val="Tahoma"/>
            <family val="2"/>
          </rPr>
          <t>auxcontable:</t>
        </r>
        <r>
          <rPr>
            <sz val="9"/>
            <color indexed="81"/>
            <rFont val="Tahoma"/>
            <family val="2"/>
          </rPr>
          <t xml:space="preserve">
02-09-2014
</t>
        </r>
      </text>
    </comment>
    <comment ref="J10" authorId="0">
      <text>
        <r>
          <rPr>
            <b/>
            <sz val="9"/>
            <color indexed="81"/>
            <rFont val="Tahoma"/>
            <family val="2"/>
          </rPr>
          <t>auxcontable:</t>
        </r>
        <r>
          <rPr>
            <sz val="9"/>
            <color indexed="81"/>
            <rFont val="Tahoma"/>
            <family val="2"/>
          </rPr>
          <t xml:space="preserve">
13-11-2014
</t>
        </r>
      </text>
    </comment>
    <comment ref="L10" authorId="0">
      <text>
        <r>
          <rPr>
            <b/>
            <sz val="9"/>
            <color indexed="81"/>
            <rFont val="Tahoma"/>
            <family val="2"/>
          </rPr>
          <t>auxcontable:</t>
        </r>
        <r>
          <rPr>
            <sz val="9"/>
            <color indexed="81"/>
            <rFont val="Tahoma"/>
            <family val="2"/>
          </rPr>
          <t xml:space="preserve">
23-01-2015 4,200.00 MENSUALIDAD DICIEMBRE + 360.00 INT
</t>
        </r>
      </text>
    </comment>
    <comment ref="N10" authorId="0">
      <text>
        <r>
          <rPr>
            <b/>
            <sz val="9"/>
            <color indexed="81"/>
            <rFont val="Tahoma"/>
            <family val="2"/>
          </rPr>
          <t>auxcontable:</t>
        </r>
        <r>
          <rPr>
            <sz val="9"/>
            <color indexed="81"/>
            <rFont val="Tahoma"/>
            <family val="2"/>
          </rPr>
          <t xml:space="preserve">
06-03-2015
</t>
        </r>
      </text>
    </comment>
    <comment ref="P10" authorId="0">
      <text>
        <r>
          <rPr>
            <b/>
            <sz val="9"/>
            <color indexed="81"/>
            <rFont val="Tahoma"/>
            <family val="2"/>
          </rPr>
          <t>auxcontable:</t>
        </r>
        <r>
          <rPr>
            <sz val="9"/>
            <color indexed="81"/>
            <rFont val="Tahoma"/>
            <family val="2"/>
          </rPr>
          <t xml:space="preserve">
06-03-2015
</t>
        </r>
      </text>
    </comment>
    <comment ref="R10" authorId="0">
      <text>
        <r>
          <rPr>
            <b/>
            <sz val="9"/>
            <color indexed="81"/>
            <rFont val="Tahoma"/>
            <family val="2"/>
          </rPr>
          <t>auxcontable:</t>
        </r>
        <r>
          <rPr>
            <sz val="9"/>
            <color indexed="81"/>
            <rFont val="Tahoma"/>
            <family val="2"/>
          </rPr>
          <t xml:space="preserve">
08-04-2015</t>
        </r>
      </text>
    </comment>
    <comment ref="T10" authorId="0">
      <text>
        <r>
          <rPr>
            <b/>
            <sz val="9"/>
            <color indexed="81"/>
            <rFont val="Tahoma"/>
            <family val="2"/>
          </rPr>
          <t>auxcontable:</t>
        </r>
        <r>
          <rPr>
            <sz val="9"/>
            <color indexed="81"/>
            <rFont val="Tahoma"/>
            <family val="2"/>
          </rPr>
          <t xml:space="preserve">
PAGA MENSUALIDAD ABRIL 19-04-2015 3,500
</t>
        </r>
      </text>
    </comment>
    <comment ref="V10" authorId="0">
      <text>
        <r>
          <rPr>
            <b/>
            <sz val="9"/>
            <color indexed="81"/>
            <rFont val="Tahoma"/>
            <family val="2"/>
          </rPr>
          <t>auxcontable:</t>
        </r>
        <r>
          <rPr>
            <sz val="9"/>
            <color indexed="81"/>
            <rFont val="Tahoma"/>
            <family val="2"/>
          </rPr>
          <t xml:space="preserve">
PAGA MENSUALIDAD MAYO 17-06-2015 3,500 (3,450MENS+150C.F.+172.50INT=3,772.50) TIENE UN ATRASO DE 545 </t>
        </r>
      </text>
    </comment>
    <comment ref="X10" authorId="0">
      <text>
        <r>
          <rPr>
            <b/>
            <sz val="9"/>
            <color indexed="81"/>
            <rFont val="Tahoma"/>
            <family val="2"/>
          </rPr>
          <t>auxcontable:</t>
        </r>
        <r>
          <rPr>
            <sz val="9"/>
            <color indexed="81"/>
            <rFont val="Tahoma"/>
            <family val="2"/>
          </rPr>
          <t xml:space="preserve">
PAGA MENSUALIDAD JUNIO 24-06-2015 3,500 (3,450MENS+150C.F.=3,600)ADEUDA 917.50 SE ENTREGO ESTADO DE CUENTA CON INTERESES ESTA DE ACUERDO EN CUBRIRLO </t>
        </r>
      </text>
    </comment>
    <comment ref="Z10" authorId="0">
      <text>
        <r>
          <rPr>
            <b/>
            <sz val="9"/>
            <color indexed="81"/>
            <rFont val="Tahoma"/>
            <family val="2"/>
          </rPr>
          <t>auxcontable:</t>
        </r>
        <r>
          <rPr>
            <sz val="9"/>
            <color indexed="81"/>
            <rFont val="Tahoma"/>
            <family val="2"/>
          </rPr>
          <t xml:space="preserve">
PAGA MENSUALIDAD JULIO 13-07-2015 3,500 QUEDANDO POR DEPOSITAR 100+917.50 ATRASADOS 
</t>
        </r>
      </text>
    </comment>
    <comment ref="AB10" authorId="0">
      <text>
        <r>
          <rPr>
            <b/>
            <sz val="9"/>
            <color indexed="81"/>
            <rFont val="Tahoma"/>
            <family val="2"/>
          </rPr>
          <t>auxcontable:</t>
        </r>
        <r>
          <rPr>
            <sz val="9"/>
            <color indexed="81"/>
            <rFont val="Tahoma"/>
            <family val="2"/>
          </rPr>
          <t xml:space="preserve">
PAGA MENSUALIDAD AGOSTO 18-08-2015</t>
        </r>
      </text>
    </comment>
    <comment ref="AD10" authorId="0">
      <text>
        <r>
          <rPr>
            <b/>
            <sz val="9"/>
            <color indexed="81"/>
            <rFont val="Tahoma"/>
            <family val="2"/>
          </rPr>
          <t>auxcontable:</t>
        </r>
        <r>
          <rPr>
            <sz val="9"/>
            <color indexed="81"/>
            <rFont val="Tahoma"/>
            <family val="2"/>
          </rPr>
          <t xml:space="preserve">
PAGA MENSUALIDAD OCTUBRE 02-10-15 4,000</t>
        </r>
      </text>
    </comment>
    <comment ref="AF10" authorId="0">
      <text>
        <r>
          <rPr>
            <b/>
            <sz val="9"/>
            <color indexed="81"/>
            <rFont val="Tahoma"/>
            <family val="2"/>
          </rPr>
          <t>auxcontable:</t>
        </r>
        <r>
          <rPr>
            <sz val="9"/>
            <color indexed="81"/>
            <rFont val="Tahoma"/>
            <family val="2"/>
          </rPr>
          <t xml:space="preserve">
PAGA MENSUALIDAD OCTUBRE 22-10-15 3,500</t>
        </r>
      </text>
    </comment>
    <comment ref="AH10" authorId="0">
      <text>
        <r>
          <rPr>
            <b/>
            <sz val="9"/>
            <color indexed="81"/>
            <rFont val="Tahoma"/>
            <family val="2"/>
          </rPr>
          <t>auxcontable:</t>
        </r>
        <r>
          <rPr>
            <sz val="9"/>
            <color indexed="81"/>
            <rFont val="Tahoma"/>
            <family val="2"/>
          </rPr>
          <t xml:space="preserve">
PAGA MENSUALIDAD NOVIEMBRE 24-11-15 4,000</t>
        </r>
      </text>
    </comment>
    <comment ref="AJ10" authorId="0">
      <text>
        <r>
          <rPr>
            <b/>
            <sz val="9"/>
            <color indexed="81"/>
            <rFont val="Tahoma"/>
            <family val="2"/>
          </rPr>
          <t>auxcontable:</t>
        </r>
        <r>
          <rPr>
            <sz val="9"/>
            <color indexed="81"/>
            <rFont val="Tahoma"/>
            <family val="2"/>
          </rPr>
          <t xml:space="preserve">
PAGA MENSUALIDAD DICIEMBRE 18-12-15 3,500</t>
        </r>
      </text>
    </comment>
    <comment ref="AL10" authorId="0">
      <text>
        <r>
          <rPr>
            <b/>
            <sz val="9"/>
            <color indexed="81"/>
            <rFont val="Tahoma"/>
            <family val="2"/>
          </rPr>
          <t>auxcontable:</t>
        </r>
        <r>
          <rPr>
            <sz val="9"/>
            <color indexed="81"/>
            <rFont val="Tahoma"/>
            <family val="2"/>
          </rPr>
          <t xml:space="preserve">
paga mensualidad enero 08-01-16 4,500 cubriendo los interes que se tenian y quedando saldo a favor de 360</t>
        </r>
      </text>
    </comment>
    <comment ref="AN10" authorId="0">
      <text>
        <r>
          <rPr>
            <b/>
            <sz val="9"/>
            <color indexed="81"/>
            <rFont val="Tahoma"/>
            <family val="2"/>
          </rPr>
          <t>auxcontable:</t>
        </r>
        <r>
          <rPr>
            <sz val="9"/>
            <color indexed="81"/>
            <rFont val="Tahoma"/>
            <family val="2"/>
          </rPr>
          <t xml:space="preserve">
paga mensualidad febrero 08-02-16 3,600</t>
        </r>
      </text>
    </comment>
    <comment ref="AP10" authorId="0">
      <text>
        <r>
          <rPr>
            <b/>
            <sz val="9"/>
            <color indexed="81"/>
            <rFont val="Tahoma"/>
            <family val="2"/>
          </rPr>
          <t>auxcontable:</t>
        </r>
        <r>
          <rPr>
            <sz val="9"/>
            <color indexed="81"/>
            <rFont val="Tahoma"/>
            <family val="2"/>
          </rPr>
          <t xml:space="preserve">
PAGA MENSUALIDAD MARZO 22-03-16 3,600</t>
        </r>
      </text>
    </comment>
    <comment ref="AR10" authorId="0">
      <text>
        <r>
          <rPr>
            <b/>
            <sz val="9"/>
            <color indexed="81"/>
            <rFont val="Tahoma"/>
            <family val="2"/>
          </rPr>
          <t>auxcontable:</t>
        </r>
        <r>
          <rPr>
            <sz val="9"/>
            <color indexed="81"/>
            <rFont val="Tahoma"/>
            <family val="2"/>
          </rPr>
          <t xml:space="preserve">
PAGA MENSUALIDAD ABRIL 16-05-2016 3,600</t>
        </r>
      </text>
    </comment>
    <comment ref="H11" authorId="0">
      <text>
        <r>
          <rPr>
            <b/>
            <sz val="9"/>
            <color indexed="81"/>
            <rFont val="Tahoma"/>
            <family val="2"/>
          </rPr>
          <t>auxcontable:</t>
        </r>
        <r>
          <rPr>
            <sz val="9"/>
            <color indexed="81"/>
            <rFont val="Tahoma"/>
            <family val="2"/>
          </rPr>
          <t xml:space="preserve">
20-08-2014</t>
        </r>
      </text>
    </comment>
    <comment ref="J11" authorId="0">
      <text>
        <r>
          <rPr>
            <b/>
            <sz val="9"/>
            <color indexed="81"/>
            <rFont val="Tahoma"/>
            <family val="2"/>
          </rPr>
          <t>auxcontable:</t>
        </r>
        <r>
          <rPr>
            <sz val="9"/>
            <color indexed="81"/>
            <rFont val="Tahoma"/>
            <family val="2"/>
          </rPr>
          <t xml:space="preserve">
04-11-2014</t>
        </r>
      </text>
    </comment>
    <comment ref="L11" authorId="0">
      <text>
        <r>
          <rPr>
            <b/>
            <sz val="9"/>
            <color indexed="81"/>
            <rFont val="Tahoma"/>
            <family val="2"/>
          </rPr>
          <t>auxcontable:</t>
        </r>
        <r>
          <rPr>
            <sz val="9"/>
            <color indexed="81"/>
            <rFont val="Tahoma"/>
            <family val="2"/>
          </rPr>
          <t xml:space="preserve">
03-12-2014</t>
        </r>
      </text>
    </comment>
    <comment ref="N11" authorId="0">
      <text>
        <r>
          <rPr>
            <b/>
            <sz val="9"/>
            <color indexed="81"/>
            <rFont val="Tahoma"/>
            <family val="2"/>
          </rPr>
          <t>auxcontable:</t>
        </r>
        <r>
          <rPr>
            <sz val="9"/>
            <color indexed="81"/>
            <rFont val="Tahoma"/>
            <family val="2"/>
          </rPr>
          <t xml:space="preserve">
02-01-2015</t>
        </r>
      </text>
    </comment>
    <comment ref="P11" authorId="0">
      <text>
        <r>
          <rPr>
            <b/>
            <sz val="9"/>
            <color indexed="81"/>
            <rFont val="Tahoma"/>
            <family val="2"/>
          </rPr>
          <t>auxcontable:</t>
        </r>
        <r>
          <rPr>
            <sz val="9"/>
            <color indexed="81"/>
            <rFont val="Tahoma"/>
            <family val="2"/>
          </rPr>
          <t xml:space="preserve">
04-02-2015
</t>
        </r>
      </text>
    </comment>
    <comment ref="R11" authorId="0">
      <text>
        <r>
          <rPr>
            <b/>
            <sz val="9"/>
            <color indexed="81"/>
            <rFont val="Tahoma"/>
            <family val="2"/>
          </rPr>
          <t>auxcontable:</t>
        </r>
        <r>
          <rPr>
            <sz val="9"/>
            <color indexed="81"/>
            <rFont val="Tahoma"/>
            <family val="2"/>
          </rPr>
          <t xml:space="preserve">
04-03-2015
</t>
        </r>
      </text>
    </comment>
    <comment ref="T11" authorId="0">
      <text>
        <r>
          <rPr>
            <b/>
            <sz val="9"/>
            <color indexed="81"/>
            <rFont val="Tahoma"/>
            <family val="2"/>
          </rPr>
          <t>auxcontable:</t>
        </r>
        <r>
          <rPr>
            <sz val="9"/>
            <color indexed="81"/>
            <rFont val="Tahoma"/>
            <family val="2"/>
          </rPr>
          <t xml:space="preserve">
01-04-2015
</t>
        </r>
      </text>
    </comment>
    <comment ref="V11" authorId="0">
      <text>
        <r>
          <rPr>
            <b/>
            <sz val="9"/>
            <color indexed="81"/>
            <rFont val="Tahoma"/>
            <family val="2"/>
          </rPr>
          <t>auxcontable:</t>
        </r>
        <r>
          <rPr>
            <sz val="9"/>
            <color indexed="81"/>
            <rFont val="Tahoma"/>
            <family val="2"/>
          </rPr>
          <t xml:space="preserve">
PAGA MENSUALIDAD MAYO 06-05-15 4,200 
</t>
        </r>
      </text>
    </comment>
    <comment ref="X11" authorId="0">
      <text>
        <r>
          <rPr>
            <b/>
            <sz val="9"/>
            <color indexed="81"/>
            <rFont val="Tahoma"/>
            <family val="2"/>
          </rPr>
          <t>auxcontable:</t>
        </r>
        <r>
          <rPr>
            <sz val="9"/>
            <color indexed="81"/>
            <rFont val="Tahoma"/>
            <family val="2"/>
          </rPr>
          <t xml:space="preserve">
PAGA MENSUALIDAD JUNIO 04-06-2015 3,948.00</t>
        </r>
      </text>
    </comment>
    <comment ref="Z11" authorId="0">
      <text>
        <r>
          <rPr>
            <b/>
            <sz val="9"/>
            <color indexed="81"/>
            <rFont val="Tahoma"/>
            <family val="2"/>
          </rPr>
          <t>auxcontable:</t>
        </r>
        <r>
          <rPr>
            <sz val="9"/>
            <color indexed="81"/>
            <rFont val="Tahoma"/>
            <family val="2"/>
          </rPr>
          <t xml:space="preserve">
PAGA MENSUALIDAD JULIO 03-07-2015 3,948</t>
        </r>
      </text>
    </comment>
    <comment ref="AB11" authorId="0">
      <text>
        <r>
          <rPr>
            <b/>
            <sz val="9"/>
            <color indexed="81"/>
            <rFont val="Tahoma"/>
            <family val="2"/>
          </rPr>
          <t>auxcontable:</t>
        </r>
        <r>
          <rPr>
            <sz val="9"/>
            <color indexed="81"/>
            <rFont val="Tahoma"/>
            <family val="2"/>
          </rPr>
          <t xml:space="preserve">
PAGA MENSUALIDAD AGOSTO 05-08-2015 3,948</t>
        </r>
      </text>
    </comment>
    <comment ref="AD11" authorId="0">
      <text>
        <r>
          <rPr>
            <b/>
            <sz val="9"/>
            <color indexed="81"/>
            <rFont val="Tahoma"/>
            <family val="2"/>
          </rPr>
          <t>auxcontable:</t>
        </r>
        <r>
          <rPr>
            <sz val="9"/>
            <color indexed="81"/>
            <rFont val="Tahoma"/>
            <family val="2"/>
          </rPr>
          <t xml:space="preserve">
PAGA MENSUALIDAD SEPTIEMBRE 14-09-2015 4,200</t>
        </r>
      </text>
    </comment>
    <comment ref="AF11" authorId="0">
      <text>
        <r>
          <rPr>
            <b/>
            <sz val="9"/>
            <color indexed="81"/>
            <rFont val="Tahoma"/>
            <family val="2"/>
          </rPr>
          <t>auxcontable:</t>
        </r>
        <r>
          <rPr>
            <sz val="9"/>
            <color indexed="81"/>
            <rFont val="Tahoma"/>
            <family val="2"/>
          </rPr>
          <t xml:space="preserve">
PAGA MENSUALIDAD OCTUBRE 05-10-15 3,948</t>
        </r>
      </text>
    </comment>
    <comment ref="AH11" authorId="0">
      <text>
        <r>
          <rPr>
            <b/>
            <sz val="9"/>
            <color indexed="81"/>
            <rFont val="Tahoma"/>
            <family val="2"/>
          </rPr>
          <t>auxcontable:</t>
        </r>
        <r>
          <rPr>
            <sz val="9"/>
            <color indexed="81"/>
            <rFont val="Tahoma"/>
            <family val="2"/>
          </rPr>
          <t xml:space="preserve">
paga mensualidad noviembre 09-11-2015 4,200</t>
        </r>
      </text>
    </comment>
    <comment ref="AJ11" authorId="0">
      <text>
        <r>
          <rPr>
            <b/>
            <sz val="9"/>
            <color indexed="81"/>
            <rFont val="Tahoma"/>
            <family val="2"/>
          </rPr>
          <t>auxcontable:</t>
        </r>
        <r>
          <rPr>
            <sz val="9"/>
            <color indexed="81"/>
            <rFont val="Tahoma"/>
            <family val="2"/>
          </rPr>
          <t xml:space="preserve">
paga mensualidad de diciembre 10-12-2015 4,200</t>
        </r>
      </text>
    </comment>
    <comment ref="AL11" authorId="0">
      <text>
        <r>
          <rPr>
            <b/>
            <sz val="9"/>
            <color indexed="81"/>
            <rFont val="Tahoma"/>
            <family val="2"/>
          </rPr>
          <t>auxcontable:</t>
        </r>
        <r>
          <rPr>
            <sz val="9"/>
            <color indexed="81"/>
            <rFont val="Tahoma"/>
            <family val="2"/>
          </rPr>
          <t xml:space="preserve">
PAGA MENSUALIDAD ENERO 05-01-2016 3,948 PRONTO PAGO</t>
        </r>
      </text>
    </comment>
    <comment ref="AN11" authorId="0">
      <text>
        <r>
          <rPr>
            <b/>
            <sz val="9"/>
            <color indexed="81"/>
            <rFont val="Tahoma"/>
            <family val="2"/>
          </rPr>
          <t>auxcontable:</t>
        </r>
        <r>
          <rPr>
            <sz val="9"/>
            <color indexed="81"/>
            <rFont val="Tahoma"/>
            <family val="2"/>
          </rPr>
          <t xml:space="preserve">
Paga mensualidad febrero 04-02-16 3,948</t>
        </r>
      </text>
    </comment>
    <comment ref="AP11" authorId="0">
      <text>
        <r>
          <rPr>
            <b/>
            <sz val="9"/>
            <color indexed="81"/>
            <rFont val="Tahoma"/>
            <family val="2"/>
          </rPr>
          <t>auxcontable:</t>
        </r>
        <r>
          <rPr>
            <sz val="9"/>
            <color indexed="81"/>
            <rFont val="Tahoma"/>
            <family val="2"/>
          </rPr>
          <t xml:space="preserve">
Paga mensualidad marzo 03-03-16 3,948 pronto pago</t>
        </r>
      </text>
    </comment>
    <comment ref="AR11" authorId="0">
      <text>
        <r>
          <rPr>
            <b/>
            <sz val="9"/>
            <color indexed="81"/>
            <rFont val="Tahoma"/>
            <family val="2"/>
          </rPr>
          <t>auxcontable:</t>
        </r>
        <r>
          <rPr>
            <sz val="9"/>
            <color indexed="81"/>
            <rFont val="Tahoma"/>
            <family val="2"/>
          </rPr>
          <t xml:space="preserve">
PAGA MENSUALIADAD ABRIL 04-04-16 3,948
</t>
        </r>
      </text>
    </comment>
    <comment ref="E12" authorId="0">
      <text>
        <r>
          <rPr>
            <b/>
            <sz val="9"/>
            <color indexed="81"/>
            <rFont val="Tahoma"/>
            <family val="2"/>
          </rPr>
          <t>auxcontable:</t>
        </r>
        <r>
          <rPr>
            <sz val="9"/>
            <color indexed="81"/>
            <rFont val="Tahoma"/>
            <family val="2"/>
          </rPr>
          <t xml:space="preserve">
2,940.00 DEBERAN SER CUBIERTOS LOS PRIMEROS 5 DÍAS DE CADA MES PARA SER APLICADO EL DESCUENTO 30%</t>
        </r>
      </text>
    </comment>
    <comment ref="H12" authorId="0">
      <text>
        <r>
          <rPr>
            <b/>
            <sz val="9"/>
            <color indexed="81"/>
            <rFont val="Tahoma"/>
            <family val="2"/>
          </rPr>
          <t>auxcontable:</t>
        </r>
        <r>
          <rPr>
            <sz val="9"/>
            <color indexed="81"/>
            <rFont val="Tahoma"/>
            <family val="2"/>
          </rPr>
          <t xml:space="preserve">
12-08-2014</t>
        </r>
      </text>
    </comment>
    <comment ref="J12" authorId="0">
      <text>
        <r>
          <rPr>
            <b/>
            <sz val="9"/>
            <color indexed="81"/>
            <rFont val="Tahoma"/>
            <family val="2"/>
          </rPr>
          <t>auxcontable:</t>
        </r>
        <r>
          <rPr>
            <sz val="9"/>
            <color indexed="81"/>
            <rFont val="Tahoma"/>
            <family val="2"/>
          </rPr>
          <t xml:space="preserve">
16-12-2014 PAGA NOVIEMBRE Y DICIEMBRE SE CONSULTARA PRECIO QUE PAGARAN</t>
        </r>
      </text>
    </comment>
    <comment ref="L12" authorId="0">
      <text>
        <r>
          <rPr>
            <b/>
            <sz val="9"/>
            <color indexed="81"/>
            <rFont val="Tahoma"/>
            <family val="2"/>
          </rPr>
          <t>auxcontable:</t>
        </r>
        <r>
          <rPr>
            <sz val="9"/>
            <color indexed="81"/>
            <rFont val="Tahoma"/>
            <family val="2"/>
          </rPr>
          <t xml:space="preserve">
16-12-2014 PAGA NOVIEMBRE Y DICIEMBRE SE CONSULTARA PRECIO QUE PAGARAN</t>
        </r>
      </text>
    </comment>
    <comment ref="N12" authorId="0">
      <text>
        <r>
          <rPr>
            <b/>
            <sz val="9"/>
            <color indexed="81"/>
            <rFont val="Tahoma"/>
            <family val="2"/>
          </rPr>
          <t>auxcontable:</t>
        </r>
        <r>
          <rPr>
            <sz val="9"/>
            <color indexed="81"/>
            <rFont val="Tahoma"/>
            <family val="2"/>
          </rPr>
          <t xml:space="preserve">
03-02-2015
</t>
        </r>
      </text>
    </comment>
    <comment ref="P12" authorId="0">
      <text>
        <r>
          <rPr>
            <b/>
            <sz val="9"/>
            <color indexed="81"/>
            <rFont val="Tahoma"/>
            <family val="2"/>
          </rPr>
          <t>auxcontable:</t>
        </r>
        <r>
          <rPr>
            <sz val="9"/>
            <color indexed="81"/>
            <rFont val="Tahoma"/>
            <family val="2"/>
          </rPr>
          <t xml:space="preserve">
04-02-2015
</t>
        </r>
      </text>
    </comment>
    <comment ref="R12" authorId="0">
      <text>
        <r>
          <rPr>
            <b/>
            <sz val="9"/>
            <color indexed="81"/>
            <rFont val="Tahoma"/>
            <family val="2"/>
          </rPr>
          <t>auxcontable:</t>
        </r>
        <r>
          <rPr>
            <sz val="9"/>
            <color indexed="81"/>
            <rFont val="Tahoma"/>
            <family val="2"/>
          </rPr>
          <t xml:space="preserve">
04-03-2015
</t>
        </r>
      </text>
    </comment>
    <comment ref="T12" authorId="0">
      <text>
        <r>
          <rPr>
            <b/>
            <sz val="9"/>
            <color indexed="81"/>
            <rFont val="Tahoma"/>
            <family val="2"/>
          </rPr>
          <t>auxcontable:</t>
        </r>
        <r>
          <rPr>
            <sz val="9"/>
            <color indexed="81"/>
            <rFont val="Tahoma"/>
            <family val="2"/>
          </rPr>
          <t xml:space="preserve">
01-04-2015</t>
        </r>
      </text>
    </comment>
    <comment ref="V12" authorId="0">
      <text>
        <r>
          <rPr>
            <b/>
            <sz val="9"/>
            <color indexed="81"/>
            <rFont val="Tahoma"/>
            <family val="2"/>
          </rPr>
          <t>auxcontable:</t>
        </r>
        <r>
          <rPr>
            <sz val="9"/>
            <color indexed="81"/>
            <rFont val="Tahoma"/>
            <family val="2"/>
          </rPr>
          <t xml:space="preserve">
PAGA MENSUALIDAD MAYO 04-05-2015
2,940</t>
        </r>
      </text>
    </comment>
    <comment ref="X12" authorId="0">
      <text>
        <r>
          <rPr>
            <b/>
            <sz val="9"/>
            <color indexed="81"/>
            <rFont val="Tahoma"/>
            <family val="2"/>
          </rPr>
          <t>auxcontable:</t>
        </r>
        <r>
          <rPr>
            <sz val="9"/>
            <color indexed="81"/>
            <rFont val="Tahoma"/>
            <family val="2"/>
          </rPr>
          <t xml:space="preserve">
PAGA MENSUALIDAD JUNIO 05-06-2015 2,940</t>
        </r>
      </text>
    </comment>
    <comment ref="Z12" authorId="0">
      <text>
        <r>
          <rPr>
            <b/>
            <sz val="9"/>
            <color indexed="81"/>
            <rFont val="Tahoma"/>
            <family val="2"/>
          </rPr>
          <t>auxcontable:</t>
        </r>
        <r>
          <rPr>
            <sz val="9"/>
            <color indexed="81"/>
            <rFont val="Tahoma"/>
            <family val="2"/>
          </rPr>
          <t xml:space="preserve">
PAGA MENSUALIDAD JULIO 03-07-2015 2,940</t>
        </r>
      </text>
    </comment>
    <comment ref="AB12" authorId="0">
      <text>
        <r>
          <rPr>
            <b/>
            <sz val="9"/>
            <color indexed="81"/>
            <rFont val="Tahoma"/>
            <family val="2"/>
          </rPr>
          <t>auxcontable:</t>
        </r>
        <r>
          <rPr>
            <sz val="9"/>
            <color indexed="81"/>
            <rFont val="Tahoma"/>
            <family val="2"/>
          </rPr>
          <t xml:space="preserve">
PAGA MENSUALIDADES AGOSTO Y SEPTIEMBRE 05-08-2015 5,880</t>
        </r>
      </text>
    </comment>
    <comment ref="AD12" authorId="0">
      <text>
        <r>
          <rPr>
            <b/>
            <sz val="9"/>
            <color indexed="81"/>
            <rFont val="Tahoma"/>
            <family val="2"/>
          </rPr>
          <t>auxcontable:</t>
        </r>
        <r>
          <rPr>
            <sz val="9"/>
            <color indexed="81"/>
            <rFont val="Tahoma"/>
            <family val="2"/>
          </rPr>
          <t xml:space="preserve">
PAGA MENSUALIDADES AGOSTO Y SEPTIEMBRE 05-08-2015 5,880
</t>
        </r>
      </text>
    </comment>
    <comment ref="AF12" authorId="0">
      <text>
        <r>
          <rPr>
            <b/>
            <sz val="9"/>
            <color indexed="81"/>
            <rFont val="Tahoma"/>
            <family val="2"/>
          </rPr>
          <t>auxcontable:</t>
        </r>
        <r>
          <rPr>
            <sz val="9"/>
            <color indexed="81"/>
            <rFont val="Tahoma"/>
            <family val="2"/>
          </rPr>
          <t xml:space="preserve">
PAGA MENSUALIDAD OCTUBRE 05-10-15 2,940</t>
        </r>
      </text>
    </comment>
    <comment ref="AH12" authorId="0">
      <text>
        <r>
          <rPr>
            <b/>
            <sz val="9"/>
            <color indexed="81"/>
            <rFont val="Tahoma"/>
            <family val="2"/>
          </rPr>
          <t>auxcontable:</t>
        </r>
        <r>
          <rPr>
            <sz val="9"/>
            <color indexed="81"/>
            <rFont val="Tahoma"/>
            <family val="2"/>
          </rPr>
          <t xml:space="preserve">
paga mensualidad noviembre 05-11-15 
2,940</t>
        </r>
      </text>
    </comment>
    <comment ref="AJ12" authorId="0">
      <text>
        <r>
          <rPr>
            <b/>
            <sz val="9"/>
            <color indexed="81"/>
            <rFont val="Tahoma"/>
            <family val="2"/>
          </rPr>
          <t>auxcontable:</t>
        </r>
        <r>
          <rPr>
            <sz val="9"/>
            <color indexed="81"/>
            <rFont val="Tahoma"/>
            <family val="2"/>
          </rPr>
          <t xml:space="preserve">
paga mensualidad diciembre 04-12-15 2,940</t>
        </r>
      </text>
    </comment>
    <comment ref="AL12" authorId="0">
      <text>
        <r>
          <rPr>
            <b/>
            <sz val="9"/>
            <color indexed="81"/>
            <rFont val="Tahoma"/>
            <family val="2"/>
          </rPr>
          <t>auxcontable:</t>
        </r>
        <r>
          <rPr>
            <sz val="9"/>
            <color indexed="81"/>
            <rFont val="Tahoma"/>
            <family val="2"/>
          </rPr>
          <t xml:space="preserve">
paga mensualidad enero 05-01-2016 2,940</t>
        </r>
      </text>
    </comment>
    <comment ref="AN12" authorId="0">
      <text>
        <r>
          <rPr>
            <b/>
            <sz val="9"/>
            <color indexed="81"/>
            <rFont val="Tahoma"/>
            <family val="2"/>
          </rPr>
          <t>auxcontable:</t>
        </r>
        <r>
          <rPr>
            <sz val="9"/>
            <color indexed="81"/>
            <rFont val="Tahoma"/>
            <family val="2"/>
          </rPr>
          <t xml:space="preserve">
paga mensualidad febrero 05-02-16 2,940 pronto pago.</t>
        </r>
      </text>
    </comment>
    <comment ref="AP12" authorId="0">
      <text>
        <r>
          <rPr>
            <b/>
            <sz val="9"/>
            <color indexed="81"/>
            <rFont val="Tahoma"/>
            <family val="2"/>
          </rPr>
          <t>auxcontable:</t>
        </r>
        <r>
          <rPr>
            <sz val="9"/>
            <color indexed="81"/>
            <rFont val="Tahoma"/>
            <family val="2"/>
          </rPr>
          <t xml:space="preserve">
Paga mensualidad marzo 04-03-16 2,940</t>
        </r>
      </text>
    </comment>
    <comment ref="AR12" authorId="0">
      <text>
        <r>
          <rPr>
            <b/>
            <sz val="9"/>
            <color indexed="81"/>
            <rFont val="Tahoma"/>
            <family val="2"/>
          </rPr>
          <t>auxcontable:</t>
        </r>
        <r>
          <rPr>
            <sz val="9"/>
            <color indexed="81"/>
            <rFont val="Tahoma"/>
            <family val="2"/>
          </rPr>
          <t xml:space="preserve">
paga mensualidad abril
 05-04-16 2,940</t>
        </r>
      </text>
    </comment>
    <comment ref="H13" authorId="0">
      <text>
        <r>
          <rPr>
            <b/>
            <sz val="9"/>
            <color indexed="81"/>
            <rFont val="Tahoma"/>
            <family val="2"/>
          </rPr>
          <t>auxcontable:</t>
        </r>
        <r>
          <rPr>
            <sz val="9"/>
            <color indexed="81"/>
            <rFont val="Tahoma"/>
            <family val="2"/>
          </rPr>
          <t xml:space="preserve">
26-09-2014</t>
        </r>
      </text>
    </comment>
    <comment ref="J13" authorId="0">
      <text>
        <r>
          <rPr>
            <b/>
            <sz val="9"/>
            <color indexed="81"/>
            <rFont val="Tahoma"/>
            <family val="2"/>
          </rPr>
          <t>auxcontable:</t>
        </r>
        <r>
          <rPr>
            <sz val="9"/>
            <color indexed="81"/>
            <rFont val="Tahoma"/>
            <family val="2"/>
          </rPr>
          <t xml:space="preserve">
18-11-2014</t>
        </r>
      </text>
    </comment>
    <comment ref="L13" authorId="0">
      <text>
        <r>
          <rPr>
            <b/>
            <sz val="9"/>
            <color indexed="81"/>
            <rFont val="Tahoma"/>
            <family val="2"/>
          </rPr>
          <t>auxcontable:</t>
        </r>
        <r>
          <rPr>
            <sz val="9"/>
            <color indexed="81"/>
            <rFont val="Tahoma"/>
            <family val="2"/>
          </rPr>
          <t xml:space="preserve">
15-12-2014
</t>
        </r>
      </text>
    </comment>
    <comment ref="N13" authorId="0">
      <text>
        <r>
          <rPr>
            <b/>
            <sz val="9"/>
            <color indexed="81"/>
            <rFont val="Tahoma"/>
            <family val="2"/>
          </rPr>
          <t>auxcontable:</t>
        </r>
        <r>
          <rPr>
            <sz val="9"/>
            <color indexed="81"/>
            <rFont val="Tahoma"/>
            <family val="2"/>
          </rPr>
          <t xml:space="preserve">
PAGO EL 03-03-2015 3,772.50 DEBIENDO PAGAR 3,945 QUEDA A DEBER 322.50 QUE SERAN CUBIERTOS EN SU SIGUIENTE PAGO.</t>
        </r>
      </text>
    </comment>
    <comment ref="P13" authorId="0">
      <text>
        <r>
          <rPr>
            <b/>
            <sz val="9"/>
            <color indexed="81"/>
            <rFont val="Tahoma"/>
            <family val="2"/>
          </rPr>
          <t>auxcontable:</t>
        </r>
        <r>
          <rPr>
            <sz val="9"/>
            <color indexed="81"/>
            <rFont val="Tahoma"/>
            <family val="2"/>
          </rPr>
          <t xml:space="preserve">
PAGO 30-03-2015 11,050 FEBRERO 4,000 CUBRIENDO 3,772.50 Y EL ADEUDO DE ENERO.
MARZO 3,772.50 CON UN SALDO A FAVOR DE 77.50
ABRIL 3277.50 QUEDANDO CON UN SALDO A FAVOR DE 112.00 QUE SE APLICARA PARA SU PROXIMO PAGO</t>
        </r>
      </text>
    </comment>
    <comment ref="R13" authorId="0">
      <text>
        <r>
          <rPr>
            <b/>
            <sz val="9"/>
            <color indexed="81"/>
            <rFont val="Tahoma"/>
            <family val="2"/>
          </rPr>
          <t>auxcontable:</t>
        </r>
        <r>
          <rPr>
            <sz val="9"/>
            <color indexed="81"/>
            <rFont val="Tahoma"/>
            <family val="2"/>
          </rPr>
          <t xml:space="preserve">
PAGO 30-03-2015 11,050 FEBRERO 4,000 CUBRIENDO 3,772.50 Y EL ADEUDO DE ENERO.
MARZO 3,772.50 CON UN SALDO A FAVOR DE 77.50
ABRIL 3277.50 QUEDANDO CON UN SALDO A FAVOR DE 112.00 QUE SE APLICARA PARA SU PROXIMO PAGO</t>
        </r>
      </text>
    </comment>
    <comment ref="T13" authorId="0">
      <text>
        <r>
          <rPr>
            <b/>
            <sz val="9"/>
            <color indexed="81"/>
            <rFont val="Tahoma"/>
            <family val="2"/>
          </rPr>
          <t>auxcontable:</t>
        </r>
        <r>
          <rPr>
            <sz val="9"/>
            <color indexed="81"/>
            <rFont val="Tahoma"/>
            <family val="2"/>
          </rPr>
          <t xml:space="preserve">
PAGO 30-03-2015 11,050 FEBRERO 4,000 CUBRIENDO 3,772.50 Y EL ADEUDO DE ENERO.
MARZO 3,772.50 CON UN SALDO A FAVOR DE 77.50
ABRIL 3277.50 QUEDANDO CON UN SALDO A FAVOR DE 112.00 QUE SE APLICARA PARA SU PROXIMO PAGO</t>
        </r>
      </text>
    </comment>
    <comment ref="V13" authorId="0">
      <text>
        <r>
          <rPr>
            <b/>
            <sz val="9"/>
            <color indexed="81"/>
            <rFont val="Tahoma"/>
            <family val="2"/>
          </rPr>
          <t>auxcontable:</t>
        </r>
        <r>
          <rPr>
            <sz val="9"/>
            <color indexed="81"/>
            <rFont val="Tahoma"/>
            <family val="2"/>
          </rPr>
          <t xml:space="preserve">
PAGA MENSUALIDADES MAYO,JUNIO Y JULIO 06-07-2015 (MAYO=3,450MENS+150C.F.+345INT=3,945)
(JUNIO=3,450MENS+150C.F.+172.50INT=3,772.50)
(JULIO=3,450 PAGO NORMAL)</t>
        </r>
      </text>
    </comment>
    <comment ref="X13" authorId="0">
      <text>
        <r>
          <rPr>
            <b/>
            <sz val="9"/>
            <color indexed="81"/>
            <rFont val="Tahoma"/>
            <family val="2"/>
          </rPr>
          <t>auxcontable:</t>
        </r>
        <r>
          <rPr>
            <sz val="9"/>
            <color indexed="81"/>
            <rFont val="Tahoma"/>
            <family val="2"/>
          </rPr>
          <t xml:space="preserve">
PAGA MENSUALIDADES MAYO,JUNIO Y JULIO 06-07-2015 (MAYO=3,450MENS+150C.F.+345INT=3,945)
(JUNIO=3,450MENS+150C.F.+172.50INT=3,772.50)
(JULIO=3,450 PAGO NORMAL)</t>
        </r>
      </text>
    </comment>
    <comment ref="Z13" authorId="0">
      <text>
        <r>
          <rPr>
            <b/>
            <sz val="9"/>
            <color indexed="81"/>
            <rFont val="Tahoma"/>
            <family val="2"/>
          </rPr>
          <t>auxcontable:</t>
        </r>
        <r>
          <rPr>
            <sz val="9"/>
            <color indexed="81"/>
            <rFont val="Tahoma"/>
            <family val="2"/>
          </rPr>
          <t xml:space="preserve">
PAGA MENSUALIDADES MAYO,JUNIO Y JULIO 06-07-2015 (MAYO=3,450MENS+150C.F.+345INT=3,945)
(JUNIO=3,450MENS+150C.F.+172.50INT=3,772.50)
(JULIO=3,450 PAGO NORMAL)</t>
        </r>
      </text>
    </comment>
    <comment ref="AB13" authorId="0">
      <text>
        <r>
          <rPr>
            <b/>
            <sz val="9"/>
            <color indexed="81"/>
            <rFont val="Tahoma"/>
            <family val="2"/>
          </rPr>
          <t>auxcontable:</t>
        </r>
        <r>
          <rPr>
            <sz val="9"/>
            <color indexed="81"/>
            <rFont val="Tahoma"/>
            <family val="2"/>
          </rPr>
          <t xml:space="preserve">
PAGA MENSUALIDADES AGOSTO Y SEPTIEMBRE 07-09-15 AGOSTO(3,450MENS+150C.F.+172.50INT=3,772.50)
SEPTIEMBRE(3,450MENS SE QUEDAN PENDIENTES POR DEPOSITAR 549.50) SE APLICAN 3,107.50 </t>
        </r>
      </text>
    </comment>
    <comment ref="AD13" authorId="0">
      <text>
        <r>
          <rPr>
            <b/>
            <sz val="9"/>
            <color indexed="81"/>
            <rFont val="Tahoma"/>
            <family val="2"/>
          </rPr>
          <t>auxcontable:</t>
        </r>
        <r>
          <rPr>
            <sz val="9"/>
            <color indexed="81"/>
            <rFont val="Tahoma"/>
            <family val="2"/>
          </rPr>
          <t xml:space="preserve">
PAGA MENSUALIDADES AGOSTO Y SEPTIEMBRE 07-09-15 AGOSTO(3,450MENS+150C.F.+172.50INT=3,772.50)
SEPTIEMBRE(3,450MENS SE QUEDAN PENDIENTES POR DEPOSITAR 549.50) SE APLICAN 3,107.50 </t>
        </r>
      </text>
    </comment>
    <comment ref="AF13" authorId="0">
      <text>
        <r>
          <rPr>
            <b/>
            <sz val="9"/>
            <color indexed="81"/>
            <rFont val="Tahoma"/>
            <family val="2"/>
          </rPr>
          <t>auxcontable:</t>
        </r>
        <r>
          <rPr>
            <sz val="9"/>
            <color indexed="81"/>
            <rFont val="Tahoma"/>
            <family val="2"/>
          </rPr>
          <t xml:space="preserve">
paga totalidad maestría el 28-10-15 22,634.60
(OCT=3,450MENS+150CF.=3,600.00)
(NOV=3,243 PRONTO PAGO)
(DIC=3,243 PRONTO PAGO)
(ENE=3,243 PRONTO PAGO)
(FEB=3,243 PRONTO PAGO)
(MAR=3,243 PRONTO PAGO)
(ABRIL=3,43 PRONTO PAGO) y liquida un adeudo de interes de 549.50</t>
        </r>
      </text>
    </comment>
    <comment ref="AH13" authorId="0">
      <text>
        <r>
          <rPr>
            <b/>
            <sz val="9"/>
            <color indexed="81"/>
            <rFont val="Tahoma"/>
            <family val="2"/>
          </rPr>
          <t>auxcontable:</t>
        </r>
        <r>
          <rPr>
            <sz val="9"/>
            <color indexed="81"/>
            <rFont val="Tahoma"/>
            <family val="2"/>
          </rPr>
          <t xml:space="preserve">
paga totalidad maestría el 28-10-15 22,634.60
(OCT=3,450MENS+150CF.=3,600.00)
(NOV=3,243 PRONTO PAGO)
(DIC=3,243 PRONTO PAGO)
(ENE=3,243 PRONTO PAGO)
(FEB=3,243 PRONTO PAGO)
(MAR=3,243 PRONTO PAGO)
(ABRIL=3,43 PRONTO PAGO) y liquida un adeudo de interes de 549.50</t>
        </r>
      </text>
    </comment>
    <comment ref="AJ13" authorId="0">
      <text>
        <r>
          <rPr>
            <b/>
            <sz val="9"/>
            <color indexed="81"/>
            <rFont val="Tahoma"/>
            <family val="2"/>
          </rPr>
          <t>auxcontable:</t>
        </r>
        <r>
          <rPr>
            <sz val="9"/>
            <color indexed="81"/>
            <rFont val="Tahoma"/>
            <family val="2"/>
          </rPr>
          <t xml:space="preserve">
paga totalidad maestría el 28-10-15 22,634.60
(OCT=3,450MENS+150CF.=3,600.00)
(NOV=3,243 PRONTO PAGO)
(DIC=3,243 PRONTO PAGO)
(ENE=3,243 PRONTO PAGO)
(FEB=3,243 PRONTO PAGO)
(MAR=3,243 PRONTO PAGO)
(ABRIL=3,43 PRONTO PAGO) y liquida un adeudo de interes de 549.50</t>
        </r>
      </text>
    </comment>
    <comment ref="AL13" authorId="0">
      <text>
        <r>
          <rPr>
            <b/>
            <sz val="9"/>
            <color indexed="81"/>
            <rFont val="Tahoma"/>
            <family val="2"/>
          </rPr>
          <t>auxcontable:</t>
        </r>
        <r>
          <rPr>
            <sz val="9"/>
            <color indexed="81"/>
            <rFont val="Tahoma"/>
            <family val="2"/>
          </rPr>
          <t xml:space="preserve">
paga totalidad maestría el 28-10-15 22,634.60
(OCT=3,450MENS+150CF.=3,600.00)
(NOV=3,243 PRONTO PAGO)
(DIC=3,243 PRONTO PAGO)
(ENE=3,243 PRONTO PAGO)
(FEB=3,243 PRONTO PAGO)
(MAR=3,243 PRONTO PAGO)
(ABRIL=3,43 PRONTO PAGO) y liquida un adeudo de interes de 549.50</t>
        </r>
      </text>
    </comment>
    <comment ref="AN13" authorId="0">
      <text>
        <r>
          <rPr>
            <b/>
            <sz val="9"/>
            <color indexed="81"/>
            <rFont val="Tahoma"/>
            <family val="2"/>
          </rPr>
          <t>auxcontable:</t>
        </r>
        <r>
          <rPr>
            <sz val="9"/>
            <color indexed="81"/>
            <rFont val="Tahoma"/>
            <family val="2"/>
          </rPr>
          <t xml:space="preserve">
paga totalidad maestría el 28-10-15 22,634.60
(OCT=3,450MENS+150CF.=3,600.00)
(NOV=3,243 PRONTO PAGO)
(DIC=3,243 PRONTO PAGO)
(ENE=3,243 PRONTO PAGO)
(FEB=3,243 PRONTO PAGO)
(MAR=3,243 PRONTO PAGO)
(ABRIL=3,43 PRONTO PAGO) y liquida un adeudo de interes de 549.50</t>
        </r>
      </text>
    </comment>
    <comment ref="AP13" authorId="0">
      <text>
        <r>
          <rPr>
            <b/>
            <sz val="9"/>
            <color indexed="81"/>
            <rFont val="Tahoma"/>
            <family val="2"/>
          </rPr>
          <t>auxcontable:</t>
        </r>
        <r>
          <rPr>
            <sz val="9"/>
            <color indexed="81"/>
            <rFont val="Tahoma"/>
            <family val="2"/>
          </rPr>
          <t xml:space="preserve">
paga totalidad maestría el 28-10-15 22,634.60
(OCT=3,450MENS+150CF.=3,600.00)
(NOV=3,243 PRONTO PAGO)
(DIC=3,243 PRONTO PAGO)
(ENE=3,243 PRONTO PAGO)
(FEB=3,243 PRONTO PAGO)
(MAR=3,243 PRONTO PAGO)
(ABRIL=3,43 PRONTO PAGO) y liquida un adeudo de interes de 549.50</t>
        </r>
      </text>
    </comment>
    <comment ref="AR13" authorId="0">
      <text>
        <r>
          <rPr>
            <b/>
            <sz val="9"/>
            <color indexed="81"/>
            <rFont val="Tahoma"/>
            <family val="2"/>
          </rPr>
          <t>auxcontable:</t>
        </r>
        <r>
          <rPr>
            <sz val="9"/>
            <color indexed="81"/>
            <rFont val="Tahoma"/>
            <family val="2"/>
          </rPr>
          <t xml:space="preserve">
paga totalidad maestría el 28-10-15 22,634.60
(OCT=3,450MENS+150CF.=3,600.00)
(NOV=3,243 PRONTO PAGO)
(DIC=3,243 PRONTO PAGO)
(ENE=3,243 PRONTO PAGO)
(FEB=3,243 PRONTO PAGO)
(MAR=3,243 PRONTO PAGO)
(ABRIL=3,43 PRONTO PAGO) y liquida un adeudo de interes de 549.50</t>
        </r>
      </text>
    </comment>
    <comment ref="E14" authorId="0">
      <text>
        <r>
          <rPr>
            <b/>
            <sz val="9"/>
            <color indexed="81"/>
            <rFont val="Tahoma"/>
            <family val="2"/>
          </rPr>
          <t>auxcontable:</t>
        </r>
        <r>
          <rPr>
            <sz val="9"/>
            <color indexed="81"/>
            <rFont val="Tahoma"/>
            <family val="2"/>
          </rPr>
          <t xml:space="preserve">
2,940.00 DEBERAN SER CUBIERTOS LOS PRIMEROS 5 DÍAS DE CADA MES PARA SER APLICADO EL DESCUENTO 30%</t>
        </r>
      </text>
    </comment>
    <comment ref="H14" authorId="0">
      <text>
        <r>
          <rPr>
            <b/>
            <sz val="9"/>
            <color indexed="81"/>
            <rFont val="Tahoma"/>
            <family val="2"/>
          </rPr>
          <t>auxcontable:</t>
        </r>
        <r>
          <rPr>
            <sz val="9"/>
            <color indexed="81"/>
            <rFont val="Tahoma"/>
            <family val="2"/>
          </rPr>
          <t xml:space="preserve">
18-08-2014</t>
        </r>
      </text>
    </comment>
    <comment ref="J14" authorId="0">
      <text>
        <r>
          <rPr>
            <b/>
            <sz val="9"/>
            <color indexed="81"/>
            <rFont val="Tahoma"/>
            <family val="2"/>
          </rPr>
          <t>auxcontable:</t>
        </r>
        <r>
          <rPr>
            <sz val="9"/>
            <color indexed="81"/>
            <rFont val="Tahoma"/>
            <family val="2"/>
          </rPr>
          <t xml:space="preserve">
16-12-2014 PAGA NOVIEMBRE Y DICIEMBRE SE CONSULTARA PRECIO QUE PAGARAN</t>
        </r>
      </text>
    </comment>
    <comment ref="L14" authorId="0">
      <text>
        <r>
          <rPr>
            <b/>
            <sz val="9"/>
            <color indexed="81"/>
            <rFont val="Tahoma"/>
            <family val="2"/>
          </rPr>
          <t>auxcontable:</t>
        </r>
        <r>
          <rPr>
            <sz val="9"/>
            <color indexed="81"/>
            <rFont val="Tahoma"/>
            <family val="2"/>
          </rPr>
          <t xml:space="preserve">
16-12-2014 PAGA NOVIEMBRE Y DICIEMBRE SE CONSULTARA PRECIO QUE PAGARAN</t>
        </r>
      </text>
    </comment>
    <comment ref="N14" authorId="0">
      <text>
        <r>
          <rPr>
            <b/>
            <sz val="9"/>
            <color indexed="81"/>
            <rFont val="Tahoma"/>
            <family val="2"/>
          </rPr>
          <t>auxcontable:</t>
        </r>
        <r>
          <rPr>
            <sz val="9"/>
            <color indexed="81"/>
            <rFont val="Tahoma"/>
            <family val="2"/>
          </rPr>
          <t xml:space="preserve">
03-02-2015
</t>
        </r>
      </text>
    </comment>
    <comment ref="P14" authorId="0">
      <text>
        <r>
          <rPr>
            <b/>
            <sz val="9"/>
            <color indexed="81"/>
            <rFont val="Tahoma"/>
            <family val="2"/>
          </rPr>
          <t>auxcontable:</t>
        </r>
        <r>
          <rPr>
            <sz val="9"/>
            <color indexed="81"/>
            <rFont val="Tahoma"/>
            <family val="2"/>
          </rPr>
          <t xml:space="preserve">
04-02-2015</t>
        </r>
      </text>
    </comment>
    <comment ref="R14" authorId="0">
      <text>
        <r>
          <rPr>
            <b/>
            <sz val="9"/>
            <color indexed="81"/>
            <rFont val="Tahoma"/>
            <family val="2"/>
          </rPr>
          <t>auxcontable:</t>
        </r>
        <r>
          <rPr>
            <sz val="9"/>
            <color indexed="81"/>
            <rFont val="Tahoma"/>
            <family val="2"/>
          </rPr>
          <t xml:space="preserve">
04-03-2015
</t>
        </r>
      </text>
    </comment>
    <comment ref="T14" authorId="0">
      <text>
        <r>
          <rPr>
            <b/>
            <sz val="9"/>
            <color indexed="81"/>
            <rFont val="Tahoma"/>
            <family val="2"/>
          </rPr>
          <t>auxcontable:</t>
        </r>
        <r>
          <rPr>
            <sz val="9"/>
            <color indexed="81"/>
            <rFont val="Tahoma"/>
            <family val="2"/>
          </rPr>
          <t xml:space="preserve">
01-04-2015
</t>
        </r>
      </text>
    </comment>
    <comment ref="V14" authorId="0">
      <text>
        <r>
          <rPr>
            <b/>
            <sz val="9"/>
            <color indexed="81"/>
            <rFont val="Tahoma"/>
            <family val="2"/>
          </rPr>
          <t>auxcontable:</t>
        </r>
        <r>
          <rPr>
            <sz val="9"/>
            <color indexed="81"/>
            <rFont val="Tahoma"/>
            <family val="2"/>
          </rPr>
          <t xml:space="preserve">
PAGA MENSUALIDAD MAYO 04-05-2015 2,940
</t>
        </r>
      </text>
    </comment>
    <comment ref="X14" authorId="0">
      <text>
        <r>
          <rPr>
            <b/>
            <sz val="9"/>
            <color indexed="81"/>
            <rFont val="Tahoma"/>
            <family val="2"/>
          </rPr>
          <t>auxcontable:</t>
        </r>
        <r>
          <rPr>
            <sz val="9"/>
            <color indexed="81"/>
            <rFont val="Tahoma"/>
            <family val="2"/>
          </rPr>
          <t xml:space="preserve">
PAGA MENSUALIDAD JUNIO 05-06-2015 2,940</t>
        </r>
      </text>
    </comment>
    <comment ref="Z14" authorId="0">
      <text>
        <r>
          <rPr>
            <b/>
            <sz val="9"/>
            <color indexed="81"/>
            <rFont val="Tahoma"/>
            <family val="2"/>
          </rPr>
          <t>auxcontable:</t>
        </r>
        <r>
          <rPr>
            <sz val="9"/>
            <color indexed="81"/>
            <rFont val="Tahoma"/>
            <family val="2"/>
          </rPr>
          <t xml:space="preserve">
PAGA MENSUALIDAD JULIO 03-07-2015 2,940</t>
        </r>
      </text>
    </comment>
    <comment ref="AB14" authorId="0">
      <text>
        <r>
          <rPr>
            <b/>
            <sz val="9"/>
            <color indexed="81"/>
            <rFont val="Tahoma"/>
            <family val="2"/>
          </rPr>
          <t>auxcontable:</t>
        </r>
        <r>
          <rPr>
            <sz val="9"/>
            <color indexed="81"/>
            <rFont val="Tahoma"/>
            <family val="2"/>
          </rPr>
          <t xml:space="preserve">
PAGA MENSUALIDADES AGOSTO Y SEPTIEMBRE 05-08-2015 5,880</t>
        </r>
      </text>
    </comment>
    <comment ref="AD14" authorId="0">
      <text>
        <r>
          <rPr>
            <b/>
            <sz val="9"/>
            <color indexed="81"/>
            <rFont val="Tahoma"/>
            <family val="2"/>
          </rPr>
          <t>auxcontable:</t>
        </r>
        <r>
          <rPr>
            <sz val="9"/>
            <color indexed="81"/>
            <rFont val="Tahoma"/>
            <family val="2"/>
          </rPr>
          <t xml:space="preserve">
PAGA MENSUALIDADES AGOSTO Y SEPTIEMBRE 05-08-2015 5,880</t>
        </r>
      </text>
    </comment>
    <comment ref="AF14" authorId="0">
      <text>
        <r>
          <rPr>
            <b/>
            <sz val="9"/>
            <color indexed="81"/>
            <rFont val="Tahoma"/>
            <family val="2"/>
          </rPr>
          <t>auxcontable:</t>
        </r>
        <r>
          <rPr>
            <sz val="9"/>
            <color indexed="81"/>
            <rFont val="Tahoma"/>
            <family val="2"/>
          </rPr>
          <t xml:space="preserve">
PAGA MENSUALIDAD OCTUBRE 05-10-15 2,940</t>
        </r>
      </text>
    </comment>
    <comment ref="AH14" authorId="0">
      <text>
        <r>
          <rPr>
            <b/>
            <sz val="9"/>
            <color indexed="81"/>
            <rFont val="Tahoma"/>
            <family val="2"/>
          </rPr>
          <t>auxcontable:</t>
        </r>
        <r>
          <rPr>
            <sz val="9"/>
            <color indexed="81"/>
            <rFont val="Tahoma"/>
            <family val="2"/>
          </rPr>
          <t xml:space="preserve">
paga mensualidad noviembre 05-11-15 2,940</t>
        </r>
      </text>
    </comment>
    <comment ref="AJ14" authorId="0">
      <text>
        <r>
          <rPr>
            <b/>
            <sz val="9"/>
            <color indexed="81"/>
            <rFont val="Tahoma"/>
            <family val="2"/>
          </rPr>
          <t>auxcontable:</t>
        </r>
        <r>
          <rPr>
            <sz val="9"/>
            <color indexed="81"/>
            <rFont val="Tahoma"/>
            <family val="2"/>
          </rPr>
          <t xml:space="preserve">
paga mensualidad diciembre 04-12-15 2,940</t>
        </r>
      </text>
    </comment>
    <comment ref="AL14" authorId="0">
      <text>
        <r>
          <rPr>
            <b/>
            <sz val="9"/>
            <color indexed="81"/>
            <rFont val="Tahoma"/>
            <family val="2"/>
          </rPr>
          <t>auxcontable:</t>
        </r>
        <r>
          <rPr>
            <sz val="9"/>
            <color indexed="81"/>
            <rFont val="Tahoma"/>
            <family val="2"/>
          </rPr>
          <t xml:space="preserve">
paga mensualidad enero 05-01-2016 2,940</t>
        </r>
      </text>
    </comment>
    <comment ref="AN14" authorId="0">
      <text>
        <r>
          <rPr>
            <b/>
            <sz val="9"/>
            <color indexed="81"/>
            <rFont val="Tahoma"/>
            <family val="2"/>
          </rPr>
          <t>auxcontable:</t>
        </r>
        <r>
          <rPr>
            <sz val="9"/>
            <color indexed="81"/>
            <rFont val="Tahoma"/>
            <family val="2"/>
          </rPr>
          <t xml:space="preserve">
paga mensualidad febrero 05-02-16 2,940 pronto pago</t>
        </r>
      </text>
    </comment>
    <comment ref="AP14" authorId="0">
      <text>
        <r>
          <rPr>
            <b/>
            <sz val="9"/>
            <color indexed="81"/>
            <rFont val="Tahoma"/>
            <family val="2"/>
          </rPr>
          <t>auxcontable:</t>
        </r>
        <r>
          <rPr>
            <sz val="9"/>
            <color indexed="81"/>
            <rFont val="Tahoma"/>
            <family val="2"/>
          </rPr>
          <t xml:space="preserve">
Paga mensualidad marzo 04-03-16 2,940</t>
        </r>
      </text>
    </comment>
    <comment ref="AR14" authorId="0">
      <text>
        <r>
          <rPr>
            <b/>
            <sz val="9"/>
            <color indexed="81"/>
            <rFont val="Tahoma"/>
            <family val="2"/>
          </rPr>
          <t>auxcontable:</t>
        </r>
        <r>
          <rPr>
            <sz val="9"/>
            <color indexed="81"/>
            <rFont val="Tahoma"/>
            <family val="2"/>
          </rPr>
          <t xml:space="preserve">
PAGA MENSUALIDAD ABRIL 05-04-16 2,940</t>
        </r>
      </text>
    </comment>
    <comment ref="H15" authorId="0">
      <text>
        <r>
          <rPr>
            <b/>
            <sz val="9"/>
            <color indexed="81"/>
            <rFont val="Tahoma"/>
            <family val="2"/>
          </rPr>
          <t>auxcontable:</t>
        </r>
        <r>
          <rPr>
            <sz val="9"/>
            <color indexed="81"/>
            <rFont val="Tahoma"/>
            <family val="2"/>
          </rPr>
          <t xml:space="preserve">
14-08-2014</t>
        </r>
      </text>
    </comment>
    <comment ref="J15" authorId="0">
      <text>
        <r>
          <rPr>
            <b/>
            <sz val="9"/>
            <color indexed="81"/>
            <rFont val="Tahoma"/>
            <family val="2"/>
          </rPr>
          <t>auxcontable:</t>
        </r>
        <r>
          <rPr>
            <sz val="9"/>
            <color indexed="81"/>
            <rFont val="Tahoma"/>
            <family val="2"/>
          </rPr>
          <t xml:space="preserve">
23-01-2015 PAGA 8,792.50 NOV:4,495.00
3,950MENS+150CARGF+395INT.  DIC: 4,297.50  3,950MENS+150CARGF+197.50INT</t>
        </r>
      </text>
    </comment>
    <comment ref="L15" authorId="0">
      <text>
        <r>
          <rPr>
            <b/>
            <sz val="9"/>
            <color indexed="81"/>
            <rFont val="Tahoma"/>
            <family val="2"/>
          </rPr>
          <t>auxcontable:</t>
        </r>
        <r>
          <rPr>
            <sz val="9"/>
            <color indexed="81"/>
            <rFont val="Tahoma"/>
            <family val="2"/>
          </rPr>
          <t xml:space="preserve">
23-01-2015 PAGA 8,792.50 NOV:4,495.00
3,950MENS+150CARGF+395INT.  DIC: 4,297.50  3,950MENS+150CARGF+197.50INT</t>
        </r>
      </text>
    </comment>
    <comment ref="N15" authorId="0">
      <text>
        <r>
          <rPr>
            <b/>
            <sz val="9"/>
            <color indexed="81"/>
            <rFont val="Tahoma"/>
            <family val="2"/>
          </rPr>
          <t>auxcontable:</t>
        </r>
        <r>
          <rPr>
            <sz val="9"/>
            <color indexed="81"/>
            <rFont val="Tahoma"/>
            <family val="2"/>
          </rPr>
          <t xml:space="preserve">
06-03-2015
</t>
        </r>
      </text>
    </comment>
    <comment ref="P15" authorId="0">
      <text>
        <r>
          <rPr>
            <b/>
            <sz val="9"/>
            <color indexed="81"/>
            <rFont val="Tahoma"/>
            <family val="2"/>
          </rPr>
          <t>auxcontable:</t>
        </r>
        <r>
          <rPr>
            <sz val="9"/>
            <color indexed="81"/>
            <rFont val="Tahoma"/>
            <family val="2"/>
          </rPr>
          <t xml:space="preserve">
06-03-2015
</t>
        </r>
      </text>
    </comment>
    <comment ref="R15" authorId="0">
      <text>
        <r>
          <rPr>
            <b/>
            <sz val="9"/>
            <color indexed="81"/>
            <rFont val="Tahoma"/>
            <family val="2"/>
          </rPr>
          <t>auxcontable:</t>
        </r>
        <r>
          <rPr>
            <sz val="9"/>
            <color indexed="81"/>
            <rFont val="Tahoma"/>
            <family val="2"/>
          </rPr>
          <t xml:space="preserve">
PAGA MENSUALIDADES MZO,ABRIL,MAYO Y JUNIO 09-07-15 15,800 Y 2,800 07-08-15 TOTAL 18,600 (MZO 3,950MENS+150C.F.+790INT=4,890)
(ABRIL 3,950MENS+150C.F.+592.50INT=4,692.50)
(MAYO 3,950MENS+150C.F.+395INT=4,495)
(JUNIO 3,950MENS+150C.F.+197.50INT=4,297.50 QUEDANDO CON SALDOA FAVOR DE 225.00</t>
        </r>
      </text>
    </comment>
    <comment ref="T15" authorId="0">
      <text>
        <r>
          <rPr>
            <b/>
            <sz val="9"/>
            <color indexed="81"/>
            <rFont val="Tahoma"/>
            <family val="2"/>
          </rPr>
          <t>auxcontable:</t>
        </r>
        <r>
          <rPr>
            <sz val="9"/>
            <color indexed="81"/>
            <rFont val="Tahoma"/>
            <family val="2"/>
          </rPr>
          <t xml:space="preserve">
PAGA MENSUALIDADES MZO,ABRIL,MAYO Y JUNIO 09-07-15 15,800 Y 2,800 07-08-15 TOTAL 18,600 (MZO 3,950MENS+150C.F.+790INT=4,890)
(ABRIL 3,950MENS+150C.F.+592.50INT=4,692.50)
(MAYO 3,950MENS+150C.F.+395INT=4,495)
(JUNIO 3,950MENS+150C.F.+197.50INT=4,297.50 QUEDANDO CON SALDOA FAVOR DE 225.00</t>
        </r>
      </text>
    </comment>
    <comment ref="V15" authorId="0">
      <text>
        <r>
          <rPr>
            <b/>
            <sz val="9"/>
            <color indexed="81"/>
            <rFont val="Tahoma"/>
            <family val="2"/>
          </rPr>
          <t>auxcontable:</t>
        </r>
        <r>
          <rPr>
            <sz val="9"/>
            <color indexed="81"/>
            <rFont val="Tahoma"/>
            <family val="2"/>
          </rPr>
          <t xml:space="preserve">
PAGA MENSUALIDADES MZO,ABRIL,MAYO Y JUNIO 09-07-15 15,800 Y 2,800 07-08-15 TOTAL 18,600
(MZO 3,950MENS+150C.F.+790INT=4,890)
(ABRIL 3,950MENS+150C.F.+592.50INT=4,692.50)
(MAYO 3,950MENS+150C.F.+395INT=4,495)
(JUNIO 3,950MENS+150C.F.+197.50INT=4,297.50 QUEDANDO CON SALDOA FAVOR DE 225.00</t>
        </r>
      </text>
    </comment>
    <comment ref="X15" authorId="0">
      <text>
        <r>
          <rPr>
            <b/>
            <sz val="9"/>
            <color indexed="81"/>
            <rFont val="Tahoma"/>
            <family val="2"/>
          </rPr>
          <t>auxcontable:</t>
        </r>
        <r>
          <rPr>
            <sz val="9"/>
            <color indexed="81"/>
            <rFont val="Tahoma"/>
            <family val="2"/>
          </rPr>
          <t xml:space="preserve">
PAGA MENSUALIDADES MZO,ABRIL,MAYO Y JUNIO 09-07-15 15,800 Y 2,800 07-08-15 TOTAL 18,600                        (MZO 3,950MENS+150C.F.+790INT=4,890)
(ABRIL 3,950MENS+150C.F.+592.50INT=4,692.50)
(MAYO 3,950MENS+150C.F.+395INT=4,495)
(JUNIO 3,950MENS+150C.F.+197.50INT=4,297.50 QUEDANDO CON SALDOA FAVOR DE 225.00</t>
        </r>
      </text>
    </comment>
    <comment ref="Z15" authorId="0">
      <text>
        <r>
          <rPr>
            <b/>
            <sz val="9"/>
            <color indexed="81"/>
            <rFont val="Tahoma"/>
            <family val="2"/>
          </rPr>
          <t>auxcontable:</t>
        </r>
        <r>
          <rPr>
            <sz val="9"/>
            <color indexed="81"/>
            <rFont val="Tahoma"/>
            <family val="2"/>
          </rPr>
          <t xml:space="preserve">
PAGA MENSUALIDADES JULIO Y AGOSTO 21-08-15 8,250
(JULIO 3,950MENS+150C.F.+197INT=4,185)
(AGOSTO 3,950MENS+150C.F=4,100) SE APLICO SALDOA FAVOR DE MESES ANTERIORES </t>
        </r>
      </text>
    </comment>
    <comment ref="AB15" authorId="0">
      <text>
        <r>
          <rPr>
            <b/>
            <sz val="9"/>
            <color indexed="81"/>
            <rFont val="Tahoma"/>
            <family val="2"/>
          </rPr>
          <t>auxcontable:</t>
        </r>
        <r>
          <rPr>
            <sz val="9"/>
            <color indexed="81"/>
            <rFont val="Tahoma"/>
            <family val="2"/>
          </rPr>
          <t xml:space="preserve">
PAGA MENSUALIDADES JULIO Y AGOSTO 21-08-15 8,250
(JULIO 3,950MENS+150C.F.+197INT=4,185)
(AGOSTO 3,950MENS+150C.F=4,100) SE APLICO SALDOA FAVOR DE MESES ANTERIORES </t>
        </r>
      </text>
    </comment>
    <comment ref="AD15" authorId="0">
      <text>
        <r>
          <rPr>
            <b/>
            <sz val="9"/>
            <color indexed="81"/>
            <rFont val="Tahoma"/>
            <family val="2"/>
          </rPr>
          <t>auxcontable:</t>
        </r>
        <r>
          <rPr>
            <sz val="9"/>
            <color indexed="81"/>
            <rFont val="Tahoma"/>
            <family val="2"/>
          </rPr>
          <t xml:space="preserve">
PAGA MENSUALIDAD SEPTIEMBRE 06-10-2015</t>
        </r>
      </text>
    </comment>
    <comment ref="AF15" authorId="0">
      <text>
        <r>
          <rPr>
            <b/>
            <sz val="9"/>
            <color indexed="81"/>
            <rFont val="Tahoma"/>
            <family val="2"/>
          </rPr>
          <t>auxcontable:</t>
        </r>
        <r>
          <rPr>
            <sz val="9"/>
            <color indexed="81"/>
            <rFont val="Tahoma"/>
            <family val="2"/>
          </rPr>
          <t xml:space="preserve">
PAGA MENSUALIDAD OCTUBRE 29-01-16 3950MENS+150C.F.+592.50INT=4692.50</t>
        </r>
      </text>
    </comment>
    <comment ref="AH15" authorId="0">
      <text>
        <r>
          <rPr>
            <b/>
            <sz val="9"/>
            <color indexed="81"/>
            <rFont val="Tahoma"/>
            <family val="2"/>
          </rPr>
          <t>auxcontable:</t>
        </r>
        <r>
          <rPr>
            <sz val="9"/>
            <color indexed="81"/>
            <rFont val="Tahoma"/>
            <family val="2"/>
          </rPr>
          <t xml:space="preserve">
PAGA MENSUALIDAD NOVIEMBRE 28-01-16 3,950MENS+150C.F+395INT.=4495</t>
        </r>
      </text>
    </comment>
    <comment ref="AJ15" authorId="0">
      <text>
        <r>
          <rPr>
            <b/>
            <sz val="9"/>
            <color indexed="81"/>
            <rFont val="Tahoma"/>
            <family val="2"/>
          </rPr>
          <t>auxcontable:</t>
        </r>
        <r>
          <rPr>
            <sz val="9"/>
            <color indexed="81"/>
            <rFont val="Tahoma"/>
            <family val="2"/>
          </rPr>
          <t xml:space="preserve">
PAGA MENSUALIDAD DICIEMBRE 02-12-15 3,950</t>
        </r>
      </text>
    </comment>
    <comment ref="AL15" authorId="0">
      <text>
        <r>
          <rPr>
            <b/>
            <sz val="9"/>
            <color indexed="81"/>
            <rFont val="Tahoma"/>
            <family val="2"/>
          </rPr>
          <t>auxcontable:</t>
        </r>
        <r>
          <rPr>
            <sz val="9"/>
            <color indexed="81"/>
            <rFont val="Tahoma"/>
            <family val="2"/>
          </rPr>
          <t xml:space="preserve">
paga mensualidad enero y febrero 17-06-16 7,900 (3,950 de cada mensualidad)</t>
        </r>
      </text>
    </comment>
    <comment ref="AN15" authorId="0">
      <text>
        <r>
          <rPr>
            <b/>
            <sz val="9"/>
            <color indexed="81"/>
            <rFont val="Tahoma"/>
            <family val="2"/>
          </rPr>
          <t>auxcontable:</t>
        </r>
        <r>
          <rPr>
            <sz val="9"/>
            <color indexed="81"/>
            <rFont val="Tahoma"/>
            <family val="2"/>
          </rPr>
          <t xml:space="preserve">
paga mensualidad enero y febrero 17-06-16 7,900 (3,950 de cada mensualidad)</t>
        </r>
      </text>
    </comment>
    <comment ref="AP15" authorId="0">
      <text>
        <r>
          <rPr>
            <b/>
            <sz val="9"/>
            <color indexed="81"/>
            <rFont val="Tahoma"/>
            <family val="2"/>
          </rPr>
          <t>auxcontable:</t>
        </r>
        <r>
          <rPr>
            <sz val="9"/>
            <color indexed="81"/>
            <rFont val="Tahoma"/>
            <family val="2"/>
          </rPr>
          <t xml:space="preserve">
paga mensualidad marzo 08-07-16 3,950 y abona 1050 de intereses acumulados 
</t>
        </r>
      </text>
    </comment>
    <comment ref="AR15" authorId="0">
      <text>
        <r>
          <rPr>
            <b/>
            <sz val="9"/>
            <color indexed="81"/>
            <rFont val="Tahoma"/>
            <family val="2"/>
          </rPr>
          <t>auxcontable:</t>
        </r>
        <r>
          <rPr>
            <sz val="9"/>
            <color indexed="81"/>
            <rFont val="Tahoma"/>
            <family val="2"/>
          </rPr>
          <t xml:space="preserve">
Pago mensualidad abril 09/07/2019 $8,232.50 se acordo con el lic Reyna y se saldo cta </t>
        </r>
      </text>
    </comment>
    <comment ref="H16" authorId="0">
      <text>
        <r>
          <rPr>
            <b/>
            <sz val="9"/>
            <color indexed="81"/>
            <rFont val="Tahoma"/>
            <family val="2"/>
          </rPr>
          <t>auxcontable:</t>
        </r>
        <r>
          <rPr>
            <sz val="9"/>
            <color indexed="81"/>
            <rFont val="Tahoma"/>
            <family val="2"/>
          </rPr>
          <t xml:space="preserve">
22-08-2014</t>
        </r>
      </text>
    </comment>
    <comment ref="J16" authorId="0">
      <text>
        <r>
          <rPr>
            <b/>
            <sz val="9"/>
            <color indexed="81"/>
            <rFont val="Tahoma"/>
            <family val="2"/>
          </rPr>
          <t>auxcontable:</t>
        </r>
        <r>
          <rPr>
            <sz val="9"/>
            <color indexed="81"/>
            <rFont val="Tahoma"/>
            <family val="2"/>
          </rPr>
          <t xml:space="preserve">
21-11-2014</t>
        </r>
      </text>
    </comment>
    <comment ref="L16" authorId="0">
      <text>
        <r>
          <rPr>
            <b/>
            <sz val="9"/>
            <color indexed="81"/>
            <rFont val="Tahoma"/>
            <family val="2"/>
          </rPr>
          <t>auxcontable:</t>
        </r>
        <r>
          <rPr>
            <sz val="9"/>
            <color indexed="81"/>
            <rFont val="Tahoma"/>
            <family val="2"/>
          </rPr>
          <t xml:space="preserve">
15-12-2014</t>
        </r>
      </text>
    </comment>
    <comment ref="N16" authorId="0">
      <text>
        <r>
          <rPr>
            <b/>
            <sz val="9"/>
            <color indexed="81"/>
            <rFont val="Tahoma"/>
            <family val="2"/>
          </rPr>
          <t>auxcontable:</t>
        </r>
        <r>
          <rPr>
            <sz val="9"/>
            <color indexed="81"/>
            <rFont val="Tahoma"/>
            <family val="2"/>
          </rPr>
          <t xml:space="preserve">
22-01-2015</t>
        </r>
      </text>
    </comment>
    <comment ref="P16" authorId="0">
      <text>
        <r>
          <rPr>
            <b/>
            <sz val="9"/>
            <color indexed="81"/>
            <rFont val="Tahoma"/>
            <family val="2"/>
          </rPr>
          <t>auxcontable:</t>
        </r>
        <r>
          <rPr>
            <sz val="9"/>
            <color indexed="81"/>
            <rFont val="Tahoma"/>
            <family val="2"/>
          </rPr>
          <t xml:space="preserve">
PAGA MENSUALIDAD FEBRERO 06-03-15 3,450 EXTRAVIO PAGO APARECE EN EL MES DE MARZO ESTADO DE CUENTA</t>
        </r>
      </text>
    </comment>
    <comment ref="R16" authorId="0">
      <text>
        <r>
          <rPr>
            <b/>
            <sz val="9"/>
            <color indexed="81"/>
            <rFont val="Tahoma"/>
            <family val="2"/>
          </rPr>
          <t>auxcontable:</t>
        </r>
        <r>
          <rPr>
            <sz val="9"/>
            <color indexed="81"/>
            <rFont val="Tahoma"/>
            <family val="2"/>
          </rPr>
          <t xml:space="preserve">
PAGO 3,600 13-04-2015
DEBIENDO PAGAR 3,772.50(3450MENS+150C.F+172.50INT.) 
QUEDANDO PENDIENTES 172.50</t>
        </r>
      </text>
    </comment>
    <comment ref="T16" authorId="0">
      <text>
        <r>
          <rPr>
            <b/>
            <sz val="9"/>
            <color indexed="81"/>
            <rFont val="Tahoma"/>
            <family val="2"/>
          </rPr>
          <t>auxcontable:</t>
        </r>
        <r>
          <rPr>
            <sz val="9"/>
            <color indexed="81"/>
            <rFont val="Tahoma"/>
            <family val="2"/>
          </rPr>
          <t xml:space="preserve">
PAGO 3,600 13-04-2015
DEBIENDO PAGAR 3,450(3450MENS) CUBRIENDO 150 QUEDANDO PENDIENTES 22.50
</t>
        </r>
      </text>
    </comment>
    <comment ref="V16" authorId="0">
      <text>
        <r>
          <rPr>
            <b/>
            <sz val="9"/>
            <color indexed="81"/>
            <rFont val="Tahoma"/>
            <family val="2"/>
          </rPr>
          <t>auxcontable:</t>
        </r>
        <r>
          <rPr>
            <sz val="9"/>
            <color indexed="81"/>
            <rFont val="Tahoma"/>
            <family val="2"/>
          </rPr>
          <t xml:space="preserve">
PAGO 12-05-15 MENSUALIDAD MAYO(3,450+150C.F.)=3,600.00</t>
        </r>
      </text>
    </comment>
    <comment ref="X16" authorId="1">
      <text>
        <r>
          <rPr>
            <b/>
            <sz val="9"/>
            <color indexed="81"/>
            <rFont val="Tahoma"/>
            <family val="2"/>
          </rPr>
          <t>gteadmin:</t>
        </r>
        <r>
          <rPr>
            <sz val="9"/>
            <color indexed="81"/>
            <rFont val="Tahoma"/>
            <family val="2"/>
          </rPr>
          <t xml:space="preserve">
PAGA MENSUALIDAD JUNIO 08-06-2015 3,450</t>
        </r>
      </text>
    </comment>
    <comment ref="Z16" authorId="0">
      <text>
        <r>
          <rPr>
            <b/>
            <sz val="9"/>
            <color indexed="81"/>
            <rFont val="Tahoma"/>
            <family val="2"/>
          </rPr>
          <t>auxcontable:</t>
        </r>
        <r>
          <rPr>
            <sz val="9"/>
            <color indexed="81"/>
            <rFont val="Tahoma"/>
            <family val="2"/>
          </rPr>
          <t xml:space="preserve">
PAGA MENSUALIDAD JULIO 26-08-2015 3,600</t>
        </r>
      </text>
    </comment>
    <comment ref="AB16" authorId="0">
      <text>
        <r>
          <rPr>
            <b/>
            <sz val="9"/>
            <color indexed="81"/>
            <rFont val="Tahoma"/>
            <family val="2"/>
          </rPr>
          <t>auxcontable:</t>
        </r>
        <r>
          <rPr>
            <sz val="9"/>
            <color indexed="81"/>
            <rFont val="Tahoma"/>
            <family val="2"/>
          </rPr>
          <t xml:space="preserve">
PAGA MENSUALIDAD AGOSTO 25-09-2015 3,600</t>
        </r>
      </text>
    </comment>
    <comment ref="AD16" authorId="0">
      <text>
        <r>
          <rPr>
            <b/>
            <sz val="9"/>
            <color indexed="81"/>
            <rFont val="Tahoma"/>
            <family val="2"/>
          </rPr>
          <t>auxcontable:</t>
        </r>
        <r>
          <rPr>
            <sz val="9"/>
            <color indexed="81"/>
            <rFont val="Tahoma"/>
            <family val="2"/>
          </rPr>
          <t xml:space="preserve">
PAGA MENSUALIDAD SEPTIEMBRE 07-10-2015 3,600</t>
        </r>
      </text>
    </comment>
    <comment ref="AF16" authorId="0">
      <text>
        <r>
          <rPr>
            <b/>
            <sz val="9"/>
            <color indexed="81"/>
            <rFont val="Tahoma"/>
            <family val="2"/>
          </rPr>
          <t>auxcontable:</t>
        </r>
        <r>
          <rPr>
            <sz val="9"/>
            <color indexed="81"/>
            <rFont val="Tahoma"/>
            <family val="2"/>
          </rPr>
          <t xml:space="preserve">
Paga mensualidad octubre 3,600 11-11-15</t>
        </r>
      </text>
    </comment>
    <comment ref="AH16" authorId="0">
      <text>
        <r>
          <rPr>
            <b/>
            <sz val="9"/>
            <color indexed="81"/>
            <rFont val="Tahoma"/>
            <family val="2"/>
          </rPr>
          <t>auxcontable:</t>
        </r>
        <r>
          <rPr>
            <sz val="9"/>
            <color indexed="81"/>
            <rFont val="Tahoma"/>
            <family val="2"/>
          </rPr>
          <t xml:space="preserve">
Pago mensualidad noviembre 11-11-15 3,600</t>
        </r>
      </text>
    </comment>
    <comment ref="AJ16" authorId="0">
      <text>
        <r>
          <rPr>
            <b/>
            <sz val="9"/>
            <color indexed="81"/>
            <rFont val="Tahoma"/>
            <family val="2"/>
          </rPr>
          <t>auxcontable:</t>
        </r>
        <r>
          <rPr>
            <sz val="9"/>
            <color indexed="81"/>
            <rFont val="Tahoma"/>
            <family val="2"/>
          </rPr>
          <t xml:space="preserve">
PAGA MENSUALIDAD DICIEMBRE 10-06-16 4,335</t>
        </r>
      </text>
    </comment>
    <comment ref="AL16" authorId="0">
      <text>
        <r>
          <rPr>
            <b/>
            <sz val="9"/>
            <color indexed="81"/>
            <rFont val="Tahoma"/>
            <family val="2"/>
          </rPr>
          <t>auxcontable:</t>
        </r>
        <r>
          <rPr>
            <sz val="9"/>
            <color indexed="81"/>
            <rFont val="Tahoma"/>
            <family val="2"/>
          </rPr>
          <t xml:space="preserve">
paga mensualidad enero 22-01-16 3,600 (3,450mens+150 c.f)</t>
        </r>
      </text>
    </comment>
    <comment ref="AN16" authorId="0">
      <text>
        <r>
          <rPr>
            <b/>
            <sz val="9"/>
            <color indexed="81"/>
            <rFont val="Tahoma"/>
            <family val="2"/>
          </rPr>
          <t>auxcontable:</t>
        </r>
        <r>
          <rPr>
            <sz val="9"/>
            <color indexed="81"/>
            <rFont val="Tahoma"/>
            <family val="2"/>
          </rPr>
          <t xml:space="preserve">
paga mensualidad febrero 05-02-16 3,600</t>
        </r>
      </text>
    </comment>
    <comment ref="AP16" authorId="0">
      <text>
        <r>
          <rPr>
            <b/>
            <sz val="9"/>
            <color indexed="81"/>
            <rFont val="Tahoma"/>
            <family val="2"/>
          </rPr>
          <t>auxcontable:</t>
        </r>
        <r>
          <rPr>
            <sz val="9"/>
            <color indexed="81"/>
            <rFont val="Tahoma"/>
            <family val="2"/>
          </rPr>
          <t xml:space="preserve">
paga mensualidad marzo 30-03-16 3,600 </t>
        </r>
      </text>
    </comment>
    <comment ref="AR16" authorId="0">
      <text>
        <r>
          <rPr>
            <b/>
            <sz val="9"/>
            <color indexed="81"/>
            <rFont val="Tahoma"/>
            <family val="2"/>
          </rPr>
          <t>auxcontable:</t>
        </r>
        <r>
          <rPr>
            <sz val="9"/>
            <color indexed="81"/>
            <rFont val="Tahoma"/>
            <family val="2"/>
          </rPr>
          <t xml:space="preserve">
paga mensualidad abril 08-04-16 3,600</t>
        </r>
      </text>
    </comment>
    <comment ref="D17" authorId="0">
      <text>
        <r>
          <rPr>
            <b/>
            <sz val="9"/>
            <color indexed="81"/>
            <rFont val="Tahoma"/>
            <family val="2"/>
          </rPr>
          <t>auxcontable:</t>
        </r>
        <r>
          <rPr>
            <sz val="9"/>
            <color indexed="81"/>
            <rFont val="Tahoma"/>
            <family val="2"/>
          </rPr>
          <t xml:space="preserve">
EQUIVALENCIAS
</t>
        </r>
      </text>
    </comment>
    <comment ref="H17" authorId="0">
      <text>
        <r>
          <rPr>
            <b/>
            <sz val="9"/>
            <color indexed="81"/>
            <rFont val="Tahoma"/>
            <family val="2"/>
          </rPr>
          <t>auxcontable:</t>
        </r>
        <r>
          <rPr>
            <sz val="9"/>
            <color indexed="81"/>
            <rFont val="Tahoma"/>
            <family val="2"/>
          </rPr>
          <t xml:space="preserve">
21-08-2014</t>
        </r>
      </text>
    </comment>
    <comment ref="P17" authorId="0">
      <text>
        <r>
          <rPr>
            <b/>
            <sz val="9"/>
            <color indexed="81"/>
            <rFont val="Tahoma"/>
            <family val="2"/>
          </rPr>
          <t>auxcontable:</t>
        </r>
        <r>
          <rPr>
            <sz val="9"/>
            <color indexed="81"/>
            <rFont val="Tahoma"/>
            <family val="2"/>
          </rPr>
          <t xml:space="preserve">
10-02-2015
</t>
        </r>
      </text>
    </comment>
    <comment ref="R17" authorId="0">
      <text>
        <r>
          <rPr>
            <b/>
            <sz val="9"/>
            <color indexed="81"/>
            <rFont val="Tahoma"/>
            <family val="2"/>
          </rPr>
          <t>auxcontable:</t>
        </r>
        <r>
          <rPr>
            <sz val="9"/>
            <color indexed="81"/>
            <rFont val="Tahoma"/>
            <family val="2"/>
          </rPr>
          <t xml:space="preserve">
04-03-2015
</t>
        </r>
      </text>
    </comment>
    <comment ref="T17" authorId="0">
      <text>
        <r>
          <rPr>
            <b/>
            <sz val="9"/>
            <color indexed="81"/>
            <rFont val="Tahoma"/>
            <family val="2"/>
          </rPr>
          <t>auxcontable:</t>
        </r>
        <r>
          <rPr>
            <sz val="9"/>
            <color indexed="81"/>
            <rFont val="Tahoma"/>
            <family val="2"/>
          </rPr>
          <t xml:space="preserve">
07-04-2015
</t>
        </r>
      </text>
    </comment>
    <comment ref="V17" authorId="0">
      <text>
        <r>
          <rPr>
            <b/>
            <sz val="9"/>
            <color indexed="81"/>
            <rFont val="Tahoma"/>
            <family val="2"/>
          </rPr>
          <t>auxcontable:</t>
        </r>
        <r>
          <rPr>
            <sz val="9"/>
            <color indexed="81"/>
            <rFont val="Tahoma"/>
            <family val="2"/>
          </rPr>
          <t xml:space="preserve">
PAGA MENSUALIDAD MAYO 05-05-2015 3,948 POR PAGO PUNTUAL </t>
        </r>
      </text>
    </comment>
    <comment ref="X17" authorId="0">
      <text>
        <r>
          <rPr>
            <b/>
            <sz val="9"/>
            <color indexed="81"/>
            <rFont val="Tahoma"/>
            <family val="2"/>
          </rPr>
          <t>auxcontable:</t>
        </r>
        <r>
          <rPr>
            <sz val="9"/>
            <color indexed="81"/>
            <rFont val="Tahoma"/>
            <family val="2"/>
          </rPr>
          <t xml:space="preserve">
PAGA MENSUALIDAD JUNIO 03-06-2015 4,200.00</t>
        </r>
      </text>
    </comment>
    <comment ref="Z17" authorId="0">
      <text>
        <r>
          <rPr>
            <b/>
            <sz val="9"/>
            <color indexed="81"/>
            <rFont val="Tahoma"/>
            <family val="2"/>
          </rPr>
          <t>auxcontable:</t>
        </r>
        <r>
          <rPr>
            <sz val="9"/>
            <color indexed="81"/>
            <rFont val="Tahoma"/>
            <family val="2"/>
          </rPr>
          <t xml:space="preserve">
PAGA MENSUALIDAD JULIO 06-07-2015 4,200</t>
        </r>
      </text>
    </comment>
    <comment ref="AB17" authorId="0">
      <text>
        <r>
          <rPr>
            <b/>
            <sz val="9"/>
            <color indexed="81"/>
            <rFont val="Tahoma"/>
            <family val="2"/>
          </rPr>
          <t>auxcontable:</t>
        </r>
        <r>
          <rPr>
            <sz val="9"/>
            <color indexed="81"/>
            <rFont val="Tahoma"/>
            <family val="2"/>
          </rPr>
          <t xml:space="preserve">
PAGA MENSUALIDAD AGOSTO 04-08-2015 3,948</t>
        </r>
      </text>
    </comment>
    <comment ref="AD17" authorId="0">
      <text>
        <r>
          <rPr>
            <b/>
            <sz val="9"/>
            <color indexed="81"/>
            <rFont val="Tahoma"/>
            <family val="2"/>
          </rPr>
          <t>auxcontable:</t>
        </r>
        <r>
          <rPr>
            <sz val="9"/>
            <color indexed="81"/>
            <rFont val="Tahoma"/>
            <family val="2"/>
          </rPr>
          <t xml:space="preserve">
PAGA MENSUALIDAD SEPTIEMBRE 03-09-2015 4,200</t>
        </r>
      </text>
    </comment>
    <comment ref="AF17" authorId="0">
      <text>
        <r>
          <rPr>
            <b/>
            <sz val="9"/>
            <color indexed="81"/>
            <rFont val="Tahoma"/>
            <family val="2"/>
          </rPr>
          <t>auxcontable:</t>
        </r>
        <r>
          <rPr>
            <sz val="9"/>
            <color indexed="81"/>
            <rFont val="Tahoma"/>
            <family val="2"/>
          </rPr>
          <t xml:space="preserve">
PAGA MENSUALIDAD OCTUBRE 4,200 08-10-15</t>
        </r>
      </text>
    </comment>
    <comment ref="AH17" authorId="0">
      <text>
        <r>
          <rPr>
            <b/>
            <sz val="9"/>
            <color indexed="81"/>
            <rFont val="Tahoma"/>
            <family val="2"/>
          </rPr>
          <t>auxcontable:</t>
        </r>
        <r>
          <rPr>
            <sz val="9"/>
            <color indexed="81"/>
            <rFont val="Tahoma"/>
            <family val="2"/>
          </rPr>
          <t xml:space="preserve">
Paga totalidad de maestria 05-11-15 23,688 se le aplico un descuento por pronto de 6% mas un 5% adicional y saldo a favor de 770.26 pagando 21,733.34 cubriendo la totalidad de los meses restantes       total maestria 23,688.00
         -           descuento      </t>
        </r>
        <r>
          <rPr>
            <u/>
            <sz val="9"/>
            <color indexed="81"/>
            <rFont val="Tahoma"/>
            <family val="2"/>
          </rPr>
          <t xml:space="preserve"> 1,184.40
</t>
        </r>
        <r>
          <rPr>
            <sz val="9"/>
            <color indexed="81"/>
            <rFont val="Tahoma"/>
            <family val="2"/>
          </rPr>
          <t xml:space="preserve">         =          total a pagar  22,503.60
         -            saldo favor        </t>
        </r>
        <r>
          <rPr>
            <u/>
            <sz val="9"/>
            <color indexed="81"/>
            <rFont val="Tahoma"/>
            <family val="2"/>
          </rPr>
          <t xml:space="preserve"> 770.26
</t>
        </r>
        <r>
          <rPr>
            <sz val="9"/>
            <color indexed="81"/>
            <rFont val="Tahoma"/>
            <family val="2"/>
          </rPr>
          <t xml:space="preserve">         =           total a pagar  21,733.34
                     </t>
        </r>
      </text>
    </comment>
    <comment ref="AJ17" authorId="0">
      <text>
        <r>
          <rPr>
            <b/>
            <sz val="9"/>
            <color indexed="81"/>
            <rFont val="Tahoma"/>
            <family val="2"/>
          </rPr>
          <t>auxcontable:</t>
        </r>
        <r>
          <rPr>
            <sz val="9"/>
            <color indexed="81"/>
            <rFont val="Tahoma"/>
            <family val="2"/>
          </rPr>
          <t xml:space="preserve">
Paga totalidad de maestria 05-11-15 23,688 se le aplico un descuento por pronto de 6% mas un 5% adicional y saldo a favor de 770.26 pagando 21,733.34 cubriendo la totalidad de los meses restantes       total maestria 23,688.00
         -           descuento       1,184.40
         =          total a pagar  22,503.60
         -            saldo favor         770.26
         =           total a pagar  21,733.34</t>
        </r>
      </text>
    </comment>
    <comment ref="AL17" authorId="0">
      <text>
        <r>
          <rPr>
            <b/>
            <sz val="9"/>
            <color indexed="81"/>
            <rFont val="Tahoma"/>
            <family val="2"/>
          </rPr>
          <t>auxcontable:</t>
        </r>
        <r>
          <rPr>
            <sz val="9"/>
            <color indexed="81"/>
            <rFont val="Tahoma"/>
            <family val="2"/>
          </rPr>
          <t xml:space="preserve">
Paga totalidad de maestria 05-11-15 23,688 se le aplico un descuento por pronto de 6% mas un 5% adicional y saldo a favor de 770.26 pagando 21,733.34 cubriendo la totalidad de los meses restantes       total maestria 23,688.00
         -           descuento       1,184.40
         =          total a pagar  22,503.60
         -            saldo favor         770.26
         =           total a pagar  21,733.34</t>
        </r>
      </text>
    </comment>
    <comment ref="AN17" authorId="0">
      <text>
        <r>
          <rPr>
            <b/>
            <sz val="9"/>
            <color indexed="81"/>
            <rFont val="Tahoma"/>
            <family val="2"/>
          </rPr>
          <t>auxcontable:</t>
        </r>
        <r>
          <rPr>
            <sz val="9"/>
            <color indexed="81"/>
            <rFont val="Tahoma"/>
            <family val="2"/>
          </rPr>
          <t xml:space="preserve">
Paga totalidad de maestria 05-11-15 23,688 se le aplico un descuento por pronto de 6% mas un 5% adicional y saldo a favor de 770.26 pagando 21,733.34 cubriendo la totalidad de los meses restantes       total maestria 23,688.00
         -           descuento       1,184.40
         =          total a pagar  22,503.60
         -            saldo favor         770.26
         =           total a pagar  21,733.34</t>
        </r>
      </text>
    </comment>
    <comment ref="AP17" authorId="0">
      <text>
        <r>
          <rPr>
            <b/>
            <sz val="9"/>
            <color indexed="81"/>
            <rFont val="Tahoma"/>
            <family val="2"/>
          </rPr>
          <t>auxcontable:</t>
        </r>
        <r>
          <rPr>
            <sz val="9"/>
            <color indexed="81"/>
            <rFont val="Tahoma"/>
            <family val="2"/>
          </rPr>
          <t xml:space="preserve">
Paga totalidad de maestria 05-11-15 23,688 se le aplico un descuento por pronto de 6% mas un 5% adicional y saldo a favor de 770.26 pagando 21,733.34 cubriendo la totalidad de los meses restantes       total maestria  23,688.00
         -           descuento       1,184.40
         =          total a pagar  22,503.60
         -            saldo favor         770.26
         =           total a pagar  21,733.34</t>
        </r>
      </text>
    </comment>
    <comment ref="AR17" authorId="0">
      <text>
        <r>
          <rPr>
            <b/>
            <sz val="9"/>
            <color indexed="81"/>
            <rFont val="Tahoma"/>
            <family val="2"/>
          </rPr>
          <t>auxcontable:</t>
        </r>
        <r>
          <rPr>
            <sz val="9"/>
            <color indexed="81"/>
            <rFont val="Tahoma"/>
            <family val="2"/>
          </rPr>
          <t xml:space="preserve">
Paga totalidad de maestria 05-11-15 23,688 se le aplico un descuento por pronto de 6% mas un 5% adicional y saldo a favor de 770.26 pagando 21,733.34 cubriendo la totalidad de los meses restantes       total maestria  23,688.00
         -           descuento       1,184.40
         =          total a pagar  22,503.60
         -            saldo favor         770.26
         =           total a pagar  21,733.34</t>
        </r>
      </text>
    </comment>
    <comment ref="H18" authorId="0">
      <text>
        <r>
          <rPr>
            <b/>
            <sz val="9"/>
            <color indexed="81"/>
            <rFont val="Tahoma"/>
            <family val="2"/>
          </rPr>
          <t>auxcontable:</t>
        </r>
        <r>
          <rPr>
            <sz val="9"/>
            <color indexed="81"/>
            <rFont val="Tahoma"/>
            <family val="2"/>
          </rPr>
          <t xml:space="preserve">
25-08-2014</t>
        </r>
      </text>
    </comment>
    <comment ref="J18" authorId="0">
      <text>
        <r>
          <rPr>
            <b/>
            <sz val="9"/>
            <color indexed="81"/>
            <rFont val="Tahoma"/>
            <family val="2"/>
          </rPr>
          <t>auxcontable:</t>
        </r>
        <r>
          <rPr>
            <sz val="9"/>
            <color indexed="81"/>
            <rFont val="Tahoma"/>
            <family val="2"/>
          </rPr>
          <t xml:space="preserve">
05-11-2014
</t>
        </r>
      </text>
    </comment>
    <comment ref="L18" authorId="0">
      <text>
        <r>
          <rPr>
            <b/>
            <sz val="9"/>
            <color indexed="81"/>
            <rFont val="Tahoma"/>
            <family val="2"/>
          </rPr>
          <t>auxcontable:</t>
        </r>
        <r>
          <rPr>
            <sz val="9"/>
            <color indexed="81"/>
            <rFont val="Tahoma"/>
            <family val="2"/>
          </rPr>
          <t xml:space="preserve">
04-12-2014
</t>
        </r>
      </text>
    </comment>
    <comment ref="N18" authorId="0">
      <text>
        <r>
          <rPr>
            <b/>
            <sz val="9"/>
            <color indexed="81"/>
            <rFont val="Tahoma"/>
            <family val="2"/>
          </rPr>
          <t>auxcontable:</t>
        </r>
        <r>
          <rPr>
            <sz val="9"/>
            <color indexed="81"/>
            <rFont val="Tahoma"/>
            <family val="2"/>
          </rPr>
          <t xml:space="preserve">
06-01-2015
debera cubrir 207 en su siguiente mensualidad
</t>
        </r>
      </text>
    </comment>
    <comment ref="P18" authorId="0">
      <text>
        <r>
          <rPr>
            <b/>
            <sz val="9"/>
            <color indexed="81"/>
            <rFont val="Tahoma"/>
            <family val="2"/>
          </rPr>
          <t>auxcontable:</t>
        </r>
        <r>
          <rPr>
            <sz val="9"/>
            <color indexed="81"/>
            <rFont val="Tahoma"/>
            <family val="2"/>
          </rPr>
          <t xml:space="preserve">
03-02-2015</t>
        </r>
      </text>
    </comment>
    <comment ref="R18" authorId="0">
      <text>
        <r>
          <rPr>
            <b/>
            <sz val="9"/>
            <color indexed="81"/>
            <rFont val="Tahoma"/>
            <family val="2"/>
          </rPr>
          <t>auxcontable:</t>
        </r>
        <r>
          <rPr>
            <sz val="9"/>
            <color indexed="81"/>
            <rFont val="Tahoma"/>
            <family val="2"/>
          </rPr>
          <t xml:space="preserve">
04-03-2015</t>
        </r>
      </text>
    </comment>
    <comment ref="T18" authorId="0">
      <text>
        <r>
          <rPr>
            <b/>
            <sz val="9"/>
            <color indexed="81"/>
            <rFont val="Tahoma"/>
            <family val="2"/>
          </rPr>
          <t>auxcontable:</t>
        </r>
        <r>
          <rPr>
            <sz val="9"/>
            <color indexed="81"/>
            <rFont val="Tahoma"/>
            <family val="2"/>
          </rPr>
          <t xml:space="preserve">
01-04-2015</t>
        </r>
      </text>
    </comment>
    <comment ref="V18" authorId="0">
      <text>
        <r>
          <rPr>
            <b/>
            <sz val="9"/>
            <color indexed="81"/>
            <rFont val="Tahoma"/>
            <family val="2"/>
          </rPr>
          <t>auxcontable:</t>
        </r>
        <r>
          <rPr>
            <sz val="9"/>
            <color indexed="81"/>
            <rFont val="Tahoma"/>
            <family val="2"/>
          </rPr>
          <t xml:space="preserve">
PAGA MENSUALIDAD MAYO 06-05-2015 3,243
</t>
        </r>
      </text>
    </comment>
    <comment ref="X18" authorId="0">
      <text>
        <r>
          <rPr>
            <b/>
            <sz val="9"/>
            <color indexed="81"/>
            <rFont val="Tahoma"/>
            <family val="2"/>
          </rPr>
          <t>auxcontable:</t>
        </r>
        <r>
          <rPr>
            <sz val="9"/>
            <color indexed="81"/>
            <rFont val="Tahoma"/>
            <family val="2"/>
          </rPr>
          <t xml:space="preserve">
PAGA MENSUALIDAD JUNIO 02-06-2015 3,243</t>
        </r>
      </text>
    </comment>
    <comment ref="Z18" authorId="0">
      <text>
        <r>
          <rPr>
            <b/>
            <sz val="9"/>
            <color indexed="81"/>
            <rFont val="Tahoma"/>
            <family val="2"/>
          </rPr>
          <t>auxcontable:</t>
        </r>
        <r>
          <rPr>
            <sz val="9"/>
            <color indexed="81"/>
            <rFont val="Tahoma"/>
            <family val="2"/>
          </rPr>
          <t xml:space="preserve">
PAGA MENSUALIDAD JULIO 02-07-2015 3,243</t>
        </r>
      </text>
    </comment>
    <comment ref="AB18" authorId="0">
      <text>
        <r>
          <rPr>
            <b/>
            <sz val="9"/>
            <color indexed="81"/>
            <rFont val="Tahoma"/>
            <family val="2"/>
          </rPr>
          <t>auxcontable:</t>
        </r>
        <r>
          <rPr>
            <sz val="9"/>
            <color indexed="81"/>
            <rFont val="Tahoma"/>
            <family val="2"/>
          </rPr>
          <t xml:space="preserve">
PAGA MENSUALIDAD AGOSTO 04-08-2015 3,243</t>
        </r>
      </text>
    </comment>
    <comment ref="AF18" authorId="0">
      <text>
        <r>
          <rPr>
            <b/>
            <sz val="9"/>
            <color indexed="81"/>
            <rFont val="Tahoma"/>
            <family val="2"/>
          </rPr>
          <t>auxcontable:</t>
        </r>
        <r>
          <rPr>
            <sz val="9"/>
            <color indexed="81"/>
            <rFont val="Tahoma"/>
            <family val="2"/>
          </rPr>
          <t xml:space="preserve">
PAGA MENSUALIDAD OCTUBRE 05-10-15 3,243</t>
        </r>
      </text>
    </comment>
    <comment ref="AH18" authorId="0">
      <text>
        <r>
          <rPr>
            <b/>
            <sz val="9"/>
            <color indexed="81"/>
            <rFont val="Tahoma"/>
            <family val="2"/>
          </rPr>
          <t>auxcontable:</t>
        </r>
        <r>
          <rPr>
            <sz val="9"/>
            <color indexed="81"/>
            <rFont val="Tahoma"/>
            <family val="2"/>
          </rPr>
          <t xml:space="preserve">
PAGA MENSUALIDAD NOVIEMBRE 03-11-15 3,243</t>
        </r>
      </text>
    </comment>
    <comment ref="AJ18" authorId="0">
      <text>
        <r>
          <rPr>
            <b/>
            <sz val="9"/>
            <color indexed="81"/>
            <rFont val="Tahoma"/>
            <family val="2"/>
          </rPr>
          <t>auxcontable:</t>
        </r>
        <r>
          <rPr>
            <sz val="9"/>
            <color indexed="81"/>
            <rFont val="Tahoma"/>
            <family val="2"/>
          </rPr>
          <t xml:space="preserve">
PAGA MENSUALIDAD DICIEMBRE 02-12-15 3,243</t>
        </r>
      </text>
    </comment>
    <comment ref="AL18" authorId="0">
      <text>
        <r>
          <rPr>
            <b/>
            <sz val="9"/>
            <color indexed="81"/>
            <rFont val="Tahoma"/>
            <family val="2"/>
          </rPr>
          <t>auxcontable:</t>
        </r>
        <r>
          <rPr>
            <sz val="9"/>
            <color indexed="81"/>
            <rFont val="Tahoma"/>
            <family val="2"/>
          </rPr>
          <t xml:space="preserve">
Paga mensualidad enero 05-01-2016 3,243</t>
        </r>
      </text>
    </comment>
    <comment ref="AN18" authorId="0">
      <text>
        <r>
          <rPr>
            <b/>
            <sz val="9"/>
            <color indexed="81"/>
            <rFont val="Tahoma"/>
            <family val="2"/>
          </rPr>
          <t>auxcontable:</t>
        </r>
        <r>
          <rPr>
            <sz val="9"/>
            <color indexed="81"/>
            <rFont val="Tahoma"/>
            <family val="2"/>
          </rPr>
          <t xml:space="preserve">
paga mesnualidad febrero 03-02-16 3,243 pronto pago</t>
        </r>
      </text>
    </comment>
    <comment ref="AP18" authorId="0">
      <text>
        <r>
          <rPr>
            <b/>
            <sz val="9"/>
            <color indexed="81"/>
            <rFont val="Tahoma"/>
            <family val="2"/>
          </rPr>
          <t>auxcontable:</t>
        </r>
        <r>
          <rPr>
            <sz val="9"/>
            <color indexed="81"/>
            <rFont val="Tahoma"/>
            <family val="2"/>
          </rPr>
          <t xml:space="preserve">
Paga mensualidad marzo 03-03-16 3,243 pronto pago</t>
        </r>
      </text>
    </comment>
    <comment ref="AR18" authorId="0">
      <text>
        <r>
          <rPr>
            <b/>
            <sz val="9"/>
            <color indexed="81"/>
            <rFont val="Tahoma"/>
            <family val="2"/>
          </rPr>
          <t>auxcontable:</t>
        </r>
        <r>
          <rPr>
            <sz val="9"/>
            <color indexed="81"/>
            <rFont val="Tahoma"/>
            <family val="2"/>
          </rPr>
          <t xml:space="preserve">
PAGA MENSUALIDAD ABRIL 04-04-16 3,243</t>
        </r>
      </text>
    </comment>
    <comment ref="H19" authorId="0">
      <text>
        <r>
          <rPr>
            <b/>
            <sz val="9"/>
            <color indexed="81"/>
            <rFont val="Tahoma"/>
            <family val="2"/>
          </rPr>
          <t>auxcontable:</t>
        </r>
        <r>
          <rPr>
            <sz val="9"/>
            <color indexed="81"/>
            <rFont val="Tahoma"/>
            <family val="2"/>
          </rPr>
          <t xml:space="preserve">
22-08-2014</t>
        </r>
      </text>
    </comment>
    <comment ref="J19" authorId="0">
      <text>
        <r>
          <rPr>
            <b/>
            <sz val="9"/>
            <color indexed="81"/>
            <rFont val="Tahoma"/>
            <family val="2"/>
          </rPr>
          <t>auxcontable:</t>
        </r>
        <r>
          <rPr>
            <sz val="9"/>
            <color indexed="81"/>
            <rFont val="Tahoma"/>
            <family val="2"/>
          </rPr>
          <t xml:space="preserve">
23-01-2015 PAGA 7,717.50 NOV: 3,945.00  3,450MENS+150CARGF+345INT
DIC:3,772.50 3,450MENS+150CARGF+172.50</t>
        </r>
      </text>
    </comment>
    <comment ref="L19" authorId="0">
      <text>
        <r>
          <rPr>
            <b/>
            <sz val="9"/>
            <color indexed="81"/>
            <rFont val="Tahoma"/>
            <family val="2"/>
          </rPr>
          <t>auxcontable:</t>
        </r>
        <r>
          <rPr>
            <sz val="9"/>
            <color indexed="81"/>
            <rFont val="Tahoma"/>
            <family val="2"/>
          </rPr>
          <t xml:space="preserve">
23-01-2015 PAGA 7,717.50 NOV: 3,945.00  3,450MENS+150CARGF+345INT
DIC:3,772.50 3,450MENS+150CARGF+172.50</t>
        </r>
      </text>
    </comment>
    <comment ref="N19" authorId="0">
      <text>
        <r>
          <rPr>
            <b/>
            <sz val="9"/>
            <color indexed="81"/>
            <rFont val="Tahoma"/>
            <family val="2"/>
          </rPr>
          <t>auxcontable:</t>
        </r>
        <r>
          <rPr>
            <sz val="9"/>
            <color indexed="81"/>
            <rFont val="Tahoma"/>
            <family val="2"/>
          </rPr>
          <t xml:space="preserve">
pago 31-03-2015
enero(3,450mens+150c.f.+345int.mora)=3,945 y pago 3,860 quedando pendientes 85.00</t>
        </r>
      </text>
    </comment>
    <comment ref="P19" authorId="0">
      <text>
        <r>
          <rPr>
            <b/>
            <sz val="9"/>
            <color indexed="81"/>
            <rFont val="Tahoma"/>
            <family val="2"/>
          </rPr>
          <t>auxcontable:</t>
        </r>
        <r>
          <rPr>
            <sz val="9"/>
            <color indexed="81"/>
            <rFont val="Tahoma"/>
            <family val="2"/>
          </rPr>
          <t xml:space="preserve">
pago 01-04-2015 
febrero(3,450mens+150c.f.+172.50int)=3,772.50 y pago 3,860 cubriendo adeudo de 85.00 del mes de enero.</t>
        </r>
      </text>
    </comment>
    <comment ref="R19" authorId="0">
      <text>
        <r>
          <rPr>
            <b/>
            <sz val="9"/>
            <color indexed="81"/>
            <rFont val="Tahoma"/>
            <family val="2"/>
          </rPr>
          <t>auxcontable:</t>
        </r>
        <r>
          <rPr>
            <sz val="9"/>
            <color indexed="81"/>
            <rFont val="Tahoma"/>
            <family val="2"/>
          </rPr>
          <t xml:space="preserve">
PAGA MENSUALIDAD MARZO 12-06-2015(3,450MEN+150C.F.+517.50)=4,117.50</t>
        </r>
      </text>
    </comment>
    <comment ref="T19" authorId="0">
      <text>
        <r>
          <rPr>
            <b/>
            <sz val="9"/>
            <color indexed="81"/>
            <rFont val="Tahoma"/>
            <family val="2"/>
          </rPr>
          <t>auxcontable:</t>
        </r>
        <r>
          <rPr>
            <sz val="9"/>
            <color indexed="81"/>
            <rFont val="Tahoma"/>
            <family val="2"/>
          </rPr>
          <t xml:space="preserve">
PAGA MENSUALIDAD ABRIL 12-06-2015 (3,450MEN+150C.F.+345INT)=3,945</t>
        </r>
      </text>
    </comment>
    <comment ref="V19" authorId="0">
      <text>
        <r>
          <rPr>
            <b/>
            <sz val="9"/>
            <color indexed="81"/>
            <rFont val="Tahoma"/>
            <family val="2"/>
          </rPr>
          <t>auxcontable:</t>
        </r>
        <r>
          <rPr>
            <sz val="9"/>
            <color indexed="81"/>
            <rFont val="Tahoma"/>
            <family val="2"/>
          </rPr>
          <t xml:space="preserve">
PAGA MENSUALIDAD MAYO 20-07-2015 3,900
MAYO=3,450MENS+150C.F.+345=3,945 QUEDANDO POR DEPOSITAR 42</t>
        </r>
      </text>
    </comment>
    <comment ref="X19" authorId="0">
      <text>
        <r>
          <rPr>
            <b/>
            <sz val="9"/>
            <color indexed="81"/>
            <rFont val="Tahoma"/>
            <family val="2"/>
          </rPr>
          <t>auxcontable:</t>
        </r>
        <r>
          <rPr>
            <sz val="9"/>
            <color indexed="81"/>
            <rFont val="Tahoma"/>
            <family val="2"/>
          </rPr>
          <t xml:space="preserve">
PAGA MENSUALIDAD JUNIO 02-10-2015 JUN(3,450MENS+150C.F.+517.50INT=4,117.50)</t>
        </r>
      </text>
    </comment>
    <comment ref="Z19" authorId="0">
      <text>
        <r>
          <rPr>
            <b/>
            <sz val="9"/>
            <color indexed="81"/>
            <rFont val="Tahoma"/>
            <family val="2"/>
          </rPr>
          <t>auxcontable:</t>
        </r>
        <r>
          <rPr>
            <sz val="9"/>
            <color indexed="81"/>
            <rFont val="Tahoma"/>
            <family val="2"/>
          </rPr>
          <t xml:space="preserve">
PAGA MENSUALIDAD JUNIO 02-10-2015 JUL(3,450MENS+150C.F.+345INT=3,945.00)</t>
        </r>
      </text>
    </comment>
    <comment ref="AW19" authorId="0">
      <text>
        <r>
          <rPr>
            <b/>
            <sz val="9"/>
            <color indexed="81"/>
            <rFont val="Tahoma"/>
            <family val="2"/>
          </rPr>
          <t>auxcontable:</t>
        </r>
        <r>
          <rPr>
            <sz val="9"/>
            <color indexed="81"/>
            <rFont val="Tahoma"/>
            <family val="2"/>
          </rPr>
          <t xml:space="preserve">
PAGO MATERIA CONTABILIDAD Y FINANZAS 24/08/2017</t>
        </r>
      </text>
    </comment>
    <comment ref="H20" authorId="0">
      <text>
        <r>
          <rPr>
            <b/>
            <sz val="9"/>
            <color indexed="81"/>
            <rFont val="Tahoma"/>
            <family val="2"/>
          </rPr>
          <t>auxcontable:
29-08-2014</t>
        </r>
      </text>
    </comment>
    <comment ref="J20" authorId="0">
      <text>
        <r>
          <rPr>
            <b/>
            <sz val="9"/>
            <color indexed="81"/>
            <rFont val="Tahoma"/>
            <family val="2"/>
          </rPr>
          <t>auxcontable:</t>
        </r>
        <r>
          <rPr>
            <sz val="9"/>
            <color indexed="81"/>
            <rFont val="Tahoma"/>
            <family val="2"/>
          </rPr>
          <t xml:space="preserve">
03-11-2014</t>
        </r>
      </text>
    </comment>
    <comment ref="L20" authorId="0">
      <text>
        <r>
          <rPr>
            <b/>
            <sz val="9"/>
            <color indexed="81"/>
            <rFont val="Tahoma"/>
            <family val="2"/>
          </rPr>
          <t>auxcontable:</t>
        </r>
        <r>
          <rPr>
            <sz val="9"/>
            <color indexed="81"/>
            <rFont val="Tahoma"/>
            <family val="2"/>
          </rPr>
          <t xml:space="preserve">
03-12-2014</t>
        </r>
      </text>
    </comment>
    <comment ref="N20" authorId="0">
      <text>
        <r>
          <rPr>
            <b/>
            <sz val="9"/>
            <color indexed="81"/>
            <rFont val="Tahoma"/>
            <family val="2"/>
          </rPr>
          <t>auxcontable:</t>
        </r>
        <r>
          <rPr>
            <sz val="9"/>
            <color indexed="81"/>
            <rFont val="Tahoma"/>
            <family val="2"/>
          </rPr>
          <t xml:space="preserve">
12-01-2015</t>
        </r>
      </text>
    </comment>
    <comment ref="P20" authorId="0">
      <text>
        <r>
          <rPr>
            <b/>
            <sz val="9"/>
            <color indexed="81"/>
            <rFont val="Tahoma"/>
            <family val="2"/>
          </rPr>
          <t>auxcontable:</t>
        </r>
        <r>
          <rPr>
            <sz val="9"/>
            <color indexed="81"/>
            <rFont val="Tahoma"/>
            <family val="2"/>
          </rPr>
          <t xml:space="preserve">
04-02-2015
</t>
        </r>
      </text>
    </comment>
    <comment ref="R20" authorId="0">
      <text>
        <r>
          <rPr>
            <b/>
            <sz val="9"/>
            <color indexed="81"/>
            <rFont val="Tahoma"/>
            <family val="2"/>
          </rPr>
          <t>auxcontable:</t>
        </r>
        <r>
          <rPr>
            <sz val="9"/>
            <color indexed="81"/>
            <rFont val="Tahoma"/>
            <family val="2"/>
          </rPr>
          <t xml:space="preserve">
04-03-2015</t>
        </r>
      </text>
    </comment>
    <comment ref="T20" authorId="0">
      <text>
        <r>
          <rPr>
            <b/>
            <sz val="9"/>
            <color indexed="81"/>
            <rFont val="Tahoma"/>
            <family val="2"/>
          </rPr>
          <t>auxcontable:</t>
        </r>
        <r>
          <rPr>
            <sz val="9"/>
            <color indexed="81"/>
            <rFont val="Tahoma"/>
            <family val="2"/>
          </rPr>
          <t xml:space="preserve">
01-04-2015</t>
        </r>
      </text>
    </comment>
    <comment ref="V20" authorId="0">
      <text>
        <r>
          <rPr>
            <b/>
            <sz val="9"/>
            <color indexed="81"/>
            <rFont val="Tahoma"/>
            <family val="2"/>
          </rPr>
          <t>auxcontable:</t>
        </r>
        <r>
          <rPr>
            <sz val="9"/>
            <color indexed="81"/>
            <rFont val="Tahoma"/>
            <family val="2"/>
          </rPr>
          <t xml:space="preserve">
PAGA MENSUALIDAD MAYO 3,948.00</t>
        </r>
      </text>
    </comment>
    <comment ref="X20" authorId="0">
      <text>
        <r>
          <rPr>
            <b/>
            <sz val="9"/>
            <color indexed="81"/>
            <rFont val="Tahoma"/>
            <family val="2"/>
          </rPr>
          <t>auxcontable:</t>
        </r>
        <r>
          <rPr>
            <sz val="9"/>
            <color indexed="81"/>
            <rFont val="Tahoma"/>
            <family val="2"/>
          </rPr>
          <t xml:space="preserve">
PAGA MENSUALIDAD JUNIO 02-06-2015 3,948.00
</t>
        </r>
      </text>
    </comment>
    <comment ref="Z20" authorId="0">
      <text>
        <r>
          <rPr>
            <b/>
            <sz val="9"/>
            <color indexed="81"/>
            <rFont val="Tahoma"/>
            <family val="2"/>
          </rPr>
          <t>auxcontable:</t>
        </r>
        <r>
          <rPr>
            <sz val="9"/>
            <color indexed="81"/>
            <rFont val="Tahoma"/>
            <family val="2"/>
          </rPr>
          <t xml:space="preserve">
PAGA MENSUALIDAD JULIO 03-07-2015 3,948</t>
        </r>
      </text>
    </comment>
    <comment ref="AB20" authorId="0">
      <text>
        <r>
          <rPr>
            <b/>
            <sz val="9"/>
            <color indexed="81"/>
            <rFont val="Tahoma"/>
            <family val="2"/>
          </rPr>
          <t>auxcontable:</t>
        </r>
        <r>
          <rPr>
            <sz val="9"/>
            <color indexed="81"/>
            <rFont val="Tahoma"/>
            <family val="2"/>
          </rPr>
          <t xml:space="preserve">
PAGA MENSUALIDAD AGOSTO 03-08-2015 3,948</t>
        </r>
      </text>
    </comment>
    <comment ref="AD20" authorId="0">
      <text>
        <r>
          <rPr>
            <b/>
            <sz val="9"/>
            <color indexed="81"/>
            <rFont val="Tahoma"/>
            <family val="2"/>
          </rPr>
          <t>auxcontable:</t>
        </r>
        <r>
          <rPr>
            <sz val="9"/>
            <color indexed="81"/>
            <rFont val="Tahoma"/>
            <family val="2"/>
          </rPr>
          <t xml:space="preserve">
PAGA MENSUALIDAD SEPTIEMBRE 01-09-2015 3,948</t>
        </r>
      </text>
    </comment>
    <comment ref="AF20" authorId="0">
      <text>
        <r>
          <rPr>
            <b/>
            <sz val="9"/>
            <color indexed="81"/>
            <rFont val="Tahoma"/>
            <family val="2"/>
          </rPr>
          <t>auxcontable:</t>
        </r>
        <r>
          <rPr>
            <sz val="9"/>
            <color indexed="81"/>
            <rFont val="Tahoma"/>
            <family val="2"/>
          </rPr>
          <t xml:space="preserve">
PAGA MENSUALIDAD OCTUBRE 01-10-2015 3,948</t>
        </r>
      </text>
    </comment>
    <comment ref="AH20" authorId="0">
      <text>
        <r>
          <rPr>
            <b/>
            <sz val="9"/>
            <color indexed="81"/>
            <rFont val="Tahoma"/>
            <family val="2"/>
          </rPr>
          <t>auxcontable:</t>
        </r>
        <r>
          <rPr>
            <sz val="9"/>
            <color indexed="81"/>
            <rFont val="Tahoma"/>
            <family val="2"/>
          </rPr>
          <t xml:space="preserve">
paga mensualidad noviembre 03-11-2015 3,948.00</t>
        </r>
      </text>
    </comment>
    <comment ref="AJ20" authorId="0">
      <text>
        <r>
          <rPr>
            <b/>
            <sz val="9"/>
            <color indexed="81"/>
            <rFont val="Tahoma"/>
            <family val="2"/>
          </rPr>
          <t>auxcontable:</t>
        </r>
        <r>
          <rPr>
            <sz val="9"/>
            <color indexed="81"/>
            <rFont val="Tahoma"/>
            <family val="2"/>
          </rPr>
          <t xml:space="preserve">
paga mensualidad diciembre 04-12-15</t>
        </r>
      </text>
    </comment>
    <comment ref="AL20" authorId="0">
      <text>
        <r>
          <rPr>
            <b/>
            <sz val="9"/>
            <color indexed="81"/>
            <rFont val="Tahoma"/>
            <family val="2"/>
          </rPr>
          <t>auxcontable:</t>
        </r>
        <r>
          <rPr>
            <sz val="9"/>
            <color indexed="81"/>
            <rFont val="Tahoma"/>
            <family val="2"/>
          </rPr>
          <t xml:space="preserve">
PAGA MENSUALIDAD ENERO 04-01-2016 3,948 PRONTO PAGO</t>
        </r>
      </text>
    </comment>
    <comment ref="AN20" authorId="0">
      <text>
        <r>
          <rPr>
            <b/>
            <sz val="9"/>
            <color indexed="81"/>
            <rFont val="Tahoma"/>
            <family val="2"/>
          </rPr>
          <t>auxcontable:</t>
        </r>
        <r>
          <rPr>
            <sz val="9"/>
            <color indexed="81"/>
            <rFont val="Tahoma"/>
            <family val="2"/>
          </rPr>
          <t xml:space="preserve">
paga mensualidad febrero 03-02-16 3,948 pronto pago</t>
        </r>
      </text>
    </comment>
    <comment ref="AP20" authorId="0">
      <text>
        <r>
          <rPr>
            <b/>
            <sz val="9"/>
            <color indexed="81"/>
            <rFont val="Tahoma"/>
            <family val="2"/>
          </rPr>
          <t>auxcontable:</t>
        </r>
        <r>
          <rPr>
            <sz val="9"/>
            <color indexed="81"/>
            <rFont val="Tahoma"/>
            <family val="2"/>
          </rPr>
          <t xml:space="preserve">
PAGA MENSUALIDAD MARZO 04-03-16 3,948</t>
        </r>
      </text>
    </comment>
    <comment ref="AR20" authorId="0">
      <text>
        <r>
          <rPr>
            <b/>
            <sz val="9"/>
            <color indexed="81"/>
            <rFont val="Tahoma"/>
            <family val="2"/>
          </rPr>
          <t>auxcontable:</t>
        </r>
        <r>
          <rPr>
            <sz val="9"/>
            <color indexed="81"/>
            <rFont val="Tahoma"/>
            <family val="2"/>
          </rPr>
          <t xml:space="preserve">
PAGA MENSUALIDAD ABRIL 05-04-16 3,948</t>
        </r>
      </text>
    </comment>
  </commentList>
</comments>
</file>

<file path=xl/comments6.xml><?xml version="1.0" encoding="utf-8"?>
<comments xmlns="http://schemas.openxmlformats.org/spreadsheetml/2006/main">
  <authors>
    <author>auxcontable</author>
    <author>Auxadmon</author>
  </authors>
  <commentList>
    <comment ref="J2" authorId="0">
      <text>
        <r>
          <rPr>
            <b/>
            <sz val="9"/>
            <color indexed="81"/>
            <rFont val="Tahoma"/>
            <family val="2"/>
          </rPr>
          <t>auxcontable:</t>
        </r>
        <r>
          <rPr>
            <sz val="9"/>
            <color indexed="81"/>
            <rFont val="Tahoma"/>
            <family val="2"/>
          </rPr>
          <t xml:space="preserve">
descuento del 6% 4,500</t>
        </r>
      </text>
    </comment>
    <comment ref="G7" authorId="0">
      <text>
        <r>
          <rPr>
            <b/>
            <sz val="9"/>
            <color indexed="81"/>
            <rFont val="Tahoma"/>
            <family val="2"/>
          </rPr>
          <t>auxcontable:</t>
        </r>
        <r>
          <rPr>
            <sz val="9"/>
            <color indexed="81"/>
            <rFont val="Tahoma"/>
            <family val="2"/>
          </rPr>
          <t xml:space="preserve">
Pago inscripción 25/10/2017 $1,600</t>
        </r>
      </text>
    </comment>
    <comment ref="I7" authorId="0">
      <text>
        <r>
          <rPr>
            <b/>
            <sz val="9"/>
            <color indexed="81"/>
            <rFont val="Tahoma"/>
            <family val="2"/>
          </rPr>
          <t>auxcontable:</t>
        </r>
        <r>
          <rPr>
            <sz val="9"/>
            <color indexed="81"/>
            <rFont val="Tahoma"/>
            <family val="2"/>
          </rPr>
          <t xml:space="preserve">
Pago MATERIA INDTRODCUCCIÓN A LA EVALUACIÓN enero 11/01/2018 $3500 </t>
        </r>
      </text>
    </comment>
    <comment ref="K7" authorId="0">
      <text>
        <r>
          <rPr>
            <b/>
            <sz val="9"/>
            <color indexed="81"/>
            <rFont val="Tahoma"/>
            <family val="2"/>
          </rPr>
          <t>auxcontable:</t>
        </r>
        <r>
          <rPr>
            <sz val="9"/>
            <color indexed="81"/>
            <rFont val="Tahoma"/>
            <family val="2"/>
          </rPr>
          <t xml:space="preserve">
revalidaron materia admon finaniera </t>
        </r>
      </text>
    </comment>
    <comment ref="M7" authorId="0">
      <text>
        <r>
          <rPr>
            <b/>
            <sz val="9"/>
            <color indexed="81"/>
            <rFont val="Tahoma"/>
            <family val="2"/>
          </rPr>
          <t>auxcontable:</t>
        </r>
        <r>
          <rPr>
            <sz val="9"/>
            <color indexed="81"/>
            <rFont val="Tahoma"/>
            <family val="2"/>
          </rPr>
          <t xml:space="preserve">
Pago materia lesgislacion y norma  06/03/2018 $3250</t>
        </r>
      </text>
    </comment>
    <comment ref="O7" authorId="0">
      <text>
        <r>
          <rPr>
            <b/>
            <sz val="9"/>
            <color indexed="81"/>
            <rFont val="Tahoma"/>
            <family val="2"/>
          </rPr>
          <t>auxcontable:</t>
        </r>
        <r>
          <rPr>
            <sz val="9"/>
            <color indexed="81"/>
            <rFont val="Tahoma"/>
            <family val="2"/>
          </rPr>
          <t xml:space="preserve">
revalidaron materia metodos de investigacion </t>
        </r>
      </text>
    </comment>
    <comment ref="Q7" authorId="0">
      <text>
        <r>
          <rPr>
            <b/>
            <sz val="9"/>
            <color indexed="81"/>
            <rFont val="Tahoma"/>
            <family val="2"/>
          </rPr>
          <t>auxcontable:</t>
        </r>
        <r>
          <rPr>
            <sz val="9"/>
            <color indexed="81"/>
            <rFont val="Tahoma"/>
            <family val="2"/>
          </rPr>
          <t xml:space="preserve">
revalidaron materia analisis de costos </t>
        </r>
      </text>
    </comment>
    <comment ref="S7" authorId="0">
      <text>
        <r>
          <rPr>
            <b/>
            <sz val="9"/>
            <color indexed="81"/>
            <rFont val="Tahoma"/>
            <family val="2"/>
          </rPr>
          <t>auxcontable:</t>
        </r>
        <r>
          <rPr>
            <sz val="9"/>
            <color indexed="81"/>
            <rFont val="Tahoma"/>
            <family val="2"/>
          </rPr>
          <t xml:space="preserve">
Pago materia VALUACION DE INMUEBLES URBANOS junio 15/06/2018</t>
        </r>
      </text>
    </comment>
    <comment ref="U7" authorId="0">
      <text>
        <r>
          <rPr>
            <b/>
            <sz val="9"/>
            <color indexed="81"/>
            <rFont val="Tahoma"/>
            <family val="2"/>
          </rPr>
          <t>auxcontable:</t>
        </r>
        <r>
          <rPr>
            <sz val="9"/>
            <color indexed="81"/>
            <rFont val="Tahoma"/>
            <family val="2"/>
          </rPr>
          <t xml:space="preserve">
Pago materia VALUACIÓN Y MAQUINARIA DEL EQUIPO julio 18/07/2018</t>
        </r>
      </text>
    </comment>
    <comment ref="W7" authorId="0">
      <text>
        <r>
          <rPr>
            <b/>
            <sz val="9"/>
            <color indexed="81"/>
            <rFont val="Tahoma"/>
            <family val="2"/>
          </rPr>
          <t>auxcontable:</t>
        </r>
        <r>
          <rPr>
            <sz val="9"/>
            <color indexed="81"/>
            <rFont val="Tahoma"/>
            <family val="2"/>
          </rPr>
          <t xml:space="preserve">
revalidaron materia ingenieria economica </t>
        </r>
      </text>
    </comment>
    <comment ref="Y7" authorId="0">
      <text>
        <r>
          <rPr>
            <b/>
            <sz val="9"/>
            <color indexed="81"/>
            <rFont val="Tahoma"/>
            <family val="2"/>
          </rPr>
          <t>auxcontable:</t>
        </r>
        <r>
          <rPr>
            <sz val="9"/>
            <color indexed="81"/>
            <rFont val="Tahoma"/>
            <family val="2"/>
          </rPr>
          <t xml:space="preserve">
Pago materia CATASTRO septiembre 10/10/2018</t>
        </r>
      </text>
    </comment>
    <comment ref="AA7" authorId="0">
      <text>
        <r>
          <rPr>
            <b/>
            <sz val="9"/>
            <color indexed="81"/>
            <rFont val="Tahoma"/>
            <family val="2"/>
          </rPr>
          <t>auxcontable:</t>
        </r>
        <r>
          <rPr>
            <sz val="9"/>
            <color indexed="81"/>
            <rFont val="Tahoma"/>
            <family val="2"/>
          </rPr>
          <t xml:space="preserve">
pago materia tecnicas de inves aplicadas 12/11/2018 4000</t>
        </r>
      </text>
    </comment>
    <comment ref="AC7" authorId="0">
      <text>
        <r>
          <rPr>
            <b/>
            <sz val="9"/>
            <color indexed="81"/>
            <rFont val="Tahoma"/>
            <family val="2"/>
          </rPr>
          <t>auxcontable:</t>
        </r>
        <r>
          <rPr>
            <sz val="9"/>
            <color indexed="81"/>
            <rFont val="Tahoma"/>
            <family val="2"/>
          </rPr>
          <t xml:space="preserve">
pago materia valuacion de negocios y mobiliario 14/01/2019 3900</t>
        </r>
      </text>
    </comment>
    <comment ref="AG7" authorId="0">
      <text>
        <r>
          <rPr>
            <b/>
            <sz val="9"/>
            <color indexed="81"/>
            <rFont val="Tahoma"/>
            <family val="2"/>
          </rPr>
          <t>auxcontable:</t>
        </r>
        <r>
          <rPr>
            <sz val="9"/>
            <color indexed="81"/>
            <rFont val="Tahoma"/>
            <family val="2"/>
          </rPr>
          <t xml:space="preserve">
Pago materia 14/02/2019 valuación de derechos intangibles </t>
        </r>
      </text>
    </comment>
    <comment ref="AI7" authorId="0">
      <text>
        <r>
          <rPr>
            <b/>
            <sz val="9"/>
            <color indexed="81"/>
            <rFont val="Tahoma"/>
            <family val="2"/>
          </rPr>
          <t>auxcontable:</t>
        </r>
        <r>
          <rPr>
            <sz val="9"/>
            <color indexed="81"/>
            <rFont val="Tahoma"/>
            <family val="2"/>
          </rPr>
          <t xml:space="preserve">
Pago materia 19/03/2019 valuación de bienes Nacionales </t>
        </r>
      </text>
    </comment>
    <comment ref="AK7" authorId="0">
      <text>
        <r>
          <rPr>
            <b/>
            <sz val="9"/>
            <color indexed="81"/>
            <rFont val="Tahoma"/>
            <family val="2"/>
          </rPr>
          <t>auxcontable:</t>
        </r>
        <r>
          <rPr>
            <sz val="9"/>
            <color indexed="81"/>
            <rFont val="Tahoma"/>
            <family val="2"/>
          </rPr>
          <t xml:space="preserve">
Pago materia 01/04/2019 valuación de bienes industriales </t>
        </r>
      </text>
    </comment>
    <comment ref="AM7" authorId="0">
      <text>
        <r>
          <rPr>
            <b/>
            <sz val="9"/>
            <color indexed="81"/>
            <rFont val="Tahoma"/>
            <family val="2"/>
          </rPr>
          <t>auxcontable:</t>
        </r>
        <r>
          <rPr>
            <sz val="9"/>
            <color indexed="81"/>
            <rFont val="Tahoma"/>
            <family val="2"/>
          </rPr>
          <t xml:space="preserve">
revalidaron materia seminario de tesis la cual tomara cuando quiera titularse  </t>
        </r>
      </text>
    </comment>
    <comment ref="AO7" authorId="0">
      <text>
        <r>
          <rPr>
            <b/>
            <sz val="9"/>
            <color indexed="81"/>
            <rFont val="Tahoma"/>
            <family val="2"/>
          </rPr>
          <t>auxcontable:</t>
        </r>
        <r>
          <rPr>
            <sz val="9"/>
            <color indexed="81"/>
            <rFont val="Tahoma"/>
            <family val="2"/>
          </rPr>
          <t xml:space="preserve">
revalidaron materia seminario de tesis la cual tomara cuando quiera titularse  </t>
        </r>
      </text>
    </comment>
    <comment ref="AQ7" authorId="0">
      <text>
        <r>
          <rPr>
            <b/>
            <sz val="9"/>
            <color indexed="81"/>
            <rFont val="Tahoma"/>
            <family val="2"/>
          </rPr>
          <t>auxcontable:</t>
        </r>
        <r>
          <rPr>
            <sz val="9"/>
            <color indexed="81"/>
            <rFont val="Tahoma"/>
            <family val="2"/>
          </rPr>
          <t xml:space="preserve">
revalidaron materia seminario de tesis la cual tomara cuando quiera titularse  </t>
        </r>
      </text>
    </comment>
    <comment ref="G8" authorId="0">
      <text>
        <r>
          <rPr>
            <b/>
            <sz val="9"/>
            <color indexed="81"/>
            <rFont val="Tahoma"/>
            <family val="2"/>
          </rPr>
          <t>auxcontable:</t>
        </r>
        <r>
          <rPr>
            <sz val="9"/>
            <color indexed="81"/>
            <rFont val="Tahoma"/>
            <family val="2"/>
          </rPr>
          <t xml:space="preserve">
Pago inscripción 03/11/2017 $1,600</t>
        </r>
      </text>
    </comment>
    <comment ref="I8" authorId="0">
      <text>
        <r>
          <rPr>
            <b/>
            <sz val="9"/>
            <color indexed="81"/>
            <rFont val="Tahoma"/>
            <family val="2"/>
          </rPr>
          <t>auxcontable:</t>
        </r>
        <r>
          <rPr>
            <sz val="9"/>
            <color indexed="81"/>
            <rFont val="Tahoma"/>
            <family val="2"/>
          </rPr>
          <t xml:space="preserve">
Pago mensualidad enero 01/03/2018 $3772.50</t>
        </r>
      </text>
    </comment>
    <comment ref="K8" authorId="0">
      <text>
        <r>
          <rPr>
            <b/>
            <sz val="9"/>
            <color indexed="81"/>
            <rFont val="Tahoma"/>
            <family val="2"/>
          </rPr>
          <t xml:space="preserve">auxcontable:
</t>
        </r>
        <r>
          <rPr>
            <sz val="9"/>
            <color indexed="81"/>
            <rFont val="Tahoma"/>
            <family val="2"/>
          </rPr>
          <t>pago mensualidad marzo 15/03/2018 $3772.50 (3450+150+172.50)</t>
        </r>
      </text>
    </comment>
    <comment ref="M8" authorId="0">
      <text>
        <r>
          <rPr>
            <b/>
            <sz val="9"/>
            <color indexed="81"/>
            <rFont val="Tahoma"/>
            <family val="2"/>
          </rPr>
          <t>auxcontable:</t>
        </r>
        <r>
          <rPr>
            <sz val="9"/>
            <color indexed="81"/>
            <rFont val="Tahoma"/>
            <family val="2"/>
          </rPr>
          <t xml:space="preserve">
Pago mensualidad marzo 05/04/2018 $3,772.50 (3450+150+172.50)</t>
        </r>
      </text>
    </comment>
    <comment ref="O8" authorId="0">
      <text>
        <r>
          <rPr>
            <b/>
            <sz val="9"/>
            <color indexed="81"/>
            <rFont val="Tahoma"/>
            <family val="2"/>
          </rPr>
          <t>auxcontable:</t>
        </r>
        <r>
          <rPr>
            <sz val="9"/>
            <color indexed="81"/>
            <rFont val="Tahoma"/>
            <family val="2"/>
          </rPr>
          <t xml:space="preserve">
Pago menmsualidad abril y mayo 15/05/2018 abril (3450+150+172.50)
mayo 3450</t>
        </r>
      </text>
    </comment>
    <comment ref="Q8" authorId="0">
      <text>
        <r>
          <rPr>
            <b/>
            <sz val="9"/>
            <color indexed="81"/>
            <rFont val="Tahoma"/>
            <family val="2"/>
          </rPr>
          <t>auxcontable:</t>
        </r>
        <r>
          <rPr>
            <sz val="9"/>
            <color indexed="81"/>
            <rFont val="Tahoma"/>
            <family val="2"/>
          </rPr>
          <t xml:space="preserve">
Pago menmsualidad abril y mayo 15/05/2018 abril (3450+150+172.50)
mayo 3450</t>
        </r>
      </text>
    </comment>
    <comment ref="S8" authorId="0">
      <text>
        <r>
          <rPr>
            <b/>
            <sz val="9"/>
            <color indexed="81"/>
            <rFont val="Tahoma"/>
            <family val="2"/>
          </rPr>
          <t>auxcontable:</t>
        </r>
        <r>
          <rPr>
            <sz val="9"/>
            <color indexed="81"/>
            <rFont val="Tahoma"/>
            <family val="2"/>
          </rPr>
          <t xml:space="preserve">
Pago mensualidad junio 28/06/2018 $3772.50 teniendo a favor 172.50 </t>
        </r>
      </text>
    </comment>
    <comment ref="U8" authorId="0">
      <text>
        <r>
          <rPr>
            <b/>
            <sz val="9"/>
            <color indexed="81"/>
            <rFont val="Tahoma"/>
            <family val="2"/>
          </rPr>
          <t>auxcontable:</t>
        </r>
        <r>
          <rPr>
            <sz val="9"/>
            <color indexed="81"/>
            <rFont val="Tahoma"/>
            <family val="2"/>
          </rPr>
          <t xml:space="preserve">
Pago mensualidades julio, agost y sep 18/10/2018
julio(3450+150+517.50int)=4117.50
agost(3450+150+345int)=3945
sept(3450+150+172.50int)=3772.50</t>
        </r>
      </text>
    </comment>
    <comment ref="W8" authorId="0">
      <text>
        <r>
          <rPr>
            <b/>
            <sz val="9"/>
            <color indexed="81"/>
            <rFont val="Tahoma"/>
            <family val="2"/>
          </rPr>
          <t>auxcontable:</t>
        </r>
        <r>
          <rPr>
            <sz val="9"/>
            <color indexed="81"/>
            <rFont val="Tahoma"/>
            <family val="2"/>
          </rPr>
          <t xml:space="preserve">
Pago mensualidades julio, agost y sep 18/10/2018
julio(3450+150+517.50int)=4117.50
agost(3450+150+345int)=3945
sept(3450+150+172.50int)=3772.50</t>
        </r>
      </text>
    </comment>
    <comment ref="Y8" authorId="0">
      <text>
        <r>
          <rPr>
            <b/>
            <sz val="9"/>
            <color indexed="81"/>
            <rFont val="Tahoma"/>
            <family val="2"/>
          </rPr>
          <t>auxcontable:</t>
        </r>
        <r>
          <rPr>
            <sz val="9"/>
            <color indexed="81"/>
            <rFont val="Tahoma"/>
            <family val="2"/>
          </rPr>
          <t xml:space="preserve">
Pago mensualidades julio, agost y sep 18/10/2018
julio(3450+150+517.50int)=4117.50
agost(3450+150+345int)=3945
sept(3450+150+172.50int)=3772.50</t>
        </r>
      </text>
    </comment>
    <comment ref="AA8" authorId="0">
      <text>
        <r>
          <rPr>
            <b/>
            <sz val="9"/>
            <color indexed="81"/>
            <rFont val="Tahoma"/>
            <family val="2"/>
          </rPr>
          <t>auxcontable:</t>
        </r>
        <r>
          <rPr>
            <sz val="9"/>
            <color indexed="81"/>
            <rFont val="Tahoma"/>
            <family val="2"/>
          </rPr>
          <t xml:space="preserve">
Pago mensualidad octubre y noviembre 17/01/2019 $8,062.50
oct 3450+150cf+517.50int)=4,117.50
nov 3450+150cf+345int)=3,945</t>
        </r>
      </text>
    </comment>
    <comment ref="AC8" authorId="0">
      <text>
        <r>
          <rPr>
            <b/>
            <sz val="9"/>
            <color indexed="81"/>
            <rFont val="Tahoma"/>
            <family val="2"/>
          </rPr>
          <t>auxcontable:</t>
        </r>
        <r>
          <rPr>
            <sz val="9"/>
            <color indexed="81"/>
            <rFont val="Tahoma"/>
            <family val="2"/>
          </rPr>
          <t xml:space="preserve">
Pago mensualidad octubre y noviembre 17/01/2019 $8,062.50
oct 3450+150cf+517.50int)=4,117.50
nov 3450+150cf+345int)=3,945</t>
        </r>
      </text>
    </comment>
    <comment ref="AE8" authorId="0">
      <text>
        <r>
          <rPr>
            <b/>
            <sz val="9"/>
            <color indexed="81"/>
            <rFont val="Tahoma"/>
            <family val="2"/>
          </rPr>
          <t>auxcontable:</t>
        </r>
        <r>
          <rPr>
            <sz val="9"/>
            <color indexed="81"/>
            <rFont val="Tahoma"/>
            <family val="2"/>
          </rPr>
          <t xml:space="preserve">
Pago mensualidad diciembre 14/03/2019 
(dic3450+150cf+517.50)=4,117.50 y abono 1,167.50 a enero 
</t>
        </r>
      </text>
    </comment>
    <comment ref="AG8" authorId="0">
      <text>
        <r>
          <rPr>
            <b/>
            <sz val="9"/>
            <color indexed="81"/>
            <rFont val="Tahoma"/>
            <family val="2"/>
          </rPr>
          <t>auxcontable:</t>
        </r>
        <r>
          <rPr>
            <sz val="9"/>
            <color indexed="81"/>
            <rFont val="Tahoma"/>
            <family val="2"/>
          </rPr>
          <t xml:space="preserve">
Pago complemento mensualidad enero 11/04/2019 
(ene 2,950  y abono 2050 a febrero
</t>
        </r>
      </text>
    </comment>
    <comment ref="AI8" authorId="0">
      <text>
        <r>
          <rPr>
            <b/>
            <sz val="9"/>
            <color indexed="81"/>
            <rFont val="Tahoma"/>
            <family val="2"/>
          </rPr>
          <t>auxcontable:</t>
        </r>
        <r>
          <rPr>
            <sz val="9"/>
            <color indexed="81"/>
            <rFont val="Tahoma"/>
            <family val="2"/>
          </rPr>
          <t xml:space="preserve">
pago mensualidades 23/07/2019 $18,537.50
comple feb (2,414.50
marzo (3450+150+690)=4,290
abril (3450+150+517.50)=4,117.50
mayo (3450+150+345)=3,945
junio (3450+150+172.50)=3,772.50</t>
        </r>
      </text>
    </comment>
    <comment ref="AK8" authorId="0">
      <text>
        <r>
          <rPr>
            <b/>
            <sz val="9"/>
            <color indexed="81"/>
            <rFont val="Tahoma"/>
            <family val="2"/>
          </rPr>
          <t>auxcontable:</t>
        </r>
        <r>
          <rPr>
            <sz val="9"/>
            <color indexed="81"/>
            <rFont val="Tahoma"/>
            <family val="2"/>
          </rPr>
          <t xml:space="preserve">
pago mensualidades 23/07/2019 $18,537.50
comple feb (2,414.50
marzo (3450+150+690)=4,290
abril (3450+150+517.50)=4,117.50
mayo (3450+150+345)=3,945
junio (3450+150+172.50)=3,772.50</t>
        </r>
      </text>
    </comment>
    <comment ref="AM8" authorId="0">
      <text>
        <r>
          <rPr>
            <b/>
            <sz val="9"/>
            <color indexed="81"/>
            <rFont val="Tahoma"/>
            <family val="2"/>
          </rPr>
          <t>auxcontable:</t>
        </r>
        <r>
          <rPr>
            <sz val="9"/>
            <color indexed="81"/>
            <rFont val="Tahoma"/>
            <family val="2"/>
          </rPr>
          <t xml:space="preserve">
pago mensualidades 23/07/2019 $18,537.50
comple feb (2,414.50
marzo (3450+150+690)=4,290
abril (3450+150+517.50)=4,117.50
mayo (3450+150+345)=3,945
junio (3450+150+172.50)=3,772.50</t>
        </r>
      </text>
    </comment>
    <comment ref="AO8" authorId="0">
      <text>
        <r>
          <rPr>
            <b/>
            <sz val="9"/>
            <color indexed="81"/>
            <rFont val="Tahoma"/>
            <family val="2"/>
          </rPr>
          <t>auxcontable:</t>
        </r>
        <r>
          <rPr>
            <sz val="9"/>
            <color indexed="81"/>
            <rFont val="Tahoma"/>
            <family val="2"/>
          </rPr>
          <t xml:space="preserve">
pago mensualidades 23/07/2019 $18,537.50
comple feb (2,414.50
marzo (3450+150+690)=4,290
abril (3450+150+517.50)=4,117.50
mayo (3450+150+345)=3,945
junio (3450+150+172.50)=3,772.50</t>
        </r>
      </text>
    </comment>
    <comment ref="AQ8" authorId="0">
      <text>
        <r>
          <rPr>
            <b/>
            <sz val="9"/>
            <color indexed="81"/>
            <rFont val="Tahoma"/>
            <family val="2"/>
          </rPr>
          <t>auxcontable:</t>
        </r>
        <r>
          <rPr>
            <sz val="9"/>
            <color indexed="81"/>
            <rFont val="Tahoma"/>
            <family val="2"/>
          </rPr>
          <t xml:space="preserve">
pago mensualidades 23/07/2019 $18,537.50
comple feb (2,414.50
marzo (3450+150+690)=4,290
abril (3450+150+517.50)=4,117.50
mayo (3450+150+345)=3,945
junio (3450+150+172.50)=3,772.50</t>
        </r>
      </text>
    </comment>
    <comment ref="G9" authorId="0">
      <text>
        <r>
          <rPr>
            <b/>
            <sz val="9"/>
            <color indexed="81"/>
            <rFont val="Tahoma"/>
            <family val="2"/>
          </rPr>
          <t>auxcontable:</t>
        </r>
        <r>
          <rPr>
            <sz val="9"/>
            <color indexed="81"/>
            <rFont val="Tahoma"/>
            <family val="2"/>
          </rPr>
          <t xml:space="preserve">
Pago inscripción 08/11/2017 $1,600</t>
        </r>
      </text>
    </comment>
    <comment ref="I9" authorId="0">
      <text>
        <r>
          <rPr>
            <b/>
            <sz val="9"/>
            <color indexed="81"/>
            <rFont val="Tahoma"/>
            <family val="2"/>
          </rPr>
          <t>auxcontable:</t>
        </r>
        <r>
          <rPr>
            <sz val="9"/>
            <color indexed="81"/>
            <rFont val="Tahoma"/>
            <family val="2"/>
          </rPr>
          <t xml:space="preserve">
Pago mensualidad enero 10/01/2018 $3,450</t>
        </r>
      </text>
    </comment>
    <comment ref="K9" authorId="0">
      <text>
        <r>
          <rPr>
            <b/>
            <sz val="9"/>
            <color indexed="81"/>
            <rFont val="Tahoma"/>
            <family val="2"/>
          </rPr>
          <t>auxcontable:</t>
        </r>
        <r>
          <rPr>
            <sz val="9"/>
            <color indexed="81"/>
            <rFont val="Tahoma"/>
            <family val="2"/>
          </rPr>
          <t xml:space="preserve">
Pago mensualidad febrero 02/02/2018 $3,243</t>
        </r>
      </text>
    </comment>
    <comment ref="M9" authorId="0">
      <text>
        <r>
          <rPr>
            <b/>
            <sz val="9"/>
            <color indexed="81"/>
            <rFont val="Tahoma"/>
            <family val="2"/>
          </rPr>
          <t>auxcontable:</t>
        </r>
        <r>
          <rPr>
            <sz val="9"/>
            <color indexed="81"/>
            <rFont val="Tahoma"/>
            <family val="2"/>
          </rPr>
          <t xml:space="preserve">
Pago mensualidad marzo 09/03/2018 $3,243 </t>
        </r>
      </text>
    </comment>
    <comment ref="O9" authorId="0">
      <text>
        <r>
          <rPr>
            <b/>
            <sz val="9"/>
            <color indexed="81"/>
            <rFont val="Tahoma"/>
            <family val="2"/>
          </rPr>
          <t>auxcontable:</t>
        </r>
        <r>
          <rPr>
            <sz val="9"/>
            <color indexed="81"/>
            <rFont val="Tahoma"/>
            <family val="2"/>
          </rPr>
          <t xml:space="preserve">
Pagom mensualidad Abril 03/04/2018 $3,243</t>
        </r>
      </text>
    </comment>
    <comment ref="Q9" authorId="0">
      <text>
        <r>
          <rPr>
            <b/>
            <sz val="9"/>
            <color indexed="81"/>
            <rFont val="Tahoma"/>
            <family val="2"/>
          </rPr>
          <t>auxcontable:</t>
        </r>
        <r>
          <rPr>
            <sz val="9"/>
            <color indexed="81"/>
            <rFont val="Tahoma"/>
            <family val="2"/>
          </rPr>
          <t xml:space="preserve">
Pago mensualidad mayo 04/05/2018 $3243</t>
        </r>
      </text>
    </comment>
    <comment ref="S9" authorId="0">
      <text>
        <r>
          <rPr>
            <b/>
            <sz val="9"/>
            <color indexed="81"/>
            <rFont val="Tahoma"/>
            <family val="2"/>
          </rPr>
          <t>auxcontable:</t>
        </r>
        <r>
          <rPr>
            <sz val="9"/>
            <color indexed="81"/>
            <rFont val="Tahoma"/>
            <family val="2"/>
          </rPr>
          <t xml:space="preserve">
Pago mensualidad junio 14/06/2018 $3450</t>
        </r>
      </text>
    </comment>
    <comment ref="U9" authorId="0">
      <text>
        <r>
          <rPr>
            <b/>
            <sz val="9"/>
            <color indexed="81"/>
            <rFont val="Tahoma"/>
            <family val="2"/>
          </rPr>
          <t>auxcontable:</t>
        </r>
        <r>
          <rPr>
            <sz val="9"/>
            <color indexed="81"/>
            <rFont val="Tahoma"/>
            <family val="2"/>
          </rPr>
          <t xml:space="preserve">
Pago mensualidad julio 12/07/2018 $3450</t>
        </r>
      </text>
    </comment>
    <comment ref="W9" authorId="0">
      <text>
        <r>
          <rPr>
            <b/>
            <sz val="9"/>
            <color indexed="81"/>
            <rFont val="Tahoma"/>
            <family val="2"/>
          </rPr>
          <t>auxcontable:</t>
        </r>
        <r>
          <rPr>
            <sz val="9"/>
            <color indexed="81"/>
            <rFont val="Tahoma"/>
            <family val="2"/>
          </rPr>
          <t xml:space="preserve">
Pago mensualidad agosto 23/08/2018 </t>
        </r>
      </text>
    </comment>
    <comment ref="Y9" authorId="0">
      <text>
        <r>
          <rPr>
            <b/>
            <sz val="9"/>
            <color indexed="81"/>
            <rFont val="Tahoma"/>
            <family val="2"/>
          </rPr>
          <t>auxcontable:</t>
        </r>
        <r>
          <rPr>
            <sz val="9"/>
            <color indexed="81"/>
            <rFont val="Tahoma"/>
            <family val="2"/>
          </rPr>
          <t xml:space="preserve">
Pago mensualidad septiembre 02/10/2018 (3450+150cf+172.50)3772.50</t>
        </r>
      </text>
    </comment>
    <comment ref="AA9" authorId="0">
      <text>
        <r>
          <rPr>
            <b/>
            <sz val="9"/>
            <color indexed="81"/>
            <rFont val="Tahoma"/>
            <family val="2"/>
          </rPr>
          <t>auxcontable:</t>
        </r>
        <r>
          <rPr>
            <sz val="9"/>
            <color indexed="81"/>
            <rFont val="Tahoma"/>
            <family val="2"/>
          </rPr>
          <t xml:space="preserve">
Pago mensualidad octubre 09/11/2018 $3600 quedando a deber 172.50 </t>
        </r>
      </text>
    </comment>
    <comment ref="AC9" authorId="0">
      <text>
        <r>
          <rPr>
            <b/>
            <sz val="9"/>
            <color indexed="81"/>
            <rFont val="Tahoma"/>
            <family val="2"/>
          </rPr>
          <t>auxcontable:</t>
        </r>
        <r>
          <rPr>
            <sz val="9"/>
            <color indexed="81"/>
            <rFont val="Tahoma"/>
            <family val="2"/>
          </rPr>
          <t xml:space="preserve">
Pago mensualidad noviembre 14/11/2018 $3450 </t>
        </r>
      </text>
    </comment>
    <comment ref="AE9" authorId="0">
      <text>
        <r>
          <rPr>
            <b/>
            <sz val="9"/>
            <color indexed="81"/>
            <rFont val="Tahoma"/>
            <family val="2"/>
          </rPr>
          <t>auxcontable:</t>
        </r>
        <r>
          <rPr>
            <sz val="9"/>
            <color indexed="81"/>
            <rFont val="Tahoma"/>
            <family val="2"/>
          </rPr>
          <t xml:space="preserve">
Pago mensualidad diciembre 07/12/18 $3243 quedando a deber 207 y 172.50de oct </t>
        </r>
      </text>
    </comment>
    <comment ref="AG9" authorId="0">
      <text>
        <r>
          <rPr>
            <b/>
            <sz val="9"/>
            <color indexed="81"/>
            <rFont val="Tahoma"/>
            <family val="2"/>
          </rPr>
          <t>auxcontable:</t>
        </r>
        <r>
          <rPr>
            <sz val="9"/>
            <color indexed="81"/>
            <rFont val="Tahoma"/>
            <family val="2"/>
          </rPr>
          <t xml:space="preserve">
pago mensualidad enero 09/01/2019 $3450 quedando a deber 359.50 de intereses anteriores</t>
        </r>
      </text>
    </comment>
    <comment ref="AI9" authorId="0">
      <text>
        <r>
          <rPr>
            <b/>
            <sz val="9"/>
            <color indexed="81"/>
            <rFont val="Tahoma"/>
            <family val="2"/>
          </rPr>
          <t>auxcontable:</t>
        </r>
        <r>
          <rPr>
            <sz val="9"/>
            <color indexed="81"/>
            <rFont val="Tahoma"/>
            <family val="2"/>
          </rPr>
          <t xml:space="preserve">
Pago mensualidad febrero 20/02/2019 $3450 quedando a deber 150</t>
        </r>
      </text>
    </comment>
    <comment ref="AK9" authorId="0">
      <text>
        <r>
          <rPr>
            <b/>
            <sz val="9"/>
            <color indexed="81"/>
            <rFont val="Tahoma"/>
            <family val="2"/>
          </rPr>
          <t>auxcontable:</t>
        </r>
        <r>
          <rPr>
            <sz val="9"/>
            <color indexed="81"/>
            <rFont val="Tahoma"/>
            <family val="2"/>
          </rPr>
          <t xml:space="preserve">
Pago mensualidad marzo 01/03/2019 3,622.50 (3243+379.50 int atrasados)</t>
        </r>
      </text>
    </comment>
    <comment ref="AM9" authorId="0">
      <text>
        <r>
          <rPr>
            <b/>
            <sz val="9"/>
            <color indexed="81"/>
            <rFont val="Tahoma"/>
            <family val="2"/>
          </rPr>
          <t>auxcontable:</t>
        </r>
        <r>
          <rPr>
            <sz val="9"/>
            <color indexed="81"/>
            <rFont val="Tahoma"/>
            <family val="2"/>
          </rPr>
          <t xml:space="preserve">
Pago mensualidad abril 02/04/2019 $3243</t>
        </r>
      </text>
    </comment>
    <comment ref="AO9" authorId="0">
      <text>
        <r>
          <rPr>
            <b/>
            <sz val="9"/>
            <color indexed="81"/>
            <rFont val="Tahoma"/>
            <family val="2"/>
          </rPr>
          <t>auxcontable:</t>
        </r>
        <r>
          <rPr>
            <sz val="9"/>
            <color indexed="81"/>
            <rFont val="Tahoma"/>
            <family val="2"/>
          </rPr>
          <t xml:space="preserve">
Pago mensualidad mayo 02/05/2019 $3243 </t>
        </r>
      </text>
    </comment>
    <comment ref="AQ9" authorId="0">
      <text>
        <r>
          <rPr>
            <b/>
            <sz val="9"/>
            <color indexed="81"/>
            <rFont val="Tahoma"/>
            <family val="2"/>
          </rPr>
          <t>auxcontable:</t>
        </r>
        <r>
          <rPr>
            <sz val="9"/>
            <color indexed="81"/>
            <rFont val="Tahoma"/>
            <family val="2"/>
          </rPr>
          <t xml:space="preserve">
Pago mensualidad Junio 05/06/2019 $3243 </t>
        </r>
      </text>
    </comment>
    <comment ref="G10" authorId="0">
      <text>
        <r>
          <rPr>
            <b/>
            <sz val="9"/>
            <color indexed="81"/>
            <rFont val="Tahoma"/>
            <family val="2"/>
          </rPr>
          <t>auxcontable:</t>
        </r>
        <r>
          <rPr>
            <sz val="9"/>
            <color indexed="81"/>
            <rFont val="Tahoma"/>
            <family val="2"/>
          </rPr>
          <t xml:space="preserve">
pago inscripción 10/01/2018 $1,600</t>
        </r>
      </text>
    </comment>
    <comment ref="I10" authorId="1">
      <text>
        <r>
          <rPr>
            <b/>
            <sz val="9"/>
            <color indexed="81"/>
            <rFont val="Tahoma"/>
            <family val="2"/>
          </rPr>
          <t>Auxadmon:</t>
        </r>
        <r>
          <rPr>
            <sz val="9"/>
            <color indexed="81"/>
            <rFont val="Tahoma"/>
            <family val="2"/>
          </rPr>
          <t xml:space="preserve">
Pago de 9 materias a cursadas 21/01/2020 se aplico una beca del 80% por lo que pago 828 por materia (828*9)= 7,452 
enero INTRODUCCION A LA EVALUACION</t>
        </r>
      </text>
    </comment>
    <comment ref="M10" authorId="1">
      <text>
        <r>
          <rPr>
            <b/>
            <sz val="9"/>
            <color indexed="81"/>
            <rFont val="Tahoma"/>
            <family val="2"/>
          </rPr>
          <t>Auxadmon:</t>
        </r>
        <r>
          <rPr>
            <sz val="9"/>
            <color indexed="81"/>
            <rFont val="Tahoma"/>
            <family val="2"/>
          </rPr>
          <t xml:space="preserve">
Pago de 9 materias a cursadas 21/01/2020 se aplico una beca del 80% por lo que pago 828 por materia (828*9)= 7,452 
MARZO LEGISLACION Y NORMATIVIDAD EN LA EVALUACION </t>
        </r>
      </text>
    </comment>
    <comment ref="S10" authorId="1">
      <text>
        <r>
          <rPr>
            <b/>
            <sz val="9"/>
            <color indexed="81"/>
            <rFont val="Tahoma"/>
            <family val="2"/>
          </rPr>
          <t>Auxadmon:</t>
        </r>
        <r>
          <rPr>
            <sz val="9"/>
            <color indexed="81"/>
            <rFont val="Tahoma"/>
            <family val="2"/>
          </rPr>
          <t xml:space="preserve">
Pago de 9 materias a cursadas 21/01/2020 se aplico una beca del 80% por lo que pago 828 por materia (828*9)= 7,452 
JUNIO VALUACION DE INMUEBLES URBANOS </t>
        </r>
      </text>
    </comment>
    <comment ref="Y10" authorId="1">
      <text>
        <r>
          <rPr>
            <b/>
            <sz val="9"/>
            <color indexed="81"/>
            <rFont val="Tahoma"/>
            <family val="2"/>
          </rPr>
          <t>Auxadmon:</t>
        </r>
        <r>
          <rPr>
            <sz val="9"/>
            <color indexed="81"/>
            <rFont val="Tahoma"/>
            <family val="2"/>
          </rPr>
          <t xml:space="preserve">
Pago de 9 materias a cursadas 21/01/2020 se aplico una beca del 80% por lo que pago 828 por materia (828*9)= 7,452 
SEPT CATASTRO </t>
        </r>
      </text>
    </comment>
    <comment ref="AA10" authorId="1">
      <text>
        <r>
          <rPr>
            <b/>
            <sz val="9"/>
            <color indexed="81"/>
            <rFont val="Tahoma"/>
            <family val="2"/>
          </rPr>
          <t>Auxadmon:</t>
        </r>
        <r>
          <rPr>
            <sz val="9"/>
            <color indexed="81"/>
            <rFont val="Tahoma"/>
            <family val="2"/>
          </rPr>
          <t xml:space="preserve">
Pago de 9 materias a cursadas 21/01/2020 se aplico una beca del 80% por lo que pago 828 por materia (828*9)= 7,452 
OCTUBRE TECNICAS DE INVESTIGACIONAPLICADAS </t>
        </r>
      </text>
    </comment>
    <comment ref="AC10" authorId="1">
      <text>
        <r>
          <rPr>
            <b/>
            <sz val="9"/>
            <color indexed="81"/>
            <rFont val="Tahoma"/>
            <family val="2"/>
          </rPr>
          <t>Auxadmon:</t>
        </r>
        <r>
          <rPr>
            <sz val="9"/>
            <color indexed="81"/>
            <rFont val="Tahoma"/>
            <family val="2"/>
          </rPr>
          <t xml:space="preserve">
Pago de 9 materias a cursadas 21/01/2020 se aplico una beca del 80% por lo que pago 828 por materia (828*9)= 7,452 
NOV VALUACION DE NEGOCIOS E INMOBILIARIOS E IONDUSTRIALES  </t>
        </r>
      </text>
    </comment>
    <comment ref="AG10" authorId="1">
      <text>
        <r>
          <rPr>
            <b/>
            <sz val="9"/>
            <color indexed="81"/>
            <rFont val="Tahoma"/>
            <family val="2"/>
          </rPr>
          <t>Auxadmon:</t>
        </r>
        <r>
          <rPr>
            <sz val="9"/>
            <color indexed="81"/>
            <rFont val="Tahoma"/>
            <family val="2"/>
          </rPr>
          <t xml:space="preserve">
Pago de 9 materias a cursadas 21/01/2020 se aplico una beca del 80% por lo que pago 828 por materia (828*9)= 7,452 
ENERO VALUACION DE DERECHOS TANGIBLES Y ESPECIALIZADOS   </t>
        </r>
      </text>
    </comment>
    <comment ref="AI10" authorId="1">
      <text>
        <r>
          <rPr>
            <b/>
            <sz val="9"/>
            <color indexed="81"/>
            <rFont val="Tahoma"/>
            <family val="2"/>
          </rPr>
          <t>Auxadmon:</t>
        </r>
        <r>
          <rPr>
            <sz val="9"/>
            <color indexed="81"/>
            <rFont val="Tahoma"/>
            <family val="2"/>
          </rPr>
          <t xml:space="preserve">
Pago de 9 materias a cursadas 21/01/2020 se aplico una beca del 80% por lo que pago 828 por materia (828*9)= 7,452 
FEB VALUACION DE BIENES NACIONALES   </t>
        </r>
      </text>
    </comment>
    <comment ref="AK10" authorId="1">
      <text>
        <r>
          <rPr>
            <b/>
            <sz val="9"/>
            <color indexed="81"/>
            <rFont val="Tahoma"/>
            <family val="2"/>
          </rPr>
          <t>Auxadmon:</t>
        </r>
        <r>
          <rPr>
            <sz val="9"/>
            <color indexed="81"/>
            <rFont val="Tahoma"/>
            <family val="2"/>
          </rPr>
          <t xml:space="preserve">
Pago de 9 materias a cursadas 21/01/2020 se aplico una beca del 80% por lo que pago 828 por materia (828*9)= 7,452 
MARZO VALUACION DE BIENES INDUSTRIALES   </t>
        </r>
      </text>
    </comment>
    <comment ref="G11" authorId="0">
      <text>
        <r>
          <rPr>
            <b/>
            <sz val="9"/>
            <color indexed="81"/>
            <rFont val="Tahoma"/>
            <family val="2"/>
          </rPr>
          <t>auxcontable:</t>
        </r>
        <r>
          <rPr>
            <sz val="9"/>
            <color indexed="81"/>
            <rFont val="Tahoma"/>
            <family val="2"/>
          </rPr>
          <t xml:space="preserve">
Pago inscripción 16/11/2017 $1,600</t>
        </r>
      </text>
    </comment>
    <comment ref="I11" authorId="0">
      <text>
        <r>
          <rPr>
            <b/>
            <sz val="9"/>
            <color indexed="81"/>
            <rFont val="Tahoma"/>
            <family val="2"/>
          </rPr>
          <t>auxcontable:</t>
        </r>
        <r>
          <rPr>
            <sz val="9"/>
            <color indexed="81"/>
            <rFont val="Tahoma"/>
            <family val="2"/>
          </rPr>
          <t xml:space="preserve">
Pago mensualidad enero 26/01/2018 (4,780+150cf)=4,930</t>
        </r>
      </text>
    </comment>
    <comment ref="K11" authorId="0">
      <text>
        <r>
          <rPr>
            <b/>
            <sz val="9"/>
            <color indexed="81"/>
            <rFont val="Tahoma"/>
            <family val="2"/>
          </rPr>
          <t>auxcontable:</t>
        </r>
        <r>
          <rPr>
            <sz val="9"/>
            <color indexed="81"/>
            <rFont val="Tahoma"/>
            <family val="2"/>
          </rPr>
          <t xml:space="preserve">
Pago mensualidad febrero 13/02/2018</t>
        </r>
      </text>
    </comment>
    <comment ref="M11" authorId="0">
      <text>
        <r>
          <rPr>
            <b/>
            <sz val="9"/>
            <color indexed="81"/>
            <rFont val="Tahoma"/>
            <family val="2"/>
          </rPr>
          <t>auxcontable:</t>
        </r>
        <r>
          <rPr>
            <sz val="9"/>
            <color indexed="81"/>
            <rFont val="Tahoma"/>
            <family val="2"/>
          </rPr>
          <t xml:space="preserve">
Pago mensualidad marzo 02/03/2018 $4,493.20</t>
        </r>
      </text>
    </comment>
    <comment ref="O11" authorId="0">
      <text>
        <r>
          <rPr>
            <b/>
            <sz val="9"/>
            <color indexed="81"/>
            <rFont val="Tahoma"/>
            <family val="2"/>
          </rPr>
          <t>auxcontable:</t>
        </r>
        <r>
          <rPr>
            <sz val="9"/>
            <color indexed="81"/>
            <rFont val="Tahoma"/>
            <family val="2"/>
          </rPr>
          <t xml:space="preserve">
Pago mensualidad abril 05/04/2018 $4,493.20</t>
        </r>
      </text>
    </comment>
    <comment ref="Q11" authorId="0">
      <text>
        <r>
          <rPr>
            <b/>
            <sz val="9"/>
            <color indexed="81"/>
            <rFont val="Tahoma"/>
            <family val="2"/>
          </rPr>
          <t>auxcontable:</t>
        </r>
        <r>
          <rPr>
            <sz val="9"/>
            <color indexed="81"/>
            <rFont val="Tahoma"/>
            <family val="2"/>
          </rPr>
          <t xml:space="preserve">
Pago mensualidad mayo 04/05/2018 $4,493.20 pronto pago </t>
        </r>
      </text>
    </comment>
    <comment ref="S11" authorId="0">
      <text>
        <r>
          <rPr>
            <b/>
            <sz val="9"/>
            <color indexed="81"/>
            <rFont val="Tahoma"/>
            <family val="2"/>
          </rPr>
          <t>auxcontable:</t>
        </r>
        <r>
          <rPr>
            <sz val="9"/>
            <color indexed="81"/>
            <rFont val="Tahoma"/>
            <family val="2"/>
          </rPr>
          <t xml:space="preserve">
Pago mensualidad junio 04/06/2018 $4,493.20 pronto pago </t>
        </r>
      </text>
    </comment>
    <comment ref="U11" authorId="0">
      <text>
        <r>
          <rPr>
            <b/>
            <sz val="9"/>
            <color indexed="81"/>
            <rFont val="Tahoma"/>
            <family val="2"/>
          </rPr>
          <t>auxcontable:</t>
        </r>
        <r>
          <rPr>
            <sz val="9"/>
            <color indexed="81"/>
            <rFont val="Tahoma"/>
            <family val="2"/>
          </rPr>
          <t xml:space="preserve">
Pago mensualidad junio 05/07/2018 $4,494.00 pronto pago </t>
        </r>
      </text>
    </comment>
    <comment ref="W11" authorId="0">
      <text>
        <r>
          <rPr>
            <b/>
            <sz val="9"/>
            <color indexed="81"/>
            <rFont val="Tahoma"/>
            <family val="2"/>
          </rPr>
          <t>auxcontable:</t>
        </r>
        <r>
          <rPr>
            <sz val="9"/>
            <color indexed="81"/>
            <rFont val="Tahoma"/>
            <family val="2"/>
          </rPr>
          <t xml:space="preserve">
Pago mensualidad agosto 02/08/2018 $4,493.20 pronto pago </t>
        </r>
      </text>
    </comment>
    <comment ref="Y11" authorId="0">
      <text>
        <r>
          <rPr>
            <b/>
            <sz val="9"/>
            <color indexed="81"/>
            <rFont val="Tahoma"/>
            <family val="2"/>
          </rPr>
          <t>auxcontable:</t>
        </r>
        <r>
          <rPr>
            <sz val="9"/>
            <color indexed="81"/>
            <rFont val="Tahoma"/>
            <family val="2"/>
          </rPr>
          <t xml:space="preserve">
Pago mensualidad septiembre 05/09/2018 $4,493.20 pronto pago </t>
        </r>
      </text>
    </comment>
    <comment ref="AA11" authorId="0">
      <text>
        <r>
          <rPr>
            <b/>
            <sz val="9"/>
            <color indexed="81"/>
            <rFont val="Tahoma"/>
            <family val="2"/>
          </rPr>
          <t>auxcontable:</t>
        </r>
        <r>
          <rPr>
            <sz val="9"/>
            <color indexed="81"/>
            <rFont val="Tahoma"/>
            <family val="2"/>
          </rPr>
          <t xml:space="preserve">
Pago mensualidad octubre 05/10/2018 $4,494.00 pronto pago </t>
        </r>
      </text>
    </comment>
    <comment ref="AC11" authorId="0">
      <text>
        <r>
          <rPr>
            <b/>
            <sz val="9"/>
            <color indexed="81"/>
            <rFont val="Tahoma"/>
            <family val="2"/>
          </rPr>
          <t>auxcontable:</t>
        </r>
        <r>
          <rPr>
            <sz val="9"/>
            <color indexed="81"/>
            <rFont val="Tahoma"/>
            <family val="2"/>
          </rPr>
          <t xml:space="preserve">
Pago mensualidad noviembre 13/11/2018 4780 </t>
        </r>
      </text>
    </comment>
    <comment ref="AE11" authorId="0">
      <text>
        <r>
          <rPr>
            <b/>
            <sz val="9"/>
            <color indexed="81"/>
            <rFont val="Tahoma"/>
            <family val="2"/>
          </rPr>
          <t>auxcontable:</t>
        </r>
        <r>
          <rPr>
            <sz val="9"/>
            <color indexed="81"/>
            <rFont val="Tahoma"/>
            <family val="2"/>
          </rPr>
          <t xml:space="preserve">
Pago mensualidad diciembre 04/12/2018 $4,494.00 pronto pago </t>
        </r>
      </text>
    </comment>
    <comment ref="AG11" authorId="0">
      <text>
        <r>
          <rPr>
            <b/>
            <sz val="9"/>
            <color indexed="81"/>
            <rFont val="Tahoma"/>
            <family val="2"/>
          </rPr>
          <t>auxcontable:</t>
        </r>
        <r>
          <rPr>
            <sz val="9"/>
            <color indexed="81"/>
            <rFont val="Tahoma"/>
            <family val="2"/>
          </rPr>
          <t xml:space="preserve">
Pago mensualidad enero 01/01/2019 $4,494.00 pronto pago </t>
        </r>
      </text>
    </comment>
    <comment ref="AI11" authorId="0">
      <text>
        <r>
          <rPr>
            <b/>
            <sz val="9"/>
            <color indexed="81"/>
            <rFont val="Tahoma"/>
            <family val="2"/>
          </rPr>
          <t>auxcontable:</t>
        </r>
        <r>
          <rPr>
            <sz val="9"/>
            <color indexed="81"/>
            <rFont val="Tahoma"/>
            <family val="2"/>
          </rPr>
          <t xml:space="preserve">
Pago mensualidad febrero 05/02/2019 $4,494</t>
        </r>
      </text>
    </comment>
    <comment ref="AK11" authorId="0">
      <text>
        <r>
          <rPr>
            <b/>
            <sz val="9"/>
            <color indexed="81"/>
            <rFont val="Tahoma"/>
            <family val="2"/>
          </rPr>
          <t>auxcontable:</t>
        </r>
        <r>
          <rPr>
            <sz val="9"/>
            <color indexed="81"/>
            <rFont val="Tahoma"/>
            <family val="2"/>
          </rPr>
          <t xml:space="preserve">
Pago mensualidad marzo 05/03/2019 $4,494</t>
        </r>
      </text>
    </comment>
    <comment ref="AM11" authorId="0">
      <text>
        <r>
          <rPr>
            <b/>
            <sz val="9"/>
            <color indexed="81"/>
            <rFont val="Tahoma"/>
            <family val="2"/>
          </rPr>
          <t>auxcontable:</t>
        </r>
        <r>
          <rPr>
            <sz val="9"/>
            <color indexed="81"/>
            <rFont val="Tahoma"/>
            <family val="2"/>
          </rPr>
          <t xml:space="preserve">
Pago mensualidad marzo 04/04/2019 $4,494</t>
        </r>
      </text>
    </comment>
    <comment ref="AO11" authorId="0">
      <text>
        <r>
          <rPr>
            <b/>
            <sz val="9"/>
            <color indexed="81"/>
            <rFont val="Tahoma"/>
            <family val="2"/>
          </rPr>
          <t>auxcontable:</t>
        </r>
        <r>
          <rPr>
            <sz val="9"/>
            <color indexed="81"/>
            <rFont val="Tahoma"/>
            <family val="2"/>
          </rPr>
          <t xml:space="preserve">
Pago mensualidad mayo 03/05/2019 $4,494 </t>
        </r>
      </text>
    </comment>
    <comment ref="AQ11" authorId="0">
      <text>
        <r>
          <rPr>
            <b/>
            <sz val="9"/>
            <color indexed="81"/>
            <rFont val="Tahoma"/>
            <family val="2"/>
          </rPr>
          <t>auxcontable:</t>
        </r>
        <r>
          <rPr>
            <sz val="9"/>
            <color indexed="81"/>
            <rFont val="Tahoma"/>
            <family val="2"/>
          </rPr>
          <t xml:space="preserve">
Pago mensualidad junio 03/06/2019 $4,494</t>
        </r>
      </text>
    </comment>
    <comment ref="G12" authorId="0">
      <text>
        <r>
          <rPr>
            <b/>
            <sz val="9"/>
            <color indexed="81"/>
            <rFont val="Tahoma"/>
            <family val="2"/>
          </rPr>
          <t>auxcontable:</t>
        </r>
        <r>
          <rPr>
            <sz val="9"/>
            <color indexed="81"/>
            <rFont val="Tahoma"/>
            <family val="2"/>
          </rPr>
          <t xml:space="preserve">
Pago inscripción 16/11/2017 $1,600</t>
        </r>
      </text>
    </comment>
    <comment ref="G13" authorId="0">
      <text>
        <r>
          <rPr>
            <b/>
            <sz val="9"/>
            <color indexed="81"/>
            <rFont val="Tahoma"/>
            <family val="2"/>
          </rPr>
          <t>auxcontable:</t>
        </r>
        <r>
          <rPr>
            <sz val="9"/>
            <color indexed="81"/>
            <rFont val="Tahoma"/>
            <family val="2"/>
          </rPr>
          <t xml:space="preserve">
Pago inscripción 21/11/2017 $1,600</t>
        </r>
      </text>
    </comment>
    <comment ref="I13" authorId="0">
      <text>
        <r>
          <rPr>
            <b/>
            <sz val="9"/>
            <color indexed="81"/>
            <rFont val="Tahoma"/>
            <family val="2"/>
          </rPr>
          <t>auxcontable:</t>
        </r>
        <r>
          <rPr>
            <sz val="9"/>
            <color indexed="81"/>
            <rFont val="Tahoma"/>
            <family val="2"/>
          </rPr>
          <t xml:space="preserve">
Pago mensualidad enero 15/01/2018 $3,450</t>
        </r>
      </text>
    </comment>
    <comment ref="K13" authorId="0">
      <text>
        <r>
          <rPr>
            <b/>
            <sz val="9"/>
            <color indexed="81"/>
            <rFont val="Tahoma"/>
            <family val="2"/>
          </rPr>
          <t>auxcontable:</t>
        </r>
        <r>
          <rPr>
            <sz val="9"/>
            <color indexed="81"/>
            <rFont val="Tahoma"/>
            <family val="2"/>
          </rPr>
          <t xml:space="preserve">
Pago mensualidad febrero 05/02/2018 $3,243</t>
        </r>
      </text>
    </comment>
    <comment ref="M13" authorId="0">
      <text>
        <r>
          <rPr>
            <b/>
            <sz val="9"/>
            <color indexed="81"/>
            <rFont val="Tahoma"/>
            <family val="2"/>
          </rPr>
          <t>auxcontable:</t>
        </r>
        <r>
          <rPr>
            <sz val="9"/>
            <color indexed="81"/>
            <rFont val="Tahoma"/>
            <family val="2"/>
          </rPr>
          <t xml:space="preserve">
Pago mensualidad marzo 01/03/2018 $3243</t>
        </r>
      </text>
    </comment>
    <comment ref="O13" authorId="0">
      <text>
        <r>
          <rPr>
            <b/>
            <sz val="9"/>
            <color indexed="81"/>
            <rFont val="Tahoma"/>
            <family val="2"/>
          </rPr>
          <t>auxcontable:</t>
        </r>
        <r>
          <rPr>
            <sz val="9"/>
            <color indexed="81"/>
            <rFont val="Tahoma"/>
            <family val="2"/>
          </rPr>
          <t xml:space="preserve">
Pago mensualidad abril 02/04/2018 $3243</t>
        </r>
      </text>
    </comment>
    <comment ref="Q13" authorId="0">
      <text>
        <r>
          <rPr>
            <b/>
            <sz val="9"/>
            <color indexed="81"/>
            <rFont val="Tahoma"/>
            <family val="2"/>
          </rPr>
          <t>auxcontable:</t>
        </r>
        <r>
          <rPr>
            <sz val="9"/>
            <color indexed="81"/>
            <rFont val="Tahoma"/>
            <family val="2"/>
          </rPr>
          <t xml:space="preserve">
Pago mensualidad mayo 03/05/2018 $3243</t>
        </r>
      </text>
    </comment>
    <comment ref="S13" authorId="0">
      <text>
        <r>
          <rPr>
            <b/>
            <sz val="9"/>
            <color indexed="81"/>
            <rFont val="Tahoma"/>
            <family val="2"/>
          </rPr>
          <t>auxcontable:</t>
        </r>
        <r>
          <rPr>
            <sz val="9"/>
            <color indexed="81"/>
            <rFont val="Tahoma"/>
            <family val="2"/>
          </rPr>
          <t xml:space="preserve">
Pago mensualidad junio 01/06/2018 $3,243</t>
        </r>
      </text>
    </comment>
    <comment ref="U13" authorId="0">
      <text>
        <r>
          <rPr>
            <b/>
            <sz val="9"/>
            <color indexed="81"/>
            <rFont val="Tahoma"/>
            <family val="2"/>
          </rPr>
          <t>auxcontable:</t>
        </r>
        <r>
          <rPr>
            <sz val="9"/>
            <color indexed="81"/>
            <rFont val="Tahoma"/>
            <family val="2"/>
          </rPr>
          <t xml:space="preserve">
Pago mensualidad julio 02/07/2018 $3243</t>
        </r>
      </text>
    </comment>
    <comment ref="W13" authorId="0">
      <text>
        <r>
          <rPr>
            <b/>
            <sz val="9"/>
            <color indexed="81"/>
            <rFont val="Tahoma"/>
            <family val="2"/>
          </rPr>
          <t>auxcontable:</t>
        </r>
        <r>
          <rPr>
            <sz val="9"/>
            <color indexed="81"/>
            <rFont val="Tahoma"/>
            <family val="2"/>
          </rPr>
          <t xml:space="preserve">
Pago mensualidad agosto 30/07/2018 $3243</t>
        </r>
      </text>
    </comment>
    <comment ref="Y13" authorId="0">
      <text>
        <r>
          <rPr>
            <b/>
            <sz val="9"/>
            <color indexed="81"/>
            <rFont val="Tahoma"/>
            <family val="2"/>
          </rPr>
          <t>auxcontable:</t>
        </r>
        <r>
          <rPr>
            <sz val="9"/>
            <color indexed="81"/>
            <rFont val="Tahoma"/>
            <family val="2"/>
          </rPr>
          <t xml:space="preserve">
Pago mensualidad septiembre 03/09/2018 $3243</t>
        </r>
      </text>
    </comment>
    <comment ref="AA13" authorId="0">
      <text>
        <r>
          <rPr>
            <b/>
            <sz val="9"/>
            <color indexed="81"/>
            <rFont val="Tahoma"/>
            <family val="2"/>
          </rPr>
          <t>auxcontable:</t>
        </r>
        <r>
          <rPr>
            <sz val="9"/>
            <color indexed="81"/>
            <rFont val="Tahoma"/>
            <family val="2"/>
          </rPr>
          <t xml:space="preserve">
Pago mensualidad octubre 01/10/2018 $3243</t>
        </r>
      </text>
    </comment>
    <comment ref="AC13" authorId="0">
      <text>
        <r>
          <rPr>
            <b/>
            <sz val="9"/>
            <color indexed="81"/>
            <rFont val="Tahoma"/>
            <family val="2"/>
          </rPr>
          <t>auxcontable:</t>
        </r>
        <r>
          <rPr>
            <sz val="9"/>
            <color indexed="81"/>
            <rFont val="Tahoma"/>
            <family val="2"/>
          </rPr>
          <t xml:space="preserve">
pago mensualidad noviembre 01/11/2018 $3243 </t>
        </r>
      </text>
    </comment>
    <comment ref="AE13" authorId="0">
      <text>
        <r>
          <rPr>
            <b/>
            <sz val="9"/>
            <color indexed="81"/>
            <rFont val="Tahoma"/>
            <family val="2"/>
          </rPr>
          <t>auxcontable:</t>
        </r>
        <r>
          <rPr>
            <sz val="9"/>
            <color indexed="81"/>
            <rFont val="Tahoma"/>
            <family val="2"/>
          </rPr>
          <t xml:space="preserve">
Pago mensualidad diciembre 05/12/18 $3243</t>
        </r>
      </text>
    </comment>
    <comment ref="AG13" authorId="0">
      <text>
        <r>
          <rPr>
            <b/>
            <sz val="9"/>
            <color indexed="81"/>
            <rFont val="Tahoma"/>
            <family val="2"/>
          </rPr>
          <t>auxcontable:</t>
        </r>
        <r>
          <rPr>
            <sz val="9"/>
            <color indexed="81"/>
            <rFont val="Tahoma"/>
            <family val="2"/>
          </rPr>
          <t xml:space="preserve">
Pago mensualidad enero 04/01/2019 $3243</t>
        </r>
      </text>
    </comment>
    <comment ref="AI13" authorId="0">
      <text>
        <r>
          <rPr>
            <b/>
            <sz val="9"/>
            <color indexed="81"/>
            <rFont val="Tahoma"/>
            <family val="2"/>
          </rPr>
          <t>auxcontable:</t>
        </r>
        <r>
          <rPr>
            <sz val="9"/>
            <color indexed="81"/>
            <rFont val="Tahoma"/>
            <family val="2"/>
          </rPr>
          <t xml:space="preserve">
Pago mensualidad febrero 05/02/2019 $3243</t>
        </r>
      </text>
    </comment>
    <comment ref="AK13" authorId="0">
      <text>
        <r>
          <rPr>
            <b/>
            <sz val="9"/>
            <color indexed="81"/>
            <rFont val="Tahoma"/>
            <family val="2"/>
          </rPr>
          <t>auxcontable:</t>
        </r>
        <r>
          <rPr>
            <sz val="9"/>
            <color indexed="81"/>
            <rFont val="Tahoma"/>
            <family val="2"/>
          </rPr>
          <t xml:space="preserve">
Pago mensualidad marzo 05/02/2019 $3243</t>
        </r>
      </text>
    </comment>
    <comment ref="AM13" authorId="0">
      <text>
        <r>
          <rPr>
            <b/>
            <sz val="9"/>
            <color indexed="81"/>
            <rFont val="Tahoma"/>
            <family val="2"/>
          </rPr>
          <t>auxcontable:</t>
        </r>
        <r>
          <rPr>
            <sz val="9"/>
            <color indexed="81"/>
            <rFont val="Tahoma"/>
            <family val="2"/>
          </rPr>
          <t xml:space="preserve">
Pago mensualidad abril 01/04/2019 $3243</t>
        </r>
      </text>
    </comment>
    <comment ref="AO13" authorId="0">
      <text>
        <r>
          <rPr>
            <b/>
            <sz val="9"/>
            <color indexed="81"/>
            <rFont val="Tahoma"/>
            <family val="2"/>
          </rPr>
          <t>auxcontable:</t>
        </r>
        <r>
          <rPr>
            <sz val="9"/>
            <color indexed="81"/>
            <rFont val="Tahoma"/>
            <family val="2"/>
          </rPr>
          <t xml:space="preserve">
Pago mensualidad mayo 04/05/2019 $3243 </t>
        </r>
      </text>
    </comment>
    <comment ref="AQ13" authorId="0">
      <text>
        <r>
          <rPr>
            <b/>
            <sz val="9"/>
            <color indexed="81"/>
            <rFont val="Tahoma"/>
            <family val="2"/>
          </rPr>
          <t>auxcontable:</t>
        </r>
        <r>
          <rPr>
            <sz val="9"/>
            <color indexed="81"/>
            <rFont val="Tahoma"/>
            <family val="2"/>
          </rPr>
          <t xml:space="preserve">
Pago mensualidad junio 03/06/2019 $3243 </t>
        </r>
      </text>
    </comment>
    <comment ref="G14" authorId="0">
      <text>
        <r>
          <rPr>
            <b/>
            <sz val="9"/>
            <color indexed="81"/>
            <rFont val="Tahoma"/>
            <family val="2"/>
          </rPr>
          <t>auxcontable:</t>
        </r>
        <r>
          <rPr>
            <sz val="9"/>
            <color indexed="81"/>
            <rFont val="Tahoma"/>
            <family val="2"/>
          </rPr>
          <t xml:space="preserve">
Pago inscripción 27/10/2017 $1,600</t>
        </r>
      </text>
    </comment>
    <comment ref="I14" authorId="0">
      <text>
        <r>
          <rPr>
            <b/>
            <sz val="9"/>
            <color indexed="81"/>
            <rFont val="Tahoma"/>
            <family val="2"/>
          </rPr>
          <t>auxcontable:</t>
        </r>
        <r>
          <rPr>
            <sz val="9"/>
            <color indexed="81"/>
            <rFont val="Tahoma"/>
            <family val="2"/>
          </rPr>
          <t xml:space="preserve">
Pago mensualidad enero 02/01/2018 $5,375</t>
        </r>
      </text>
    </comment>
    <comment ref="K14" authorId="0">
      <text>
        <r>
          <rPr>
            <b/>
            <sz val="9"/>
            <color indexed="81"/>
            <rFont val="Tahoma"/>
            <family val="2"/>
          </rPr>
          <t>auxcontable:</t>
        </r>
        <r>
          <rPr>
            <sz val="9"/>
            <color indexed="81"/>
            <rFont val="Tahoma"/>
            <family val="2"/>
          </rPr>
          <t xml:space="preserve">
Pago mensualidad febrero 02/02/2018 $5,375</t>
        </r>
      </text>
    </comment>
    <comment ref="M14" authorId="0">
      <text>
        <r>
          <rPr>
            <b/>
            <sz val="9"/>
            <color indexed="81"/>
            <rFont val="Tahoma"/>
            <family val="2"/>
          </rPr>
          <t>auxcontable:</t>
        </r>
        <r>
          <rPr>
            <sz val="9"/>
            <color indexed="81"/>
            <rFont val="Tahoma"/>
            <family val="2"/>
          </rPr>
          <t xml:space="preserve">
Pago mensualidad marzo 02/03/2018 $5,375</t>
        </r>
      </text>
    </comment>
    <comment ref="O14" authorId="0">
      <text>
        <r>
          <rPr>
            <b/>
            <sz val="9"/>
            <color indexed="81"/>
            <rFont val="Tahoma"/>
            <family val="2"/>
          </rPr>
          <t>auxcontable:</t>
        </r>
        <r>
          <rPr>
            <sz val="9"/>
            <color indexed="81"/>
            <rFont val="Tahoma"/>
            <family val="2"/>
          </rPr>
          <t xml:space="preserve">
Pago mensualidad Abril 06/04/2018 $5,375</t>
        </r>
      </text>
    </comment>
    <comment ref="Q14" authorId="0">
      <text>
        <r>
          <rPr>
            <b/>
            <sz val="9"/>
            <color indexed="81"/>
            <rFont val="Tahoma"/>
            <family val="2"/>
          </rPr>
          <t>auxcontable:</t>
        </r>
        <r>
          <rPr>
            <sz val="9"/>
            <color indexed="81"/>
            <rFont val="Tahoma"/>
            <family val="2"/>
          </rPr>
          <t xml:space="preserve">
Pago mensualidad mayo 30/04/2018 ,3762.50 pago eso ya que tenia 1,290 a favor  por lo que SUMAN 5,052.50</t>
        </r>
      </text>
    </comment>
    <comment ref="S14" authorId="0">
      <text>
        <r>
          <rPr>
            <b/>
            <sz val="9"/>
            <color indexed="81"/>
            <rFont val="Tahoma"/>
            <family val="2"/>
          </rPr>
          <t>auxcontable:</t>
        </r>
        <r>
          <rPr>
            <sz val="9"/>
            <color indexed="81"/>
            <rFont val="Tahoma"/>
            <family val="2"/>
          </rPr>
          <t xml:space="preserve">
Pago mensualidad junio 01/06/2018 $5,052.50 </t>
        </r>
      </text>
    </comment>
    <comment ref="U14" authorId="0">
      <text>
        <r>
          <rPr>
            <b/>
            <sz val="9"/>
            <color indexed="81"/>
            <rFont val="Tahoma"/>
            <family val="2"/>
          </rPr>
          <t>auxcontable:</t>
        </r>
        <r>
          <rPr>
            <sz val="9"/>
            <color indexed="81"/>
            <rFont val="Tahoma"/>
            <family val="2"/>
          </rPr>
          <t xml:space="preserve">
Pago mensualidad julio 05/07/2018 $5375 teniendo saldo a favor </t>
        </r>
      </text>
    </comment>
    <comment ref="W14" authorId="0">
      <text>
        <r>
          <rPr>
            <b/>
            <sz val="9"/>
            <color indexed="81"/>
            <rFont val="Tahoma"/>
            <family val="2"/>
          </rPr>
          <t>auxcontable:</t>
        </r>
        <r>
          <rPr>
            <sz val="9"/>
            <color indexed="81"/>
            <rFont val="Tahoma"/>
            <family val="2"/>
          </rPr>
          <t xml:space="preserve">
Pago mensualidad agosto 02/08/2018 $5375 teniendo saldo a favor</t>
        </r>
      </text>
    </comment>
    <comment ref="Y14" authorId="0">
      <text>
        <r>
          <rPr>
            <b/>
            <sz val="9"/>
            <color indexed="81"/>
            <rFont val="Tahoma"/>
            <family val="2"/>
          </rPr>
          <t>auxcontable:</t>
        </r>
        <r>
          <rPr>
            <sz val="9"/>
            <color indexed="81"/>
            <rFont val="Tahoma"/>
            <family val="2"/>
          </rPr>
          <t xml:space="preserve">
Pago mensualidad septiembre 05/09/2018 $5375 teniendo saldo a favor </t>
        </r>
      </text>
    </comment>
    <comment ref="AA14" authorId="0">
      <text>
        <r>
          <rPr>
            <b/>
            <sz val="9"/>
            <color indexed="81"/>
            <rFont val="Tahoma"/>
            <family val="2"/>
          </rPr>
          <t>auxcontable:</t>
        </r>
        <r>
          <rPr>
            <sz val="9"/>
            <color indexed="81"/>
            <rFont val="Tahoma"/>
            <family val="2"/>
          </rPr>
          <t xml:space="preserve">
Pago mensualidad octubre 01/10/2018 5052.50 pronto pago - 967.50 a favor = 4085</t>
        </r>
      </text>
    </comment>
    <comment ref="AC14" authorId="0">
      <text>
        <r>
          <rPr>
            <b/>
            <sz val="9"/>
            <color indexed="81"/>
            <rFont val="Tahoma"/>
            <family val="2"/>
          </rPr>
          <t>auxcontable:</t>
        </r>
        <r>
          <rPr>
            <sz val="9"/>
            <color indexed="81"/>
            <rFont val="Tahoma"/>
            <family val="2"/>
          </rPr>
          <t xml:space="preserve">
pago mensualidad noviembre 05/11/18 $4085 Y 968 EL 08/11/2018</t>
        </r>
      </text>
    </comment>
    <comment ref="AE14" authorId="0">
      <text>
        <r>
          <rPr>
            <b/>
            <sz val="9"/>
            <color indexed="81"/>
            <rFont val="Tahoma"/>
            <family val="2"/>
          </rPr>
          <t>auxcontable:</t>
        </r>
        <r>
          <rPr>
            <sz val="9"/>
            <color indexed="81"/>
            <rFont val="Tahoma"/>
            <family val="2"/>
          </rPr>
          <t xml:space="preserve">
Pago mensualidad diciembre 02/12/2018 $5052.50</t>
        </r>
      </text>
    </comment>
    <comment ref="AG14" authorId="0">
      <text>
        <r>
          <rPr>
            <b/>
            <sz val="9"/>
            <color indexed="81"/>
            <rFont val="Tahoma"/>
            <family val="2"/>
          </rPr>
          <t>auxcontable:</t>
        </r>
        <r>
          <rPr>
            <sz val="9"/>
            <color indexed="81"/>
            <rFont val="Tahoma"/>
            <family val="2"/>
          </rPr>
          <t xml:space="preserve">
Pago mensualidad enero 01/01/2019 $5052.50</t>
        </r>
      </text>
    </comment>
    <comment ref="AI14" authorId="0">
      <text>
        <r>
          <rPr>
            <b/>
            <sz val="9"/>
            <color indexed="81"/>
            <rFont val="Tahoma"/>
            <family val="2"/>
          </rPr>
          <t>auxcontable:</t>
        </r>
        <r>
          <rPr>
            <sz val="9"/>
            <color indexed="81"/>
            <rFont val="Tahoma"/>
            <family val="2"/>
          </rPr>
          <t xml:space="preserve">
Pago mensualidad febrero 01/02/2019 $5052.50</t>
        </r>
      </text>
    </comment>
    <comment ref="AK14" authorId="0">
      <text>
        <r>
          <rPr>
            <b/>
            <sz val="9"/>
            <color indexed="81"/>
            <rFont val="Tahoma"/>
            <family val="2"/>
          </rPr>
          <t>auxcontable:</t>
        </r>
        <r>
          <rPr>
            <sz val="9"/>
            <color indexed="81"/>
            <rFont val="Tahoma"/>
            <family val="2"/>
          </rPr>
          <t xml:space="preserve">
Pago mensualidad marzo 01/03/2019 $5052.50</t>
        </r>
      </text>
    </comment>
    <comment ref="AM14" authorId="0">
      <text>
        <r>
          <rPr>
            <b/>
            <sz val="9"/>
            <color indexed="81"/>
            <rFont val="Tahoma"/>
            <family val="2"/>
          </rPr>
          <t>auxcontable:</t>
        </r>
        <r>
          <rPr>
            <sz val="9"/>
            <color indexed="81"/>
            <rFont val="Tahoma"/>
            <family val="2"/>
          </rPr>
          <t xml:space="preserve">
Pago mensualidad Abril 29/03/2019 $5052.50</t>
        </r>
      </text>
    </comment>
    <comment ref="AO14" authorId="0">
      <text>
        <r>
          <rPr>
            <b/>
            <sz val="9"/>
            <color indexed="81"/>
            <rFont val="Tahoma"/>
            <family val="2"/>
          </rPr>
          <t>auxcontable:</t>
        </r>
        <r>
          <rPr>
            <sz val="9"/>
            <color indexed="81"/>
            <rFont val="Tahoma"/>
            <family val="2"/>
          </rPr>
          <t xml:space="preserve">
Pago mensualidad mayo 02/05/2019 $5,052.50 </t>
        </r>
      </text>
    </comment>
    <comment ref="AQ14" authorId="0">
      <text>
        <r>
          <rPr>
            <b/>
            <sz val="9"/>
            <color indexed="81"/>
            <rFont val="Tahoma"/>
            <family val="2"/>
          </rPr>
          <t>auxcontable:</t>
        </r>
        <r>
          <rPr>
            <sz val="9"/>
            <color indexed="81"/>
            <rFont val="Tahoma"/>
            <family val="2"/>
          </rPr>
          <t xml:space="preserve">
Pago mensualidad junio 27/05/2019 $5,052.50 </t>
        </r>
      </text>
    </comment>
    <comment ref="G15" authorId="0">
      <text>
        <r>
          <rPr>
            <b/>
            <sz val="9"/>
            <color indexed="81"/>
            <rFont val="Tahoma"/>
            <family val="2"/>
          </rPr>
          <t>auxcontable:</t>
        </r>
        <r>
          <rPr>
            <sz val="9"/>
            <color indexed="81"/>
            <rFont val="Tahoma"/>
            <family val="2"/>
          </rPr>
          <t xml:space="preserve">
Pago inscripción 25/10/2017 $1,600</t>
        </r>
      </text>
    </comment>
    <comment ref="I15" authorId="0">
      <text>
        <r>
          <rPr>
            <b/>
            <sz val="9"/>
            <color indexed="81"/>
            <rFont val="Tahoma"/>
            <family val="2"/>
          </rPr>
          <t>auxcontable:</t>
        </r>
        <r>
          <rPr>
            <sz val="9"/>
            <color indexed="81"/>
            <rFont val="Tahoma"/>
            <family val="2"/>
          </rPr>
          <t xml:space="preserve">
Pago mensualidad enero 16/01/2018 (3450+150cf)=3600</t>
        </r>
      </text>
    </comment>
    <comment ref="K15" authorId="0">
      <text>
        <r>
          <rPr>
            <b/>
            <sz val="9"/>
            <color indexed="81"/>
            <rFont val="Tahoma"/>
            <family val="2"/>
          </rPr>
          <t>auxcontable:</t>
        </r>
        <r>
          <rPr>
            <sz val="9"/>
            <color indexed="81"/>
            <rFont val="Tahoma"/>
            <family val="2"/>
          </rPr>
          <t xml:space="preserve">
Pago mensualidad febrero 13/02/2018 $3450</t>
        </r>
      </text>
    </comment>
    <comment ref="M15" authorId="0">
      <text>
        <r>
          <rPr>
            <b/>
            <sz val="9"/>
            <color indexed="81"/>
            <rFont val="Tahoma"/>
            <family val="2"/>
          </rPr>
          <t>auxcontable:</t>
        </r>
        <r>
          <rPr>
            <sz val="9"/>
            <color indexed="81"/>
            <rFont val="Tahoma"/>
            <family val="2"/>
          </rPr>
          <t xml:space="preserve">
Pago mensualidad marzo 31/03/2018 $5,525 (5375+150)</t>
        </r>
      </text>
    </comment>
    <comment ref="O15" authorId="0">
      <text>
        <r>
          <rPr>
            <b/>
            <sz val="9"/>
            <color indexed="81"/>
            <rFont val="Tahoma"/>
            <family val="2"/>
          </rPr>
          <t>auxcontable:</t>
        </r>
        <r>
          <rPr>
            <sz val="9"/>
            <color indexed="81"/>
            <rFont val="Tahoma"/>
            <family val="2"/>
          </rPr>
          <t xml:space="preserve">
Pago mensualidad abril 13/04/2018 $5,375 </t>
        </r>
      </text>
    </comment>
    <comment ref="Q15" authorId="0">
      <text>
        <r>
          <rPr>
            <b/>
            <sz val="9"/>
            <color indexed="81"/>
            <rFont val="Tahoma"/>
            <family val="2"/>
          </rPr>
          <t>auxcontable:</t>
        </r>
        <r>
          <rPr>
            <sz val="9"/>
            <color indexed="81"/>
            <rFont val="Tahoma"/>
            <family val="2"/>
          </rPr>
          <t xml:space="preserve">
Pago mensualidad mayo 14/05/2018  $3450</t>
        </r>
      </text>
    </comment>
    <comment ref="S15" authorId="0">
      <text>
        <r>
          <rPr>
            <b/>
            <sz val="9"/>
            <color indexed="81"/>
            <rFont val="Tahoma"/>
            <family val="2"/>
          </rPr>
          <t>auxcontable:</t>
        </r>
        <r>
          <rPr>
            <sz val="9"/>
            <color indexed="81"/>
            <rFont val="Tahoma"/>
            <family val="2"/>
          </rPr>
          <t xml:space="preserve">
Pago mensualidad junio 18/06/2018 (3450+150cf)=3600</t>
        </r>
      </text>
    </comment>
    <comment ref="U15" authorId="0">
      <text>
        <r>
          <rPr>
            <b/>
            <sz val="9"/>
            <color indexed="81"/>
            <rFont val="Tahoma"/>
            <family val="2"/>
          </rPr>
          <t>auxcontable:</t>
        </r>
        <r>
          <rPr>
            <sz val="9"/>
            <color indexed="81"/>
            <rFont val="Tahoma"/>
            <family val="2"/>
          </rPr>
          <t xml:space="preserve">
Pago mensualidad julio 24/07/2018 (3450+150)=3600</t>
        </r>
      </text>
    </comment>
    <comment ref="W15" authorId="0">
      <text>
        <r>
          <rPr>
            <b/>
            <sz val="9"/>
            <color indexed="81"/>
            <rFont val="Tahoma"/>
            <family val="2"/>
          </rPr>
          <t>auxcontable:</t>
        </r>
        <r>
          <rPr>
            <sz val="9"/>
            <color indexed="81"/>
            <rFont val="Tahoma"/>
            <family val="2"/>
          </rPr>
          <t xml:space="preserve">
Pago mensualidad agosto 14/08/2018 $3450</t>
        </r>
      </text>
    </comment>
    <comment ref="Y15" authorId="0">
      <text>
        <r>
          <rPr>
            <b/>
            <sz val="9"/>
            <color indexed="81"/>
            <rFont val="Tahoma"/>
            <family val="2"/>
          </rPr>
          <t>auxcontable:</t>
        </r>
        <r>
          <rPr>
            <sz val="9"/>
            <color indexed="81"/>
            <rFont val="Tahoma"/>
            <family val="2"/>
          </rPr>
          <t xml:space="preserve">
Pago mensualidad septiembre 13/09/2018 $3500 teniendo 50 a favor </t>
        </r>
      </text>
    </comment>
    <comment ref="AA15" authorId="0">
      <text>
        <r>
          <rPr>
            <b/>
            <sz val="9"/>
            <color indexed="81"/>
            <rFont val="Tahoma"/>
            <family val="2"/>
          </rPr>
          <t>auxcontable:</t>
        </r>
        <r>
          <rPr>
            <sz val="9"/>
            <color indexed="81"/>
            <rFont val="Tahoma"/>
            <family val="2"/>
          </rPr>
          <t xml:space="preserve">
Pago mensualidad octubre 22/10/2018 3600</t>
        </r>
      </text>
    </comment>
    <comment ref="AC15" authorId="0">
      <text>
        <r>
          <rPr>
            <b/>
            <sz val="9"/>
            <color indexed="81"/>
            <rFont val="Tahoma"/>
            <family val="2"/>
          </rPr>
          <t>auxcontable:</t>
        </r>
        <r>
          <rPr>
            <sz val="9"/>
            <color indexed="81"/>
            <rFont val="Tahoma"/>
            <family val="2"/>
          </rPr>
          <t xml:space="preserve">
Pago mensualidad noviembre 20/11/2018 $3600</t>
        </r>
      </text>
    </comment>
    <comment ref="AE15" authorId="0">
      <text>
        <r>
          <rPr>
            <b/>
            <sz val="9"/>
            <color indexed="81"/>
            <rFont val="Tahoma"/>
            <family val="2"/>
          </rPr>
          <t>auxcontable:</t>
        </r>
        <r>
          <rPr>
            <sz val="9"/>
            <color indexed="81"/>
            <rFont val="Tahoma"/>
            <family val="2"/>
          </rPr>
          <t xml:space="preserve">
Pago mensualidad diciembre 13/12/2018 $3450 </t>
        </r>
      </text>
    </comment>
    <comment ref="AG15" authorId="0">
      <text>
        <r>
          <rPr>
            <b/>
            <sz val="9"/>
            <color indexed="81"/>
            <rFont val="Tahoma"/>
            <family val="2"/>
          </rPr>
          <t>auxcontable:</t>
        </r>
        <r>
          <rPr>
            <sz val="9"/>
            <color indexed="81"/>
            <rFont val="Tahoma"/>
            <family val="2"/>
          </rPr>
          <t xml:space="preserve">
Pago mensualidad enero 30/01/2019 $3600 (3450+150)</t>
        </r>
      </text>
    </comment>
    <comment ref="AI15" authorId="0">
      <text>
        <r>
          <rPr>
            <b/>
            <sz val="9"/>
            <color indexed="81"/>
            <rFont val="Tahoma"/>
            <family val="2"/>
          </rPr>
          <t>auxcontable:</t>
        </r>
        <r>
          <rPr>
            <sz val="9"/>
            <color indexed="81"/>
            <rFont val="Tahoma"/>
            <family val="2"/>
          </rPr>
          <t xml:space="preserve">
Pago mensualidad febrero 01/02/2019 $3450teniendo 207 de saldo a favor </t>
        </r>
      </text>
    </comment>
    <comment ref="AK15" authorId="0">
      <text>
        <r>
          <rPr>
            <b/>
            <sz val="9"/>
            <color indexed="81"/>
            <rFont val="Tahoma"/>
            <family val="2"/>
          </rPr>
          <t>auxcontable:</t>
        </r>
        <r>
          <rPr>
            <sz val="9"/>
            <color indexed="81"/>
            <rFont val="Tahoma"/>
            <family val="2"/>
          </rPr>
          <t xml:space="preserve">
Pago mensualidad marzo 27/03/2019 (3450+150)=3600</t>
        </r>
      </text>
    </comment>
    <comment ref="AM15" authorId="0">
      <text>
        <r>
          <rPr>
            <b/>
            <sz val="9"/>
            <color indexed="81"/>
            <rFont val="Tahoma"/>
            <family val="2"/>
          </rPr>
          <t>auxcontable:</t>
        </r>
        <r>
          <rPr>
            <sz val="9"/>
            <color indexed="81"/>
            <rFont val="Tahoma"/>
            <family val="2"/>
          </rPr>
          <t xml:space="preserve">
Pago mensualidad abril 08/05/2019 $5,793.75 (5375+150cf+268.75int)= 5,793.75</t>
        </r>
      </text>
    </comment>
    <comment ref="AO15" authorId="0">
      <text>
        <r>
          <rPr>
            <b/>
            <sz val="9"/>
            <color indexed="81"/>
            <rFont val="Tahoma"/>
            <family val="2"/>
          </rPr>
          <t>auxcontable:</t>
        </r>
        <r>
          <rPr>
            <sz val="9"/>
            <color indexed="81"/>
            <rFont val="Tahoma"/>
            <family val="2"/>
          </rPr>
          <t xml:space="preserve">
Pago mensualidad mayo 08/05/2019 $5375 </t>
        </r>
      </text>
    </comment>
    <comment ref="AQ15" authorId="0">
      <text>
        <r>
          <rPr>
            <b/>
            <sz val="9"/>
            <color indexed="81"/>
            <rFont val="Tahoma"/>
            <family val="2"/>
          </rPr>
          <t>auxcontable:</t>
        </r>
        <r>
          <rPr>
            <sz val="9"/>
            <color indexed="81"/>
            <rFont val="Tahoma"/>
            <family val="2"/>
          </rPr>
          <t xml:space="preserve">
Pago mensualidad junio 03/06/2019 $5,052.50 </t>
        </r>
      </text>
    </comment>
    <comment ref="G16" authorId="0">
      <text>
        <r>
          <rPr>
            <b/>
            <sz val="9"/>
            <color indexed="81"/>
            <rFont val="Tahoma"/>
            <family val="2"/>
          </rPr>
          <t>auxcontable:</t>
        </r>
        <r>
          <rPr>
            <sz val="9"/>
            <color indexed="81"/>
            <rFont val="Tahoma"/>
            <family val="2"/>
          </rPr>
          <t xml:space="preserve">
Pago inscripción 17/11/2017 $1,600</t>
        </r>
      </text>
    </comment>
    <comment ref="I16" authorId="0">
      <text>
        <r>
          <rPr>
            <b/>
            <sz val="9"/>
            <color indexed="81"/>
            <rFont val="Tahoma"/>
            <family val="2"/>
          </rPr>
          <t>auxcontable:</t>
        </r>
        <r>
          <rPr>
            <sz val="9"/>
            <color indexed="81"/>
            <rFont val="Tahoma"/>
            <family val="2"/>
          </rPr>
          <t xml:space="preserve">
Pago mensualidad enero 15/01/2018 $3,450</t>
        </r>
      </text>
    </comment>
    <comment ref="K16" authorId="0">
      <text>
        <r>
          <rPr>
            <b/>
            <sz val="9"/>
            <color indexed="81"/>
            <rFont val="Tahoma"/>
            <family val="2"/>
          </rPr>
          <t>auxcontable:</t>
        </r>
        <r>
          <rPr>
            <sz val="9"/>
            <color indexed="81"/>
            <rFont val="Tahoma"/>
            <family val="2"/>
          </rPr>
          <t xml:space="preserve">
Pago mensualidad febrero 23/02/2018 $3600 (3450+150)
</t>
        </r>
      </text>
    </comment>
    <comment ref="M16" authorId="0">
      <text>
        <r>
          <rPr>
            <b/>
            <sz val="9"/>
            <color indexed="81"/>
            <rFont val="Tahoma"/>
            <family val="2"/>
          </rPr>
          <t>auxcontable:</t>
        </r>
        <r>
          <rPr>
            <sz val="9"/>
            <color indexed="81"/>
            <rFont val="Tahoma"/>
            <family val="2"/>
          </rPr>
          <t xml:space="preserve">
Pago mensualidad marzo 28/03/2018 $3,600 </t>
        </r>
      </text>
    </comment>
    <comment ref="O16" authorId="0">
      <text>
        <r>
          <rPr>
            <b/>
            <sz val="9"/>
            <color indexed="81"/>
            <rFont val="Tahoma"/>
            <family val="2"/>
          </rPr>
          <t>auxcontable:</t>
        </r>
        <r>
          <rPr>
            <sz val="9"/>
            <color indexed="81"/>
            <rFont val="Tahoma"/>
            <family val="2"/>
          </rPr>
          <t xml:space="preserve">
Pago mensualidades abril y mayo 31/05/2018 7,372.50  (abril 3450 +150cf+172.50int)=3772.50
mayo( 3450+150)=3600</t>
        </r>
      </text>
    </comment>
    <comment ref="Q16" authorId="0">
      <text>
        <r>
          <rPr>
            <b/>
            <sz val="9"/>
            <color indexed="81"/>
            <rFont val="Tahoma"/>
            <family val="2"/>
          </rPr>
          <t>auxcontable:</t>
        </r>
        <r>
          <rPr>
            <sz val="9"/>
            <color indexed="81"/>
            <rFont val="Tahoma"/>
            <family val="2"/>
          </rPr>
          <t xml:space="preserve">
Pago mensualidades abril y mayo 31/05/2018 7,372.50  (abril 3450 +150cf+172.50int)=3772.50
mayo( 3450+150)=3600</t>
        </r>
      </text>
    </comment>
    <comment ref="S16" authorId="0">
      <text>
        <r>
          <rPr>
            <b/>
            <sz val="9"/>
            <color indexed="81"/>
            <rFont val="Tahoma"/>
            <family val="2"/>
          </rPr>
          <t>auxcontable:</t>
        </r>
        <r>
          <rPr>
            <sz val="9"/>
            <color indexed="81"/>
            <rFont val="Tahoma"/>
            <family val="2"/>
          </rPr>
          <t xml:space="preserve">
Pago mensualidad junio 15/06/2018 $3450</t>
        </r>
      </text>
    </comment>
    <comment ref="U16" authorId="0">
      <text>
        <r>
          <rPr>
            <b/>
            <sz val="9"/>
            <color indexed="81"/>
            <rFont val="Tahoma"/>
            <family val="2"/>
          </rPr>
          <t>auxcontable:</t>
        </r>
        <r>
          <rPr>
            <sz val="9"/>
            <color indexed="81"/>
            <rFont val="Tahoma"/>
            <family val="2"/>
          </rPr>
          <t xml:space="preserve">
Pago mensualidades julio y agosto 28/08/2018  7,32.50
julio (3450+150+172.50) 3,772.50
agosto (3450+150) 3,600</t>
        </r>
      </text>
    </comment>
    <comment ref="W16" authorId="0">
      <text>
        <r>
          <rPr>
            <b/>
            <sz val="9"/>
            <color indexed="81"/>
            <rFont val="Tahoma"/>
            <family val="2"/>
          </rPr>
          <t>auxcontable:</t>
        </r>
        <r>
          <rPr>
            <sz val="9"/>
            <color indexed="81"/>
            <rFont val="Tahoma"/>
            <family val="2"/>
          </rPr>
          <t xml:space="preserve">
Pago mensualidades julio y agosto 28/08/2018  7,32.50
julio (3450+150+172.50) 3,772.50
agosto (3450+150) 3,600</t>
        </r>
      </text>
    </comment>
    <comment ref="Y16" authorId="0">
      <text>
        <r>
          <rPr>
            <b/>
            <sz val="9"/>
            <color indexed="81"/>
            <rFont val="Tahoma"/>
            <family val="2"/>
          </rPr>
          <t>auxcontable:</t>
        </r>
        <r>
          <rPr>
            <sz val="9"/>
            <color indexed="81"/>
            <rFont val="Tahoma"/>
            <family val="2"/>
          </rPr>
          <t xml:space="preserve">
Pago mensualidad septiembre 27/09/2018 (3450+150)=3600</t>
        </r>
      </text>
    </comment>
    <comment ref="AA16" authorId="0">
      <text>
        <r>
          <rPr>
            <b/>
            <sz val="9"/>
            <color indexed="81"/>
            <rFont val="Tahoma"/>
            <family val="2"/>
          </rPr>
          <t>auxcontable:</t>
        </r>
        <r>
          <rPr>
            <sz val="9"/>
            <color indexed="81"/>
            <rFont val="Tahoma"/>
            <family val="2"/>
          </rPr>
          <t xml:space="preserve">
pago mensualidades octubre y noviembre 05/11/2018  $7,015.50 oct(3450+150cf+172.50)=3772.50
nov 3243 </t>
        </r>
      </text>
    </comment>
    <comment ref="AC16" authorId="0">
      <text>
        <r>
          <rPr>
            <b/>
            <sz val="9"/>
            <color indexed="81"/>
            <rFont val="Tahoma"/>
            <family val="2"/>
          </rPr>
          <t>auxcontable:</t>
        </r>
        <r>
          <rPr>
            <sz val="9"/>
            <color indexed="81"/>
            <rFont val="Tahoma"/>
            <family val="2"/>
          </rPr>
          <t xml:space="preserve">
pago mensualidades octubre y noviembre 05/11/2018  $7,015.50 oct(3450+150cf+172.50)=3772.50
nov 3243 </t>
        </r>
      </text>
    </comment>
    <comment ref="AE16" authorId="0">
      <text>
        <r>
          <rPr>
            <b/>
            <sz val="9"/>
            <color indexed="81"/>
            <rFont val="Tahoma"/>
            <family val="2"/>
          </rPr>
          <t>auxcontable:</t>
        </r>
        <r>
          <rPr>
            <sz val="9"/>
            <color indexed="81"/>
            <rFont val="Tahoma"/>
            <family val="2"/>
          </rPr>
          <t xml:space="preserve">
Pago mensualidad diciembre 05/12/18 $3243</t>
        </r>
      </text>
    </comment>
    <comment ref="AG16" authorId="0">
      <text>
        <r>
          <rPr>
            <b/>
            <sz val="9"/>
            <color indexed="81"/>
            <rFont val="Tahoma"/>
            <family val="2"/>
          </rPr>
          <t>auxcontable:</t>
        </r>
        <r>
          <rPr>
            <sz val="9"/>
            <color indexed="81"/>
            <rFont val="Tahoma"/>
            <family val="2"/>
          </rPr>
          <t xml:space="preserve">
Pago mensualidad enero 31/01/2019 $3600 </t>
        </r>
      </text>
    </comment>
    <comment ref="AI16" authorId="0">
      <text>
        <r>
          <rPr>
            <b/>
            <sz val="9"/>
            <color indexed="81"/>
            <rFont val="Tahoma"/>
            <family val="2"/>
          </rPr>
          <t>auxcontable:</t>
        </r>
        <r>
          <rPr>
            <sz val="9"/>
            <color indexed="81"/>
            <rFont val="Tahoma"/>
            <family val="2"/>
          </rPr>
          <t xml:space="preserve">
Pago mensualidad febrero 27/02/2019 3,600 (3450+150)</t>
        </r>
      </text>
    </comment>
    <comment ref="AK16" authorId="0">
      <text>
        <r>
          <rPr>
            <b/>
            <sz val="9"/>
            <color indexed="81"/>
            <rFont val="Tahoma"/>
            <family val="2"/>
          </rPr>
          <t>auxcontable:</t>
        </r>
        <r>
          <rPr>
            <sz val="9"/>
            <color indexed="81"/>
            <rFont val="Tahoma"/>
            <family val="2"/>
          </rPr>
          <t xml:space="preserve">
Pago mensualidad marzo 15/03/2019 $3,450</t>
        </r>
      </text>
    </comment>
    <comment ref="AM16" authorId="0">
      <text>
        <r>
          <rPr>
            <b/>
            <sz val="9"/>
            <color indexed="81"/>
            <rFont val="Tahoma"/>
            <family val="2"/>
          </rPr>
          <t>auxcontable:</t>
        </r>
        <r>
          <rPr>
            <sz val="9"/>
            <color indexed="81"/>
            <rFont val="Tahoma"/>
            <family val="2"/>
          </rPr>
          <t xml:space="preserve">
Pago mensualidades abril, mayo junio 19/06/2019 $11,317.50 abril(3450+150cf+345)=3,945
mayo(3450+150cf+172.50)=3,772.50
junio (3450+150cf)=3,600</t>
        </r>
      </text>
    </comment>
    <comment ref="AO16" authorId="0">
      <text>
        <r>
          <rPr>
            <b/>
            <sz val="9"/>
            <color indexed="81"/>
            <rFont val="Tahoma"/>
            <family val="2"/>
          </rPr>
          <t>auxcontable:</t>
        </r>
        <r>
          <rPr>
            <sz val="9"/>
            <color indexed="81"/>
            <rFont val="Tahoma"/>
            <family val="2"/>
          </rPr>
          <t xml:space="preserve">
Pago mensualidades abril, mayo junio 19/06/2019 $11,317.50 abril(3450+150cf+345)=3,945
mayo(3450+150cf+172.50)=3,772.50
junio (3450+150cf)=3,600</t>
        </r>
      </text>
    </comment>
    <comment ref="AQ16" authorId="0">
      <text>
        <r>
          <rPr>
            <b/>
            <sz val="9"/>
            <color indexed="81"/>
            <rFont val="Tahoma"/>
            <family val="2"/>
          </rPr>
          <t>auxcontable:</t>
        </r>
        <r>
          <rPr>
            <sz val="9"/>
            <color indexed="81"/>
            <rFont val="Tahoma"/>
            <family val="2"/>
          </rPr>
          <t xml:space="preserve">
Pago mensualidades abril, mayo junio 19/06/2019 $11,317.50 abril(3450+150cf+345)=3,945
mayo(3450+150cf+172.50)=3,772.50
junio (3450+150cf)=3,600</t>
        </r>
      </text>
    </comment>
    <comment ref="G17" authorId="0">
      <text>
        <r>
          <rPr>
            <b/>
            <sz val="9"/>
            <color indexed="81"/>
            <rFont val="Tahoma"/>
            <family val="2"/>
          </rPr>
          <t>auxcontable:</t>
        </r>
        <r>
          <rPr>
            <sz val="9"/>
            <color indexed="81"/>
            <rFont val="Tahoma"/>
            <family val="2"/>
          </rPr>
          <t xml:space="preserve">
Pago inscripción 15/11/2017 $1600</t>
        </r>
      </text>
    </comment>
    <comment ref="I17" authorId="0">
      <text>
        <r>
          <rPr>
            <b/>
            <sz val="9"/>
            <color indexed="81"/>
            <rFont val="Tahoma"/>
            <family val="2"/>
          </rPr>
          <t>auxcontable:</t>
        </r>
        <r>
          <rPr>
            <sz val="9"/>
            <color indexed="81"/>
            <rFont val="Tahoma"/>
            <family val="2"/>
          </rPr>
          <t xml:space="preserve">
Pago mensualidad enero 21/02/2018 $3772.50 (3450+150+172.50)=3772.50</t>
        </r>
      </text>
    </comment>
    <comment ref="K17" authorId="0">
      <text>
        <r>
          <rPr>
            <b/>
            <sz val="9"/>
            <color indexed="81"/>
            <rFont val="Tahoma"/>
            <family val="2"/>
          </rPr>
          <t>auxcontable:</t>
        </r>
        <r>
          <rPr>
            <sz val="9"/>
            <color indexed="81"/>
            <rFont val="Tahoma"/>
            <family val="2"/>
          </rPr>
          <t xml:space="preserve">
Pago mensualidad febrero 21/02/2018 $3600 (3450+150)=3600</t>
        </r>
      </text>
    </comment>
    <comment ref="M17" authorId="0">
      <text>
        <r>
          <rPr>
            <b/>
            <sz val="9"/>
            <color indexed="81"/>
            <rFont val="Tahoma"/>
            <family val="2"/>
          </rPr>
          <t>auxcontable:</t>
        </r>
        <r>
          <rPr>
            <sz val="9"/>
            <color indexed="81"/>
            <rFont val="Tahoma"/>
            <family val="2"/>
          </rPr>
          <t xml:space="preserve">
pago mensualidad marzo 25/04/2018 (3450 quedando a deber 322.50</t>
        </r>
      </text>
    </comment>
    <comment ref="O17" authorId="0">
      <text>
        <r>
          <rPr>
            <b/>
            <sz val="9"/>
            <color indexed="81"/>
            <rFont val="Tahoma"/>
            <family val="2"/>
          </rPr>
          <t>auxcontable:</t>
        </r>
        <r>
          <rPr>
            <sz val="9"/>
            <color indexed="81"/>
            <rFont val="Tahoma"/>
            <family val="2"/>
          </rPr>
          <t xml:space="preserve">
Pago  15/05/18 complemento mensualidad marzo 322.50 y abono 3,477.50 a mensualidad abril quedando a deber 295 </t>
        </r>
      </text>
    </comment>
    <comment ref="Q17" authorId="0">
      <text>
        <r>
          <rPr>
            <b/>
            <sz val="9"/>
            <color indexed="81"/>
            <rFont val="Tahoma"/>
            <family val="2"/>
          </rPr>
          <t>auxcontable:</t>
        </r>
        <r>
          <rPr>
            <sz val="9"/>
            <color indexed="81"/>
            <rFont val="Tahoma"/>
            <family val="2"/>
          </rPr>
          <t xml:space="preserve">
Pago mensualidad mayo 23/05/2018 (3450+150) y abono 95 a intereses</t>
        </r>
      </text>
    </comment>
    <comment ref="S17" authorId="0">
      <text>
        <r>
          <rPr>
            <b/>
            <sz val="9"/>
            <color indexed="81"/>
            <rFont val="Tahoma"/>
            <family val="2"/>
          </rPr>
          <t>auxcontable:</t>
        </r>
        <r>
          <rPr>
            <sz val="9"/>
            <color indexed="81"/>
            <rFont val="Tahoma"/>
            <family val="2"/>
          </rPr>
          <t xml:space="preserve">
Pago mensualidad junio 21/06/2018 $3695 quedando a deber 105 de intereses </t>
        </r>
      </text>
    </comment>
    <comment ref="U17" authorId="0">
      <text>
        <r>
          <rPr>
            <b/>
            <sz val="9"/>
            <color indexed="81"/>
            <rFont val="Tahoma"/>
            <family val="2"/>
          </rPr>
          <t>auxcontable:</t>
        </r>
        <r>
          <rPr>
            <sz val="9"/>
            <color indexed="81"/>
            <rFont val="Tahoma"/>
            <family val="2"/>
          </rPr>
          <t xml:space="preserve">
Pago mensualidad julio 23/07/2018 (3450+150+95 de intereses atrasados)=3,695</t>
        </r>
      </text>
    </comment>
    <comment ref="W17" authorId="0">
      <text>
        <r>
          <rPr>
            <b/>
            <sz val="9"/>
            <color indexed="81"/>
            <rFont val="Tahoma"/>
            <family val="2"/>
          </rPr>
          <t>auxcontable:</t>
        </r>
        <r>
          <rPr>
            <sz val="9"/>
            <color indexed="81"/>
            <rFont val="Tahoma"/>
            <family val="2"/>
          </rPr>
          <t xml:space="preserve">
Pago mensualidad agosto 3700 28/08/2018</t>
        </r>
      </text>
    </comment>
    <comment ref="Y17" authorId="0">
      <text>
        <r>
          <rPr>
            <b/>
            <sz val="9"/>
            <color indexed="81"/>
            <rFont val="Tahoma"/>
            <family val="2"/>
          </rPr>
          <t>auxcontable:</t>
        </r>
        <r>
          <rPr>
            <sz val="9"/>
            <color indexed="81"/>
            <rFont val="Tahoma"/>
            <family val="2"/>
          </rPr>
          <t xml:space="preserve">
Pago menualidad septiembre 21/09/2018 $3700</t>
        </r>
      </text>
    </comment>
    <comment ref="AA17" authorId="0">
      <text>
        <r>
          <rPr>
            <b/>
            <sz val="9"/>
            <color indexed="81"/>
            <rFont val="Tahoma"/>
            <family val="2"/>
          </rPr>
          <t>auxcontable:</t>
        </r>
        <r>
          <rPr>
            <sz val="9"/>
            <color indexed="81"/>
            <rFont val="Tahoma"/>
            <family val="2"/>
          </rPr>
          <t xml:space="preserve">
Pago mensualidad octubre 22/10/2018 3750 teniendo a favor 340 </t>
        </r>
      </text>
    </comment>
    <comment ref="AC17" authorId="0">
      <text>
        <r>
          <rPr>
            <b/>
            <sz val="9"/>
            <color indexed="81"/>
            <rFont val="Tahoma"/>
            <family val="2"/>
          </rPr>
          <t>auxcontable:</t>
        </r>
        <r>
          <rPr>
            <sz val="9"/>
            <color indexed="81"/>
            <rFont val="Tahoma"/>
            <family val="2"/>
          </rPr>
          <t xml:space="preserve">
Pago mensualidad noviembre 04/01/2019 $3700  (3450+150cf+345int)=3,945 - 340 a favor de mes anterior=3605 - 3700pago teniendo saldo a favor de 95  </t>
        </r>
      </text>
    </comment>
    <comment ref="AE17" authorId="0">
      <text>
        <r>
          <rPr>
            <b/>
            <sz val="9"/>
            <color indexed="81"/>
            <rFont val="Tahoma"/>
            <family val="2"/>
          </rPr>
          <t>auxcontable:</t>
        </r>
        <r>
          <rPr>
            <sz val="9"/>
            <color indexed="81"/>
            <rFont val="Tahoma"/>
            <family val="2"/>
          </rPr>
          <t xml:space="preserve">
Pago mensualidaddiciembre04/01/2019 $3700  (3450+150cf+172.50int)=3,772.50 - 95 a favor de mes anterior=3,677.50 - 3700pago teniendo saldo a favor de 22.50</t>
        </r>
      </text>
    </comment>
    <comment ref="AG17" authorId="0">
      <text>
        <r>
          <rPr>
            <b/>
            <sz val="9"/>
            <color indexed="81"/>
            <rFont val="Tahoma"/>
            <family val="2"/>
          </rPr>
          <t>auxcontable:</t>
        </r>
        <r>
          <rPr>
            <sz val="9"/>
            <color indexed="81"/>
            <rFont val="Tahoma"/>
            <family val="2"/>
          </rPr>
          <t xml:space="preserve">
Pago mensualidadenero  04/01/2019 $3,350 (3243 - 22.50 favor de mes anterior=3,220 - 3350 pago teniendo saldo a favor de 129.50</t>
        </r>
      </text>
    </comment>
    <comment ref="AI17" authorId="0">
      <text>
        <r>
          <rPr>
            <b/>
            <sz val="9"/>
            <color indexed="81"/>
            <rFont val="Tahoma"/>
            <family val="2"/>
          </rPr>
          <t>auxcontable:</t>
        </r>
        <r>
          <rPr>
            <sz val="9"/>
            <color indexed="81"/>
            <rFont val="Tahoma"/>
            <family val="2"/>
          </rPr>
          <t xml:space="preserve">
Pago mensualidad febrero 11/02/2018 (3450-129.50a favor mes pasado) =3,320 - 3350 pago teniendo un saldo a favor de 29.50 </t>
        </r>
      </text>
    </comment>
    <comment ref="AK17" authorId="0">
      <text>
        <r>
          <rPr>
            <b/>
            <sz val="9"/>
            <color indexed="81"/>
            <rFont val="Tahoma"/>
            <family val="2"/>
          </rPr>
          <t>auxcontable:</t>
        </r>
        <r>
          <rPr>
            <sz val="9"/>
            <color indexed="81"/>
            <rFont val="Tahoma"/>
            <family val="2"/>
          </rPr>
          <t xml:space="preserve">
Pago mensualidades marzo, abril, mayo  30/05/2019 $10,000+1,317 
marzo(3,915.50)
abril(3450+150cf+172.50)=3,772.50
mayo (3450+150)=3600 
abono 29 a junio </t>
        </r>
      </text>
    </comment>
    <comment ref="AM17" authorId="0">
      <text>
        <r>
          <rPr>
            <b/>
            <sz val="9"/>
            <color indexed="81"/>
            <rFont val="Tahoma"/>
            <family val="2"/>
          </rPr>
          <t>auxcontable:</t>
        </r>
        <r>
          <rPr>
            <sz val="9"/>
            <color indexed="81"/>
            <rFont val="Tahoma"/>
            <family val="2"/>
          </rPr>
          <t xml:space="preserve">
Pago mensualidades marzo, abril, mayo  30/05/2019 $10,000+1,317 
marzo(3,915.50)
abril(3450+150cf+172.50)=3,772.50
mayo (3450+150)=3600 
abono 29 a junio </t>
        </r>
      </text>
    </comment>
    <comment ref="AO17" authorId="0">
      <text>
        <r>
          <rPr>
            <b/>
            <sz val="9"/>
            <color indexed="81"/>
            <rFont val="Tahoma"/>
            <family val="2"/>
          </rPr>
          <t>auxcontable:</t>
        </r>
        <r>
          <rPr>
            <sz val="9"/>
            <color indexed="81"/>
            <rFont val="Tahoma"/>
            <family val="2"/>
          </rPr>
          <t xml:space="preserve">
Pago mensualidades marzo, abril, mayo  30/05/2019 $10,000+1,317 
marzo(3,915.50)
abril(3450+150cf+172.50)=3,772.50
mayo (3450+150)=3600 
abono 29 a junio </t>
        </r>
      </text>
    </comment>
    <comment ref="AQ17" authorId="0">
      <text>
        <r>
          <rPr>
            <b/>
            <sz val="9"/>
            <color indexed="81"/>
            <rFont val="Tahoma"/>
            <family val="2"/>
          </rPr>
          <t>auxcontable:</t>
        </r>
        <r>
          <rPr>
            <sz val="9"/>
            <color indexed="81"/>
            <rFont val="Tahoma"/>
            <family val="2"/>
          </rPr>
          <t xml:space="preserve">
Pago mensualidad junio 11/06/2019 $3214 ya que contaba con saldo a favor </t>
        </r>
      </text>
    </comment>
    <comment ref="G18" authorId="0">
      <text>
        <r>
          <rPr>
            <b/>
            <sz val="9"/>
            <color indexed="81"/>
            <rFont val="Tahoma"/>
            <family val="2"/>
          </rPr>
          <t>auxcontable:</t>
        </r>
        <r>
          <rPr>
            <sz val="9"/>
            <color indexed="81"/>
            <rFont val="Tahoma"/>
            <family val="2"/>
          </rPr>
          <t xml:space="preserve">
Pago inscripción 23/08/2017 $3,200</t>
        </r>
      </text>
    </comment>
    <comment ref="I18" authorId="0">
      <text>
        <r>
          <rPr>
            <b/>
            <sz val="9"/>
            <color indexed="81"/>
            <rFont val="Tahoma"/>
            <family val="2"/>
          </rPr>
          <t>auxcontable:</t>
        </r>
        <r>
          <rPr>
            <sz val="9"/>
            <color indexed="81"/>
            <rFont val="Tahoma"/>
            <family val="2"/>
          </rPr>
          <t xml:space="preserve">
Pago mensualidad 04/09/2017 $3,278</t>
        </r>
      </text>
    </comment>
    <comment ref="K18" authorId="0">
      <text>
        <r>
          <rPr>
            <b/>
            <sz val="9"/>
            <color indexed="81"/>
            <rFont val="Tahoma"/>
            <family val="2"/>
          </rPr>
          <t>auxcontable:</t>
        </r>
        <r>
          <rPr>
            <sz val="9"/>
            <color indexed="81"/>
            <rFont val="Tahoma"/>
            <family val="2"/>
          </rPr>
          <t xml:space="preserve">
Pago mensualidad febrero 05/01/2018 $3,278</t>
        </r>
      </text>
    </comment>
    <comment ref="M18" authorId="0">
      <text>
        <r>
          <rPr>
            <b/>
            <sz val="9"/>
            <color indexed="81"/>
            <rFont val="Tahoma"/>
            <family val="2"/>
          </rPr>
          <t>auxcontable:</t>
        </r>
        <r>
          <rPr>
            <sz val="9"/>
            <color indexed="81"/>
            <rFont val="Tahoma"/>
            <family val="2"/>
          </rPr>
          <t xml:space="preserve">
Pago mensualidad marzo 15/02/2018 $3450</t>
        </r>
      </text>
    </comment>
    <comment ref="O18" authorId="0">
      <text>
        <r>
          <rPr>
            <b/>
            <sz val="9"/>
            <color indexed="81"/>
            <rFont val="Tahoma"/>
            <family val="2"/>
          </rPr>
          <t>auxcontable:</t>
        </r>
        <r>
          <rPr>
            <sz val="9"/>
            <color indexed="81"/>
            <rFont val="Tahoma"/>
            <family val="2"/>
          </rPr>
          <t xml:space="preserve">
Pago mensualidad abril 08/03/2018 $3450  teniendo saldo a favor </t>
        </r>
      </text>
    </comment>
    <comment ref="Q18" authorId="0">
      <text>
        <r>
          <rPr>
            <b/>
            <sz val="9"/>
            <color indexed="81"/>
            <rFont val="Tahoma"/>
            <family val="2"/>
          </rPr>
          <t>auxcontable:</t>
        </r>
        <r>
          <rPr>
            <sz val="9"/>
            <color indexed="81"/>
            <rFont val="Tahoma"/>
            <family val="2"/>
          </rPr>
          <t xml:space="preserve">
Pago mensualidad mayo 05/04/2018 $3243</t>
        </r>
      </text>
    </comment>
    <comment ref="S18" authorId="0">
      <text>
        <r>
          <rPr>
            <b/>
            <sz val="9"/>
            <color indexed="81"/>
            <rFont val="Tahoma"/>
            <family val="2"/>
          </rPr>
          <t>auxcontable:</t>
        </r>
        <r>
          <rPr>
            <sz val="9"/>
            <color indexed="81"/>
            <rFont val="Tahoma"/>
            <family val="2"/>
          </rPr>
          <t xml:space="preserve">
Pago mensualidad junio 10/05/2018 $3450 </t>
        </r>
      </text>
    </comment>
    <comment ref="U18" authorId="0">
      <text>
        <r>
          <rPr>
            <b/>
            <sz val="9"/>
            <color indexed="81"/>
            <rFont val="Tahoma"/>
            <family val="2"/>
          </rPr>
          <t>auxcontable:</t>
        </r>
        <r>
          <rPr>
            <sz val="9"/>
            <color indexed="81"/>
            <rFont val="Tahoma"/>
            <family val="2"/>
          </rPr>
          <t xml:space="preserve">
Pago mensualidad julio 05/06/2018 $3243</t>
        </r>
      </text>
    </comment>
    <comment ref="W18" authorId="0">
      <text>
        <r>
          <rPr>
            <b/>
            <sz val="9"/>
            <color indexed="81"/>
            <rFont val="Tahoma"/>
            <family val="2"/>
          </rPr>
          <t>auxcontable:</t>
        </r>
        <r>
          <rPr>
            <sz val="9"/>
            <color indexed="81"/>
            <rFont val="Tahoma"/>
            <family val="2"/>
          </rPr>
          <t xml:space="preserve">
Pago mensualidad agosto 04/07/2018 $3243</t>
        </r>
      </text>
    </comment>
    <comment ref="Y18" authorId="0">
      <text>
        <r>
          <rPr>
            <b/>
            <sz val="9"/>
            <color indexed="81"/>
            <rFont val="Tahoma"/>
            <family val="2"/>
          </rPr>
          <t>auxcontable:</t>
        </r>
        <r>
          <rPr>
            <sz val="9"/>
            <color indexed="81"/>
            <rFont val="Tahoma"/>
            <family val="2"/>
          </rPr>
          <t xml:space="preserve">
Pago mensualidad septiembre 03/08/2018 $3243</t>
        </r>
      </text>
    </comment>
    <comment ref="AA18" authorId="0">
      <text>
        <r>
          <rPr>
            <b/>
            <sz val="9"/>
            <color indexed="81"/>
            <rFont val="Tahoma"/>
            <family val="2"/>
          </rPr>
          <t>auxcontable:</t>
        </r>
        <r>
          <rPr>
            <sz val="9"/>
            <color indexed="81"/>
            <rFont val="Tahoma"/>
            <family val="2"/>
          </rPr>
          <t xml:space="preserve">
Pago mensualidad octubre 05/09/2018 $3243</t>
        </r>
      </text>
    </comment>
    <comment ref="AC18" authorId="0">
      <text>
        <r>
          <rPr>
            <b/>
            <sz val="9"/>
            <color indexed="81"/>
            <rFont val="Tahoma"/>
            <family val="2"/>
          </rPr>
          <t>auxcontable:</t>
        </r>
        <r>
          <rPr>
            <sz val="9"/>
            <color indexed="81"/>
            <rFont val="Tahoma"/>
            <family val="2"/>
          </rPr>
          <t xml:space="preserve">
Pago mensualidad noviembre 05/10/2018 3243</t>
        </r>
      </text>
    </comment>
    <comment ref="AE18" authorId="0">
      <text>
        <r>
          <rPr>
            <b/>
            <sz val="9"/>
            <color indexed="81"/>
            <rFont val="Tahoma"/>
            <family val="2"/>
          </rPr>
          <t>auxcontable:</t>
        </r>
        <r>
          <rPr>
            <sz val="9"/>
            <color indexed="81"/>
            <rFont val="Tahoma"/>
            <family val="2"/>
          </rPr>
          <t xml:space="preserve">
Pago mensualidad diciembre 05/11/2018 $3243 </t>
        </r>
      </text>
    </comment>
    <comment ref="AG18" authorId="0">
      <text>
        <r>
          <rPr>
            <b/>
            <sz val="9"/>
            <color indexed="81"/>
            <rFont val="Tahoma"/>
            <family val="2"/>
          </rPr>
          <t>auxcontable:</t>
        </r>
        <r>
          <rPr>
            <sz val="9"/>
            <color indexed="81"/>
            <rFont val="Tahoma"/>
            <family val="2"/>
          </rPr>
          <t xml:space="preserve">
Pago mensualidad enero 11/12/2018 $3450 </t>
        </r>
      </text>
    </comment>
    <comment ref="AI18" authorId="0">
      <text>
        <r>
          <rPr>
            <b/>
            <sz val="9"/>
            <color indexed="81"/>
            <rFont val="Tahoma"/>
            <family val="2"/>
          </rPr>
          <t>auxcontable:</t>
        </r>
        <r>
          <rPr>
            <sz val="9"/>
            <color indexed="81"/>
            <rFont val="Tahoma"/>
            <family val="2"/>
          </rPr>
          <t xml:space="preserve">
Pago mensualidad FEBRERO 04/01/2019 $2352  solo pago esa cantidad por que tenia saldo a favor de 898</t>
        </r>
      </text>
    </comment>
    <comment ref="AK18" authorId="0">
      <text>
        <r>
          <rPr>
            <b/>
            <sz val="9"/>
            <color indexed="81"/>
            <rFont val="Tahoma"/>
            <family val="2"/>
          </rPr>
          <t>auxcontable:</t>
        </r>
        <r>
          <rPr>
            <sz val="9"/>
            <color indexed="81"/>
            <rFont val="Tahoma"/>
            <family val="2"/>
          </rPr>
          <t xml:space="preserve">
Pago mensualidad marzo 06/02/2019 $3450 teniendo un saldo a favor de 214</t>
        </r>
      </text>
    </comment>
    <comment ref="AM18" authorId="0">
      <text>
        <r>
          <rPr>
            <b/>
            <sz val="9"/>
            <color indexed="81"/>
            <rFont val="Tahoma"/>
            <family val="2"/>
          </rPr>
          <t>auxcontable:</t>
        </r>
        <r>
          <rPr>
            <sz val="9"/>
            <color indexed="81"/>
            <rFont val="Tahoma"/>
            <family val="2"/>
          </rPr>
          <t xml:space="preserve">
Pago mensualidad marzo 04/03/2019 $3243</t>
        </r>
      </text>
    </comment>
    <comment ref="AO18" authorId="0">
      <text>
        <r>
          <rPr>
            <b/>
            <sz val="9"/>
            <color indexed="81"/>
            <rFont val="Tahoma"/>
            <family val="2"/>
          </rPr>
          <t>auxcontable:</t>
        </r>
        <r>
          <rPr>
            <sz val="9"/>
            <color indexed="81"/>
            <rFont val="Tahoma"/>
            <family val="2"/>
          </rPr>
          <t xml:space="preserve">
Pago mensualidad mayo 04/04/2019 $3243</t>
        </r>
      </text>
    </comment>
    <comment ref="AQ18" authorId="0">
      <text>
        <r>
          <rPr>
            <b/>
            <sz val="9"/>
            <color indexed="81"/>
            <rFont val="Tahoma"/>
            <family val="2"/>
          </rPr>
          <t>auxcontable:</t>
        </r>
        <r>
          <rPr>
            <sz val="9"/>
            <color indexed="81"/>
            <rFont val="Tahoma"/>
            <family val="2"/>
          </rPr>
          <t xml:space="preserve">
Pago mensualidad junio 19/06/2019 $3,386 (3450+150=3600-214 a favor =3,386</t>
        </r>
      </text>
    </comment>
    <comment ref="G19" authorId="0">
      <text>
        <r>
          <rPr>
            <b/>
            <sz val="9"/>
            <color indexed="81"/>
            <rFont val="Tahoma"/>
            <family val="2"/>
          </rPr>
          <t>auxcontable:</t>
        </r>
        <r>
          <rPr>
            <sz val="9"/>
            <color indexed="81"/>
            <rFont val="Tahoma"/>
            <family val="2"/>
          </rPr>
          <t xml:space="preserve">
Pago inscripción 03/11/2017 $1,600</t>
        </r>
      </text>
    </comment>
    <comment ref="I19" authorId="0">
      <text>
        <r>
          <rPr>
            <b/>
            <sz val="9"/>
            <color indexed="81"/>
            <rFont val="Tahoma"/>
            <family val="2"/>
          </rPr>
          <t xml:space="preserve">auxcontable:
</t>
        </r>
        <r>
          <rPr>
            <sz val="9"/>
            <color indexed="81"/>
            <rFont val="Tahoma"/>
            <family val="2"/>
          </rPr>
          <t>Pago mensualidad enero 26/01/2018 $5,375</t>
        </r>
      </text>
    </comment>
    <comment ref="K19" authorId="0">
      <text>
        <r>
          <rPr>
            <b/>
            <sz val="9"/>
            <color indexed="81"/>
            <rFont val="Tahoma"/>
            <family val="2"/>
          </rPr>
          <t>auxcontable:</t>
        </r>
        <r>
          <rPr>
            <sz val="9"/>
            <color indexed="81"/>
            <rFont val="Tahoma"/>
            <family val="2"/>
          </rPr>
          <t xml:space="preserve">
Pago mensualidad febrero 15/02/2018 $5,375 y complemento de mensualidad enero 150</t>
        </r>
      </text>
    </comment>
    <comment ref="M19" authorId="0">
      <text>
        <r>
          <rPr>
            <b/>
            <sz val="9"/>
            <color indexed="81"/>
            <rFont val="Tahoma"/>
            <family val="2"/>
          </rPr>
          <t>auxcontable:</t>
        </r>
        <r>
          <rPr>
            <sz val="9"/>
            <color indexed="81"/>
            <rFont val="Tahoma"/>
            <family val="2"/>
          </rPr>
          <t xml:space="preserve">
Pago mensualidad marzo 14/03/2018 $5375</t>
        </r>
      </text>
    </comment>
    <comment ref="O19" authorId="0">
      <text>
        <r>
          <rPr>
            <b/>
            <sz val="9"/>
            <color indexed="81"/>
            <rFont val="Tahoma"/>
            <family val="2"/>
          </rPr>
          <t>auxcontable:</t>
        </r>
        <r>
          <rPr>
            <sz val="9"/>
            <color indexed="81"/>
            <rFont val="Tahoma"/>
            <family val="2"/>
          </rPr>
          <t xml:space="preserve">
Pago mensualidad abril 16/04/2018 $5375 quedando a deber 150</t>
        </r>
      </text>
    </comment>
    <comment ref="Q19" authorId="0">
      <text>
        <r>
          <rPr>
            <b/>
            <sz val="9"/>
            <color indexed="81"/>
            <rFont val="Tahoma"/>
            <family val="2"/>
          </rPr>
          <t>auxcontable:</t>
        </r>
        <r>
          <rPr>
            <sz val="9"/>
            <color indexed="81"/>
            <rFont val="Tahoma"/>
            <family val="2"/>
          </rPr>
          <t xml:space="preserve">
Pago mensualidad mayo 25/05/2018 5,675 (5375+150)=5525 mas complemento de abril 150 </t>
        </r>
      </text>
    </comment>
    <comment ref="S19" authorId="0">
      <text>
        <r>
          <rPr>
            <b/>
            <sz val="9"/>
            <color indexed="81"/>
            <rFont val="Tahoma"/>
            <family val="2"/>
          </rPr>
          <t>auxcontable:</t>
        </r>
        <r>
          <rPr>
            <sz val="9"/>
            <color indexed="81"/>
            <rFont val="Tahoma"/>
            <family val="2"/>
          </rPr>
          <t xml:space="preserve">
Pago mensualidad junio y julio04/07/2018 (junio 5375+150+268.75int)=5793.75 y (julio  4956.52) quedando a deber 96.25</t>
        </r>
      </text>
    </comment>
    <comment ref="U19" authorId="0">
      <text>
        <r>
          <rPr>
            <b/>
            <sz val="9"/>
            <color indexed="81"/>
            <rFont val="Tahoma"/>
            <family val="2"/>
          </rPr>
          <t>auxcontable:</t>
        </r>
        <r>
          <rPr>
            <sz val="9"/>
            <color indexed="81"/>
            <rFont val="Tahoma"/>
            <family val="2"/>
          </rPr>
          <t xml:space="preserve">
Pago mensualidad junio y julio04/07/2018 (junio 5375+150+268.75int)=5793.75 y julio 4956.52 quedando a deber 96.25</t>
        </r>
      </text>
    </comment>
    <comment ref="W19" authorId="0">
      <text>
        <r>
          <rPr>
            <b/>
            <sz val="9"/>
            <color indexed="81"/>
            <rFont val="Tahoma"/>
            <family val="2"/>
          </rPr>
          <t>auxcontable:</t>
        </r>
        <r>
          <rPr>
            <sz val="9"/>
            <color indexed="81"/>
            <rFont val="Tahoma"/>
            <family val="2"/>
          </rPr>
          <t xml:space="preserve">
pago complemento julio, mensualiadad agost y sep 17/08/2018 $10,750
saldo pend=96.25 
agosto (5375+150)=5,525
set=5,052   teniendo saldo a favor de 76.25</t>
        </r>
      </text>
    </comment>
    <comment ref="Y19" authorId="0">
      <text>
        <r>
          <rPr>
            <b/>
            <sz val="9"/>
            <color indexed="81"/>
            <rFont val="Tahoma"/>
            <family val="2"/>
          </rPr>
          <t>auxcontable:</t>
        </r>
        <r>
          <rPr>
            <sz val="9"/>
            <color indexed="81"/>
            <rFont val="Tahoma"/>
            <family val="2"/>
          </rPr>
          <t xml:space="preserve">
pago complemento julio, mensualiadad agost y sep 17/08/2018 $10,750
saldo pend=96.25 
agosto (5375+150)=5,525
set=5,052   teniendo saldo a favor de 76.25</t>
        </r>
      </text>
    </comment>
    <comment ref="AA19" authorId="0">
      <text>
        <r>
          <rPr>
            <b/>
            <sz val="9"/>
            <color indexed="81"/>
            <rFont val="Tahoma"/>
            <family val="2"/>
          </rPr>
          <t>auxcontable:</t>
        </r>
        <r>
          <rPr>
            <sz val="9"/>
            <color indexed="81"/>
            <rFont val="Tahoma"/>
            <family val="2"/>
          </rPr>
          <t xml:space="preserve">
Pago mensualidades oct, nov, dic y ene 11/01/2019 $23,483
oct (5375+150cf+806.25int-76.25 a favor)=6,255
nov(5375+150cf+537.50int)=6,062.50
dic(5375+150cf+268.75int)=5,793.75
ene 5375</t>
        </r>
      </text>
    </comment>
    <comment ref="AC19" authorId="0">
      <text>
        <r>
          <rPr>
            <b/>
            <sz val="9"/>
            <color indexed="81"/>
            <rFont val="Tahoma"/>
            <family val="2"/>
          </rPr>
          <t>auxcontable:</t>
        </r>
        <r>
          <rPr>
            <sz val="9"/>
            <color indexed="81"/>
            <rFont val="Tahoma"/>
            <family val="2"/>
          </rPr>
          <t xml:space="preserve">
Pago mensualidades oct, nov, dic y ene 11/01/2019 $23,483
oct (5375+150cf+806.25int-76.25 a favor)=6,255
nov(5375+150cf+537.50int)=6,062.50
dic(5375+150cf+268.75int)=5,793.75
ene 5375</t>
        </r>
      </text>
    </comment>
    <comment ref="AE19" authorId="0">
      <text>
        <r>
          <rPr>
            <b/>
            <sz val="9"/>
            <color indexed="81"/>
            <rFont val="Tahoma"/>
            <family val="2"/>
          </rPr>
          <t>auxcontable:</t>
        </r>
        <r>
          <rPr>
            <sz val="9"/>
            <color indexed="81"/>
            <rFont val="Tahoma"/>
            <family val="2"/>
          </rPr>
          <t xml:space="preserve">
Pago mensualidades oct, nov, dic y ene 11/01/2019 $23,483
oct (5375+150cf+806.25int-76.25 a favor)=6,255
nov(5375+150cf+537.50int)=6,062.50
dic(5375+150cf+268.75int)=5,793.75
ene 5375</t>
        </r>
      </text>
    </comment>
    <comment ref="AG19" authorId="0">
      <text>
        <r>
          <rPr>
            <b/>
            <sz val="9"/>
            <color indexed="81"/>
            <rFont val="Tahoma"/>
            <family val="2"/>
          </rPr>
          <t>auxcontable:</t>
        </r>
        <r>
          <rPr>
            <sz val="9"/>
            <color indexed="81"/>
            <rFont val="Tahoma"/>
            <family val="2"/>
          </rPr>
          <t xml:space="preserve">
Pago mensualidades oct, nov, dic y ene 11/01/2019 $23,483
oct (5375+150cf+806.25int-76.25 a favor)=6,255
nov(5375+150cf+537.50int)=6,062.50
dic(5375+150cf+268.75int)=5,793.75
ene 5375</t>
        </r>
      </text>
    </comment>
    <comment ref="AI19" authorId="0">
      <text>
        <r>
          <rPr>
            <b/>
            <sz val="9"/>
            <color indexed="81"/>
            <rFont val="Tahoma"/>
            <family val="2"/>
          </rPr>
          <t>auxcontable:</t>
        </r>
        <r>
          <rPr>
            <sz val="9"/>
            <color indexed="81"/>
            <rFont val="Tahoma"/>
            <family val="2"/>
          </rPr>
          <t xml:space="preserve">
Pago mensualidad febrero 14/03/2019 $7,222.50
 (feb 5375+150cf+268.75)= 5,793.75 y abono 1,428.75 a marzo 
</t>
        </r>
      </text>
    </comment>
    <comment ref="AK19" authorId="0">
      <text>
        <r>
          <rPr>
            <b/>
            <sz val="9"/>
            <color indexed="81"/>
            <rFont val="Tahoma"/>
            <family val="2"/>
          </rPr>
          <t>auxcontable:</t>
        </r>
        <r>
          <rPr>
            <sz val="9"/>
            <color indexed="81"/>
            <rFont val="Tahoma"/>
            <family val="2"/>
          </rPr>
          <t xml:space="preserve">
pago complemento de marzo y mensualidad abril 12/04/2019 $9,500 
marzo 4365, abril 5,135 quedando a deber 240 de abril </t>
        </r>
      </text>
    </comment>
    <comment ref="AM19" authorId="0">
      <text>
        <r>
          <rPr>
            <b/>
            <sz val="9"/>
            <color indexed="81"/>
            <rFont val="Tahoma"/>
            <family val="2"/>
          </rPr>
          <t>auxcontable:</t>
        </r>
        <r>
          <rPr>
            <sz val="9"/>
            <color indexed="81"/>
            <rFont val="Tahoma"/>
            <family val="2"/>
          </rPr>
          <t xml:space="preserve">
pago complemento de marzo y mensualidad abril 12/04/2019 $9,500 
marzo 4365, abril 5,135 quedando a deber 240 de abril </t>
        </r>
      </text>
    </comment>
    <comment ref="AO19" authorId="0">
      <text>
        <r>
          <rPr>
            <b/>
            <sz val="9"/>
            <color indexed="81"/>
            <rFont val="Tahoma"/>
            <family val="2"/>
          </rPr>
          <t>auxcontable:</t>
        </r>
        <r>
          <rPr>
            <sz val="9"/>
            <color indexed="81"/>
            <rFont val="Tahoma"/>
            <family val="2"/>
          </rPr>
          <t xml:space="preserve">
Pago mensualidad mayo, junio 09/07/2019 (interes anterior=240
mayo (5,375+150cf+537.50int)=6,062.50
junio (5,375+150cf+268.75int)=5,793.75</t>
        </r>
      </text>
    </comment>
    <comment ref="AQ19" authorId="0">
      <text>
        <r>
          <rPr>
            <b/>
            <sz val="9"/>
            <color indexed="81"/>
            <rFont val="Tahoma"/>
            <family val="2"/>
          </rPr>
          <t>auxcontable:</t>
        </r>
        <r>
          <rPr>
            <sz val="9"/>
            <color indexed="81"/>
            <rFont val="Tahoma"/>
            <family val="2"/>
          </rPr>
          <t xml:space="preserve">
Pago mensualidad mayo, junio 09/07/2019 (interes anterior=240
mayo (5,375+150cf+537.50int)=6,062.50
junio (5,375+150cf+268.75int)=5,793.75</t>
        </r>
      </text>
    </comment>
    <comment ref="G20" authorId="0">
      <text>
        <r>
          <rPr>
            <b/>
            <sz val="9"/>
            <color indexed="81"/>
            <rFont val="Tahoma"/>
            <family val="2"/>
          </rPr>
          <t>auxcontable:</t>
        </r>
        <r>
          <rPr>
            <sz val="9"/>
            <color indexed="81"/>
            <rFont val="Tahoma"/>
            <family val="2"/>
          </rPr>
          <t xml:space="preserve">
Pago inscripcion 08/12/2017</t>
        </r>
      </text>
    </comment>
    <comment ref="I20" authorId="0">
      <text>
        <r>
          <rPr>
            <b/>
            <sz val="9"/>
            <color indexed="81"/>
            <rFont val="Tahoma"/>
            <family val="2"/>
          </rPr>
          <t>auxcontable:</t>
        </r>
        <r>
          <rPr>
            <sz val="9"/>
            <color indexed="81"/>
            <rFont val="Tahoma"/>
            <family val="2"/>
          </rPr>
          <t xml:space="preserve">
Pago mensualidad enero 22/01/2018 (4,780+150cf)=4,930</t>
        </r>
      </text>
    </comment>
    <comment ref="K20" authorId="0">
      <text>
        <r>
          <rPr>
            <b/>
            <sz val="9"/>
            <color indexed="81"/>
            <rFont val="Tahoma"/>
            <family val="2"/>
          </rPr>
          <t>auxcontable:</t>
        </r>
        <r>
          <rPr>
            <sz val="9"/>
            <color indexed="81"/>
            <rFont val="Tahoma"/>
            <family val="2"/>
          </rPr>
          <t xml:space="preserve">
Pago mensualidad febrero 23/02/2018 (4,780+150cf)=4,930</t>
        </r>
      </text>
    </comment>
    <comment ref="M20" authorId="0">
      <text>
        <r>
          <rPr>
            <b/>
            <sz val="9"/>
            <color indexed="81"/>
            <rFont val="Tahoma"/>
            <family val="2"/>
          </rPr>
          <t>auxcontable:</t>
        </r>
        <r>
          <rPr>
            <sz val="9"/>
            <color indexed="81"/>
            <rFont val="Tahoma"/>
            <family val="2"/>
          </rPr>
          <t xml:space="preserve">
Pago mensualidad marzo 02/04/2018 $4,930 </t>
        </r>
      </text>
    </comment>
    <comment ref="O20" authorId="0">
      <text>
        <r>
          <rPr>
            <b/>
            <sz val="9"/>
            <color indexed="81"/>
            <rFont val="Tahoma"/>
            <family val="2"/>
          </rPr>
          <t>auxcontable:</t>
        </r>
        <r>
          <rPr>
            <sz val="9"/>
            <color indexed="81"/>
            <rFont val="Tahoma"/>
            <family val="2"/>
          </rPr>
          <t xml:space="preserve">
Pago mensualidad abril 27/04/2018 $4,780+150</t>
        </r>
      </text>
    </comment>
    <comment ref="Q20" authorId="0">
      <text>
        <r>
          <rPr>
            <b/>
            <sz val="9"/>
            <color indexed="81"/>
            <rFont val="Tahoma"/>
            <family val="2"/>
          </rPr>
          <t>auxcontable:</t>
        </r>
        <r>
          <rPr>
            <sz val="9"/>
            <color indexed="81"/>
            <rFont val="Tahoma"/>
            <family val="2"/>
          </rPr>
          <t xml:space="preserve">
Pago mensualidad mayo 01/06/2018 (4780+150) quedando a deber 239</t>
        </r>
      </text>
    </comment>
    <comment ref="S20" authorId="0">
      <text>
        <r>
          <rPr>
            <b/>
            <sz val="9"/>
            <color indexed="81"/>
            <rFont val="Tahoma"/>
            <family val="2"/>
          </rPr>
          <t>auxcontable:</t>
        </r>
        <r>
          <rPr>
            <sz val="9"/>
            <color indexed="81"/>
            <rFont val="Tahoma"/>
            <family val="2"/>
          </rPr>
          <t xml:space="preserve">
Pago mensualidad junio 25/06/2018 (4780+150+239 interes anterior)=5,169</t>
        </r>
      </text>
    </comment>
    <comment ref="U20" authorId="0">
      <text>
        <r>
          <rPr>
            <b/>
            <sz val="9"/>
            <color indexed="81"/>
            <rFont val="Tahoma"/>
            <family val="2"/>
          </rPr>
          <t>auxcontable:</t>
        </r>
        <r>
          <rPr>
            <sz val="9"/>
            <color indexed="81"/>
            <rFont val="Tahoma"/>
            <family val="2"/>
          </rPr>
          <t xml:space="preserve">
Pago mensualidad julio 02/08/2018 (4780+150cf+239int)=5169</t>
        </r>
      </text>
    </comment>
    <comment ref="W20" authorId="0">
      <text>
        <r>
          <rPr>
            <b/>
            <sz val="9"/>
            <color indexed="81"/>
            <rFont val="Tahoma"/>
            <family val="2"/>
          </rPr>
          <t>auxcontable:</t>
        </r>
        <r>
          <rPr>
            <sz val="9"/>
            <color indexed="81"/>
            <rFont val="Tahoma"/>
            <family val="2"/>
          </rPr>
          <t xml:space="preserve">
Pago mensualidad agosto 07/09/2018 (4780+150cf+239int)=5169 teniendo a favor 31</t>
        </r>
      </text>
    </comment>
    <comment ref="Y20" authorId="0">
      <text>
        <r>
          <rPr>
            <b/>
            <sz val="9"/>
            <color indexed="81"/>
            <rFont val="Tahoma"/>
            <family val="2"/>
          </rPr>
          <t>auxcontable:</t>
        </r>
        <r>
          <rPr>
            <sz val="9"/>
            <color indexed="81"/>
            <rFont val="Tahoma"/>
            <family val="2"/>
          </rPr>
          <t xml:space="preserve">
Pago mensualidad septiembre 05/10/2018 (4780+150cf+239int) 5,169</t>
        </r>
      </text>
    </comment>
    <comment ref="AA20" authorId="0">
      <text>
        <r>
          <rPr>
            <b/>
            <sz val="9"/>
            <color indexed="81"/>
            <rFont val="Tahoma"/>
            <family val="2"/>
          </rPr>
          <t>auxcontable:</t>
        </r>
        <r>
          <rPr>
            <sz val="9"/>
            <color indexed="81"/>
            <rFont val="Tahoma"/>
            <family val="2"/>
          </rPr>
          <t xml:space="preserve">
Pago mensualidades octubre 2018 a junio 2019 11/10/2018 (4780*9=43020-4302 de descuento pronto pago =38,718</t>
        </r>
      </text>
    </comment>
    <comment ref="AC20" authorId="0">
      <text>
        <r>
          <rPr>
            <b/>
            <sz val="9"/>
            <color indexed="81"/>
            <rFont val="Tahoma"/>
            <family val="2"/>
          </rPr>
          <t>auxcontable:</t>
        </r>
        <r>
          <rPr>
            <sz val="9"/>
            <color indexed="81"/>
            <rFont val="Tahoma"/>
            <family val="2"/>
          </rPr>
          <t xml:space="preserve">
Pago mensualidades octubre 2018 a junio 2019 11/10/2018 (4780*9=43020-4302 de descuento pronto pago =38,718</t>
        </r>
      </text>
    </comment>
    <comment ref="AE20" authorId="0">
      <text>
        <r>
          <rPr>
            <b/>
            <sz val="9"/>
            <color indexed="81"/>
            <rFont val="Tahoma"/>
            <family val="2"/>
          </rPr>
          <t>auxcontable:</t>
        </r>
        <r>
          <rPr>
            <sz val="9"/>
            <color indexed="81"/>
            <rFont val="Tahoma"/>
            <family val="2"/>
          </rPr>
          <t xml:space="preserve">
Pago mensualidades octubre 2018 a junio 2019 11/10/2018 (4780*9=43020-4302 de descuento pronto pago =38,718</t>
        </r>
      </text>
    </comment>
    <comment ref="AG20" authorId="0">
      <text>
        <r>
          <rPr>
            <b/>
            <sz val="9"/>
            <color indexed="81"/>
            <rFont val="Tahoma"/>
            <family val="2"/>
          </rPr>
          <t>auxcontable:</t>
        </r>
        <r>
          <rPr>
            <sz val="9"/>
            <color indexed="81"/>
            <rFont val="Tahoma"/>
            <family val="2"/>
          </rPr>
          <t xml:space="preserve">
Pago mensualidades octubre 2018 a junio 2019 11/10/2018 (4780*9=43020-4302 de descuento pronto pago =38,718</t>
        </r>
      </text>
    </comment>
    <comment ref="AI20" authorId="0">
      <text>
        <r>
          <rPr>
            <b/>
            <sz val="9"/>
            <color indexed="81"/>
            <rFont val="Tahoma"/>
            <family val="2"/>
          </rPr>
          <t>auxcontable:</t>
        </r>
        <r>
          <rPr>
            <sz val="9"/>
            <color indexed="81"/>
            <rFont val="Tahoma"/>
            <family val="2"/>
          </rPr>
          <t xml:space="preserve">
Pago mensualidades octubre 2018 a junio 2019 11/10/2018 (4780*9=43020-4302 de descuento pronto pago =38,718</t>
        </r>
      </text>
    </comment>
    <comment ref="AK20" authorId="0">
      <text>
        <r>
          <rPr>
            <b/>
            <sz val="9"/>
            <color indexed="81"/>
            <rFont val="Tahoma"/>
            <family val="2"/>
          </rPr>
          <t>auxcontable:</t>
        </r>
        <r>
          <rPr>
            <sz val="9"/>
            <color indexed="81"/>
            <rFont val="Tahoma"/>
            <family val="2"/>
          </rPr>
          <t xml:space="preserve">
Pago mensualidades octubre 2018 a junio 2019 11/10/2018 (4780*9=43020-4302 de descuento pronto pago =38,718</t>
        </r>
      </text>
    </comment>
    <comment ref="AM20" authorId="0">
      <text>
        <r>
          <rPr>
            <b/>
            <sz val="9"/>
            <color indexed="81"/>
            <rFont val="Tahoma"/>
            <family val="2"/>
          </rPr>
          <t>auxcontable:</t>
        </r>
        <r>
          <rPr>
            <sz val="9"/>
            <color indexed="81"/>
            <rFont val="Tahoma"/>
            <family val="2"/>
          </rPr>
          <t xml:space="preserve">
Pago mensualidades octubre 2018 a junio 2019 11/10/2018 (4780*9=43020-4302 de descuento pronto pago =38,718</t>
        </r>
      </text>
    </comment>
    <comment ref="AO20" authorId="0">
      <text>
        <r>
          <rPr>
            <b/>
            <sz val="9"/>
            <color indexed="81"/>
            <rFont val="Tahoma"/>
            <family val="2"/>
          </rPr>
          <t>auxcontable:</t>
        </r>
        <r>
          <rPr>
            <sz val="9"/>
            <color indexed="81"/>
            <rFont val="Tahoma"/>
            <family val="2"/>
          </rPr>
          <t xml:space="preserve">
Pago mensualidades octubre 2018 a junio 2019 11/10/2018 (4780*9=43020-4302 de descuento pronto pago =38,718</t>
        </r>
      </text>
    </comment>
    <comment ref="AQ20" authorId="0">
      <text>
        <r>
          <rPr>
            <b/>
            <sz val="9"/>
            <color indexed="81"/>
            <rFont val="Tahoma"/>
            <family val="2"/>
          </rPr>
          <t>auxcontable:</t>
        </r>
        <r>
          <rPr>
            <sz val="9"/>
            <color indexed="81"/>
            <rFont val="Tahoma"/>
            <family val="2"/>
          </rPr>
          <t xml:space="preserve">
Pago mensualidades octubre 2018 a junio 2019 11/10/2018 (4780*9=43020-4302 de descuento pronto pago =38,718</t>
        </r>
      </text>
    </comment>
    <comment ref="C29" authorId="0">
      <text>
        <r>
          <rPr>
            <b/>
            <sz val="9"/>
            <color indexed="81"/>
            <rFont val="Tahoma"/>
            <family val="2"/>
          </rPr>
          <t>auxcontable:</t>
        </r>
        <r>
          <rPr>
            <sz val="9"/>
            <color indexed="81"/>
            <rFont val="Tahoma"/>
            <family val="2"/>
          </rPr>
          <t xml:space="preserve">
</t>
        </r>
      </text>
    </comment>
    <comment ref="G29" authorId="0">
      <text>
        <r>
          <rPr>
            <b/>
            <sz val="9"/>
            <color indexed="81"/>
            <rFont val="Tahoma"/>
            <family val="2"/>
          </rPr>
          <t>auxcontable:</t>
        </r>
        <r>
          <rPr>
            <sz val="9"/>
            <color indexed="81"/>
            <rFont val="Tahoma"/>
            <family val="2"/>
          </rPr>
          <t xml:space="preserve">
Pago inscripción 31/10/2017 $1,600</t>
        </r>
      </text>
    </comment>
    <comment ref="C30" authorId="0">
      <text>
        <r>
          <rPr>
            <b/>
            <sz val="9"/>
            <color indexed="81"/>
            <rFont val="Tahoma"/>
            <family val="2"/>
          </rPr>
          <t>auxcontable:</t>
        </r>
        <r>
          <rPr>
            <sz val="9"/>
            <color indexed="81"/>
            <rFont val="Tahoma"/>
            <family val="2"/>
          </rPr>
          <t xml:space="preserve">
se le validaran 6 materias por lo cual el pagara x materia </t>
        </r>
      </text>
    </comment>
    <comment ref="G30" authorId="0">
      <text>
        <r>
          <rPr>
            <b/>
            <sz val="9"/>
            <color indexed="81"/>
            <rFont val="Tahoma"/>
            <family val="2"/>
          </rPr>
          <t>auxcontable:</t>
        </r>
        <r>
          <rPr>
            <sz val="9"/>
            <color indexed="81"/>
            <rFont val="Tahoma"/>
            <family val="2"/>
          </rPr>
          <t xml:space="preserve">
Pago inscripción 27/10/2017 $1,600</t>
        </r>
      </text>
    </comment>
    <comment ref="G31" authorId="0">
      <text>
        <r>
          <rPr>
            <b/>
            <sz val="9"/>
            <color indexed="81"/>
            <rFont val="Tahoma"/>
            <family val="2"/>
          </rPr>
          <t>auxcontable:</t>
        </r>
        <r>
          <rPr>
            <sz val="9"/>
            <color indexed="81"/>
            <rFont val="Tahoma"/>
            <family val="2"/>
          </rPr>
          <t xml:space="preserve">
Pago inscripción 01/11/2017 $1,600</t>
        </r>
      </text>
    </comment>
    <comment ref="I31" authorId="0">
      <text>
        <r>
          <rPr>
            <b/>
            <sz val="9"/>
            <color indexed="81"/>
            <rFont val="Tahoma"/>
            <family val="2"/>
          </rPr>
          <t>auxcontable:</t>
        </r>
        <r>
          <rPr>
            <sz val="9"/>
            <color indexed="81"/>
            <rFont val="Tahoma"/>
            <family val="2"/>
          </rPr>
          <t xml:space="preserve">
Pago mensualidad enero 27/02/2018 $3772.50 (3450+150+172.50)=3772.50</t>
        </r>
      </text>
    </comment>
    <comment ref="K31" authorId="0">
      <text>
        <r>
          <rPr>
            <b/>
            <sz val="9"/>
            <color indexed="81"/>
            <rFont val="Tahoma"/>
            <family val="2"/>
          </rPr>
          <t>auxcontable:</t>
        </r>
        <r>
          <rPr>
            <sz val="9"/>
            <color indexed="81"/>
            <rFont val="Tahoma"/>
            <family val="2"/>
          </rPr>
          <t xml:space="preserve">
Pago mensualidad febrero 08/05/2018 (3450+150cf+517.50int) =4,117.50</t>
        </r>
      </text>
    </comment>
    <comment ref="G32" authorId="0">
      <text>
        <r>
          <rPr>
            <b/>
            <sz val="9"/>
            <color indexed="81"/>
            <rFont val="Tahoma"/>
            <family val="2"/>
          </rPr>
          <t>auxcontable:</t>
        </r>
        <r>
          <rPr>
            <sz val="9"/>
            <color indexed="81"/>
            <rFont val="Tahoma"/>
            <family val="2"/>
          </rPr>
          <t xml:space="preserve">
Pago inscripción 24/11/2017 $1,600</t>
        </r>
      </text>
    </comment>
    <comment ref="I32" authorId="0">
      <text>
        <r>
          <rPr>
            <b/>
            <sz val="9"/>
            <color indexed="81"/>
            <rFont val="Tahoma"/>
            <family val="2"/>
          </rPr>
          <t>auxcontable:</t>
        </r>
        <r>
          <rPr>
            <sz val="9"/>
            <color indexed="81"/>
            <rFont val="Tahoma"/>
            <family val="2"/>
          </rPr>
          <t xml:space="preserve">
Pago mensualidad enero y abono a febrero 07/03/2018 10,000
ene(5375+150+537.50)=6,062.50   
feb(5375+150+268.759=5793.75 quedando a deber 1,856.52 a febrero </t>
        </r>
      </text>
    </comment>
    <comment ref="K32" authorId="0">
      <text>
        <r>
          <rPr>
            <b/>
            <sz val="9"/>
            <color indexed="81"/>
            <rFont val="Tahoma"/>
            <family val="2"/>
          </rPr>
          <t>auxcontable:</t>
        </r>
        <r>
          <rPr>
            <sz val="9"/>
            <color indexed="81"/>
            <rFont val="Tahoma"/>
            <family val="2"/>
          </rPr>
          <t xml:space="preserve">
Pago mensualidad enero y abono a febrero 07/03/2018 10,000
ene(5375+150+537.50)=6,062.50   
feb(5375+150+268.759=5793.75 quedando a deber 1,856.52 a febrero </t>
        </r>
      </text>
    </comment>
    <comment ref="M32" authorId="0">
      <text>
        <r>
          <rPr>
            <b/>
            <sz val="9"/>
            <color indexed="81"/>
            <rFont val="Tahoma"/>
            <family val="2"/>
          </rPr>
          <t>auxcontable:</t>
        </r>
        <r>
          <rPr>
            <sz val="9"/>
            <color indexed="81"/>
            <rFont val="Tahoma"/>
            <family val="2"/>
          </rPr>
          <t xml:space="preserve">
Pago complemento mensualidad febrero (1856.25 y abono 143.75 a marzo </t>
        </r>
      </text>
    </comment>
  </commentList>
</comments>
</file>

<file path=xl/comments7.xml><?xml version="1.0" encoding="utf-8"?>
<comments xmlns="http://schemas.openxmlformats.org/spreadsheetml/2006/main">
  <authors>
    <author>auxcontable</author>
    <author>Auxadmon</author>
    <author>Auxadministración</author>
  </authors>
  <commentList>
    <comment ref="J2" authorId="0">
      <text>
        <r>
          <rPr>
            <b/>
            <sz val="9"/>
            <color indexed="81"/>
            <rFont val="Tahoma"/>
            <family val="2"/>
          </rPr>
          <t>auxcontable:</t>
        </r>
        <r>
          <rPr>
            <sz val="9"/>
            <color indexed="81"/>
            <rFont val="Tahoma"/>
            <family val="2"/>
          </rPr>
          <t xml:space="preserve">
descuento del 6% 4,500</t>
        </r>
      </text>
    </comment>
    <comment ref="G7" authorId="1">
      <text>
        <r>
          <rPr>
            <b/>
            <sz val="9"/>
            <color indexed="81"/>
            <rFont val="Tahoma"/>
            <family val="2"/>
          </rPr>
          <t>Auxadmon:</t>
        </r>
        <r>
          <rPr>
            <sz val="9"/>
            <color indexed="81"/>
            <rFont val="Tahoma"/>
            <family val="2"/>
          </rPr>
          <t xml:space="preserve">
Pago inscripción 22/02/22 $3,200
</t>
        </r>
      </text>
    </comment>
    <comment ref="I7" authorId="1">
      <text>
        <r>
          <rPr>
            <b/>
            <sz val="9"/>
            <color indexed="81"/>
            <rFont val="Tahoma"/>
            <family val="2"/>
          </rPr>
          <t>Auxadmon:</t>
        </r>
        <r>
          <rPr>
            <sz val="9"/>
            <color indexed="81"/>
            <rFont val="Tahoma"/>
            <family val="2"/>
          </rPr>
          <t xml:space="preserve">
Pago mensualidad marzo 03/03/2022 $3,647</t>
        </r>
      </text>
    </comment>
    <comment ref="K7" authorId="1">
      <text>
        <r>
          <rPr>
            <b/>
            <sz val="9"/>
            <color indexed="81"/>
            <rFont val="Tahoma"/>
            <family val="2"/>
          </rPr>
          <t>Auxadmon:</t>
        </r>
        <r>
          <rPr>
            <sz val="9"/>
            <color indexed="81"/>
            <rFont val="Tahoma"/>
            <family val="2"/>
          </rPr>
          <t xml:space="preserve">
Pago mensualidad abril 05/04/2022 $3,647</t>
        </r>
      </text>
    </comment>
    <comment ref="M7" authorId="1">
      <text>
        <r>
          <rPr>
            <b/>
            <sz val="9"/>
            <color indexed="81"/>
            <rFont val="Tahoma"/>
            <family val="2"/>
          </rPr>
          <t>Auxadmon:</t>
        </r>
        <r>
          <rPr>
            <sz val="9"/>
            <color indexed="81"/>
            <rFont val="Tahoma"/>
            <family val="2"/>
          </rPr>
          <t xml:space="preserve">
Pago mensualidad mayo 04/05/2022 $3647</t>
        </r>
      </text>
    </comment>
    <comment ref="O7" authorId="1">
      <text>
        <r>
          <rPr>
            <b/>
            <sz val="9"/>
            <color indexed="81"/>
            <rFont val="Tahoma"/>
            <family val="2"/>
          </rPr>
          <t>Auxadmon:</t>
        </r>
        <r>
          <rPr>
            <sz val="9"/>
            <color indexed="81"/>
            <rFont val="Tahoma"/>
            <family val="2"/>
          </rPr>
          <t xml:space="preserve">
Pago mensualidad junio 05/06/22 $3,647</t>
        </r>
      </text>
    </comment>
    <comment ref="Q7" authorId="1">
      <text>
        <r>
          <rPr>
            <b/>
            <sz val="9"/>
            <color indexed="81"/>
            <rFont val="Tahoma"/>
            <family val="2"/>
          </rPr>
          <t>Auxadmon:</t>
        </r>
        <r>
          <rPr>
            <sz val="9"/>
            <color indexed="81"/>
            <rFont val="Tahoma"/>
            <family val="2"/>
          </rPr>
          <t xml:space="preserve">
Pago mensualidad julio 04/07/22 $3,647</t>
        </r>
      </text>
    </comment>
    <comment ref="S7" authorId="1">
      <text>
        <r>
          <rPr>
            <b/>
            <sz val="9"/>
            <color indexed="81"/>
            <rFont val="Tahoma"/>
            <family val="2"/>
          </rPr>
          <t>Auxadmon:</t>
        </r>
        <r>
          <rPr>
            <sz val="9"/>
            <color indexed="81"/>
            <rFont val="Tahoma"/>
            <family val="2"/>
          </rPr>
          <t xml:space="preserve">
Pago mensualidad agosto 03/08/22 $3,647</t>
        </r>
      </text>
    </comment>
    <comment ref="U7" authorId="1">
      <text>
        <r>
          <rPr>
            <b/>
            <sz val="9"/>
            <color indexed="81"/>
            <rFont val="Tahoma"/>
            <family val="2"/>
          </rPr>
          <t>Auxadmon:</t>
        </r>
        <r>
          <rPr>
            <sz val="9"/>
            <color indexed="81"/>
            <rFont val="Tahoma"/>
            <family val="2"/>
          </rPr>
          <t xml:space="preserve">
Pago mensualidad sept 03/09/22 $3,647</t>
        </r>
      </text>
    </comment>
    <comment ref="W7" authorId="1">
      <text>
        <r>
          <rPr>
            <b/>
            <sz val="9"/>
            <color indexed="81"/>
            <rFont val="Tahoma"/>
            <family val="2"/>
          </rPr>
          <t>Auxadmon:</t>
        </r>
        <r>
          <rPr>
            <sz val="9"/>
            <color indexed="81"/>
            <rFont val="Tahoma"/>
            <family val="2"/>
          </rPr>
          <t xml:space="preserve">
Pago mensualidad octubre 05/10/22 $3,647</t>
        </r>
      </text>
    </comment>
    <comment ref="Y7" authorId="1">
      <text>
        <r>
          <rPr>
            <b/>
            <sz val="9"/>
            <color indexed="81"/>
            <rFont val="Tahoma"/>
            <family val="2"/>
          </rPr>
          <t>Auxadmon:</t>
        </r>
        <r>
          <rPr>
            <sz val="9"/>
            <color indexed="81"/>
            <rFont val="Tahoma"/>
            <family val="2"/>
          </rPr>
          <t xml:space="preserve">
Pago mensualidad noviembre 03/11/22 $3,647</t>
        </r>
      </text>
    </comment>
    <comment ref="AA7" authorId="2">
      <text>
        <r>
          <rPr>
            <b/>
            <sz val="9"/>
            <color indexed="81"/>
            <rFont val="Tahoma"/>
            <family val="2"/>
          </rPr>
          <t>Auxadministración:</t>
        </r>
        <r>
          <rPr>
            <sz val="9"/>
            <color indexed="81"/>
            <rFont val="Tahoma"/>
            <family val="2"/>
          </rPr>
          <t xml:space="preserve">
pago mensualidad diciembre  05/12/2022   $3,647</t>
        </r>
      </text>
    </comment>
    <comment ref="AC7" authorId="2">
      <text>
        <r>
          <rPr>
            <b/>
            <sz val="9"/>
            <color indexed="81"/>
            <rFont val="Tahoma"/>
            <family val="2"/>
          </rPr>
          <t>Auxadministración:</t>
        </r>
        <r>
          <rPr>
            <sz val="9"/>
            <color indexed="81"/>
            <rFont val="Tahoma"/>
            <family val="2"/>
          </rPr>
          <t xml:space="preserve">
Pago mensualidad Enero 04/01/2023  $3,647</t>
        </r>
      </text>
    </comment>
    <comment ref="AE7" authorId="2">
      <text>
        <r>
          <rPr>
            <b/>
            <sz val="9"/>
            <color indexed="81"/>
            <rFont val="Tahoma"/>
            <family val="2"/>
          </rPr>
          <t>Auxadministración:</t>
        </r>
        <r>
          <rPr>
            <sz val="9"/>
            <color indexed="81"/>
            <rFont val="Tahoma"/>
            <family val="2"/>
          </rPr>
          <t xml:space="preserve">
Pago mensualidad Febrero  03/02/2023  $3,647</t>
        </r>
      </text>
    </comment>
    <comment ref="AG7" authorId="1">
      <text>
        <r>
          <rPr>
            <b/>
            <sz val="9"/>
            <color indexed="81"/>
            <rFont val="Tahoma"/>
            <family val="2"/>
          </rPr>
          <t>Auxadmon:</t>
        </r>
        <r>
          <rPr>
            <sz val="9"/>
            <color indexed="81"/>
            <rFont val="Tahoma"/>
            <family val="2"/>
          </rPr>
          <t xml:space="preserve">
Pago mensualidad marzo 04/03/2023 $3,647</t>
        </r>
      </text>
    </comment>
    <comment ref="AI7" authorId="1">
      <text>
        <r>
          <rPr>
            <b/>
            <sz val="9"/>
            <color indexed="81"/>
            <rFont val="Tahoma"/>
            <family val="2"/>
          </rPr>
          <t>Auxadmon:</t>
        </r>
        <r>
          <rPr>
            <sz val="9"/>
            <color indexed="81"/>
            <rFont val="Tahoma"/>
            <family val="2"/>
          </rPr>
          <t xml:space="preserve">
Pago mensualidad abril 03/04/2023 $3,647</t>
        </r>
      </text>
    </comment>
    <comment ref="AK7" authorId="1">
      <text>
        <r>
          <rPr>
            <b/>
            <sz val="9"/>
            <color indexed="81"/>
            <rFont val="Tahoma"/>
            <family val="2"/>
          </rPr>
          <t>Auxadmon:</t>
        </r>
        <r>
          <rPr>
            <sz val="9"/>
            <color indexed="81"/>
            <rFont val="Tahoma"/>
            <family val="2"/>
          </rPr>
          <t xml:space="preserve">
Pago mensualidad mayo 04/05/2023 $3,647</t>
        </r>
      </text>
    </comment>
    <comment ref="AM7" authorId="1">
      <text>
        <r>
          <rPr>
            <b/>
            <sz val="9"/>
            <color indexed="81"/>
            <rFont val="Tahoma"/>
            <family val="2"/>
          </rPr>
          <t>Auxadmon:</t>
        </r>
        <r>
          <rPr>
            <sz val="9"/>
            <color indexed="81"/>
            <rFont val="Tahoma"/>
            <family val="2"/>
          </rPr>
          <t xml:space="preserve">
Pago mensualidad junio 02/06/2023 $3,647</t>
        </r>
      </text>
    </comment>
    <comment ref="AO7" authorId="1">
      <text>
        <r>
          <rPr>
            <b/>
            <sz val="9"/>
            <color indexed="81"/>
            <rFont val="Tahoma"/>
            <family val="2"/>
          </rPr>
          <t>Auxadmon:</t>
        </r>
        <r>
          <rPr>
            <sz val="9"/>
            <color indexed="81"/>
            <rFont val="Tahoma"/>
            <family val="2"/>
          </rPr>
          <t xml:space="preserve">
Pago mensualidad julio 03/07/2023 $3,647</t>
        </r>
      </text>
    </comment>
    <comment ref="G8" authorId="1">
      <text>
        <r>
          <rPr>
            <b/>
            <sz val="9"/>
            <color indexed="81"/>
            <rFont val="Tahoma"/>
            <family val="2"/>
          </rPr>
          <t>Auxadmon:</t>
        </r>
        <r>
          <rPr>
            <sz val="9"/>
            <color indexed="81"/>
            <rFont val="Tahoma"/>
            <family val="2"/>
          </rPr>
          <t xml:space="preserve">
Pago inscripción 22/02/22 $3,200
</t>
        </r>
      </text>
    </comment>
    <comment ref="I8" authorId="1">
      <text>
        <r>
          <rPr>
            <b/>
            <sz val="9"/>
            <color indexed="81"/>
            <rFont val="Tahoma"/>
            <family val="2"/>
          </rPr>
          <t>Auxadmon:</t>
        </r>
        <r>
          <rPr>
            <sz val="9"/>
            <color indexed="81"/>
            <rFont val="Tahoma"/>
            <family val="2"/>
          </rPr>
          <t xml:space="preserve">
Pago mensualidad marzo 03/03/2022 $3,647</t>
        </r>
      </text>
    </comment>
    <comment ref="K8" authorId="1">
      <text>
        <r>
          <rPr>
            <b/>
            <sz val="9"/>
            <color indexed="81"/>
            <rFont val="Tahoma"/>
            <family val="2"/>
          </rPr>
          <t>Auxadmon:</t>
        </r>
        <r>
          <rPr>
            <sz val="9"/>
            <color indexed="81"/>
            <rFont val="Tahoma"/>
            <family val="2"/>
          </rPr>
          <t xml:space="preserve">
Pago mensualidad abril 05/04/2022 $3,647</t>
        </r>
      </text>
    </comment>
    <comment ref="M8" authorId="1">
      <text>
        <r>
          <rPr>
            <b/>
            <sz val="9"/>
            <color indexed="81"/>
            <rFont val="Tahoma"/>
            <family val="2"/>
          </rPr>
          <t>Auxadmon:</t>
        </r>
        <r>
          <rPr>
            <sz val="9"/>
            <color indexed="81"/>
            <rFont val="Tahoma"/>
            <family val="2"/>
          </rPr>
          <t xml:space="preserve">
Pago mensualidad mayo 04/05/2022 $3647</t>
        </r>
      </text>
    </comment>
    <comment ref="O8" authorId="1">
      <text>
        <r>
          <rPr>
            <b/>
            <sz val="9"/>
            <color indexed="81"/>
            <rFont val="Tahoma"/>
            <family val="2"/>
          </rPr>
          <t>Auxadmon:</t>
        </r>
        <r>
          <rPr>
            <sz val="9"/>
            <color indexed="81"/>
            <rFont val="Tahoma"/>
            <family val="2"/>
          </rPr>
          <t xml:space="preserve">
Pago mensualidad junio 05/06/22 $3,647</t>
        </r>
      </text>
    </comment>
    <comment ref="Q8" authorId="1">
      <text>
        <r>
          <rPr>
            <b/>
            <sz val="9"/>
            <color indexed="81"/>
            <rFont val="Tahoma"/>
            <family val="2"/>
          </rPr>
          <t>Auxadmon:</t>
        </r>
        <r>
          <rPr>
            <sz val="9"/>
            <color indexed="81"/>
            <rFont val="Tahoma"/>
            <family val="2"/>
          </rPr>
          <t xml:space="preserve">
Pago mensualidad julio 04/07/22 $3,647</t>
        </r>
      </text>
    </comment>
    <comment ref="S8" authorId="1">
      <text>
        <r>
          <rPr>
            <b/>
            <sz val="9"/>
            <color indexed="81"/>
            <rFont val="Tahoma"/>
            <family val="2"/>
          </rPr>
          <t>Auxadmon:</t>
        </r>
        <r>
          <rPr>
            <sz val="9"/>
            <color indexed="81"/>
            <rFont val="Tahoma"/>
            <family val="2"/>
          </rPr>
          <t xml:space="preserve">
Pago mensualidad agosto 03/08/22 $3,647</t>
        </r>
      </text>
    </comment>
    <comment ref="U8" authorId="1">
      <text>
        <r>
          <rPr>
            <b/>
            <sz val="9"/>
            <color indexed="81"/>
            <rFont val="Tahoma"/>
            <family val="2"/>
          </rPr>
          <t>Auxadmon:</t>
        </r>
        <r>
          <rPr>
            <sz val="9"/>
            <color indexed="81"/>
            <rFont val="Tahoma"/>
            <family val="2"/>
          </rPr>
          <t xml:space="preserve">
Pago mensualidad sept 03/09/22 $3,647</t>
        </r>
      </text>
    </comment>
    <comment ref="W8" authorId="1">
      <text>
        <r>
          <rPr>
            <b/>
            <sz val="9"/>
            <color indexed="81"/>
            <rFont val="Tahoma"/>
            <family val="2"/>
          </rPr>
          <t>Auxadmon:</t>
        </r>
        <r>
          <rPr>
            <sz val="9"/>
            <color indexed="81"/>
            <rFont val="Tahoma"/>
            <family val="2"/>
          </rPr>
          <t xml:space="preserve">
Pago mensualidad octubre 05/10/22 $3,647</t>
        </r>
      </text>
    </comment>
    <comment ref="Y8" authorId="1">
      <text>
        <r>
          <rPr>
            <b/>
            <sz val="9"/>
            <color indexed="81"/>
            <rFont val="Tahoma"/>
            <family val="2"/>
          </rPr>
          <t>Auxadmon:</t>
        </r>
        <r>
          <rPr>
            <sz val="9"/>
            <color indexed="81"/>
            <rFont val="Tahoma"/>
            <family val="2"/>
          </rPr>
          <t xml:space="preserve">
Pago mensualidad noviembre 03/11/22 $3,647</t>
        </r>
      </text>
    </comment>
    <comment ref="AA8" authorId="2">
      <text>
        <r>
          <rPr>
            <b/>
            <sz val="9"/>
            <color indexed="81"/>
            <rFont val="Tahoma"/>
            <family val="2"/>
          </rPr>
          <t>Auxadministración:</t>
        </r>
        <r>
          <rPr>
            <sz val="9"/>
            <color indexed="81"/>
            <rFont val="Tahoma"/>
            <family val="2"/>
          </rPr>
          <t xml:space="preserve">
pago mensualidad diciembre 05/12/2022   $3,647</t>
        </r>
      </text>
    </comment>
    <comment ref="AC8" authorId="2">
      <text>
        <r>
          <rPr>
            <b/>
            <sz val="9"/>
            <color indexed="81"/>
            <rFont val="Tahoma"/>
            <family val="2"/>
          </rPr>
          <t>Auxadministración:</t>
        </r>
        <r>
          <rPr>
            <sz val="9"/>
            <color indexed="81"/>
            <rFont val="Tahoma"/>
            <family val="2"/>
          </rPr>
          <t xml:space="preserve">
Pago mensualidad Enero 04/01/2023  $3,647</t>
        </r>
      </text>
    </comment>
    <comment ref="AE8" authorId="2">
      <text>
        <r>
          <rPr>
            <b/>
            <sz val="9"/>
            <color indexed="81"/>
            <rFont val="Tahoma"/>
            <family val="2"/>
          </rPr>
          <t>Auxadministración:</t>
        </r>
        <r>
          <rPr>
            <sz val="9"/>
            <color indexed="81"/>
            <rFont val="Tahoma"/>
            <family val="2"/>
          </rPr>
          <t xml:space="preserve">
Pago mensualidad Febrero  03/02/2023  $3,647</t>
        </r>
      </text>
    </comment>
    <comment ref="AG8" authorId="1">
      <text>
        <r>
          <rPr>
            <b/>
            <sz val="9"/>
            <color indexed="81"/>
            <rFont val="Tahoma"/>
            <family val="2"/>
          </rPr>
          <t>Auxadmon:</t>
        </r>
        <r>
          <rPr>
            <sz val="9"/>
            <color indexed="81"/>
            <rFont val="Tahoma"/>
            <family val="2"/>
          </rPr>
          <t xml:space="preserve">
Pago mensualidad marzo 04/03/2023 $3,647</t>
        </r>
      </text>
    </comment>
    <comment ref="AI8" authorId="1">
      <text>
        <r>
          <rPr>
            <b/>
            <sz val="9"/>
            <color indexed="81"/>
            <rFont val="Tahoma"/>
            <family val="2"/>
          </rPr>
          <t>Auxadmon:</t>
        </r>
        <r>
          <rPr>
            <sz val="9"/>
            <color indexed="81"/>
            <rFont val="Tahoma"/>
            <family val="2"/>
          </rPr>
          <t xml:space="preserve">
Pago mensualidad abril 03/04/2023 $3,647</t>
        </r>
      </text>
    </comment>
    <comment ref="AK8" authorId="1">
      <text>
        <r>
          <rPr>
            <b/>
            <sz val="9"/>
            <color indexed="81"/>
            <rFont val="Tahoma"/>
            <family val="2"/>
          </rPr>
          <t>Auxadmon:</t>
        </r>
        <r>
          <rPr>
            <sz val="9"/>
            <color indexed="81"/>
            <rFont val="Tahoma"/>
            <family val="2"/>
          </rPr>
          <t xml:space="preserve">
Pago mensualidad mayo 04/05/2023 $3,647</t>
        </r>
      </text>
    </comment>
    <comment ref="AM8" authorId="1">
      <text>
        <r>
          <rPr>
            <b/>
            <sz val="9"/>
            <color indexed="81"/>
            <rFont val="Tahoma"/>
            <family val="2"/>
          </rPr>
          <t>Auxadmon:</t>
        </r>
        <r>
          <rPr>
            <sz val="9"/>
            <color indexed="81"/>
            <rFont val="Tahoma"/>
            <family val="2"/>
          </rPr>
          <t xml:space="preserve">
Pago mensualidad junio 02/06/2023 $3,647</t>
        </r>
      </text>
    </comment>
    <comment ref="AO8" authorId="1">
      <text>
        <r>
          <rPr>
            <b/>
            <sz val="9"/>
            <color indexed="81"/>
            <rFont val="Tahoma"/>
            <family val="2"/>
          </rPr>
          <t>Auxadmon:</t>
        </r>
        <r>
          <rPr>
            <sz val="9"/>
            <color indexed="81"/>
            <rFont val="Tahoma"/>
            <family val="2"/>
          </rPr>
          <t xml:space="preserve">
Pago mensualidad julio 03/07/2023 $3,647</t>
        </r>
      </text>
    </comment>
    <comment ref="G9" authorId="1">
      <text>
        <r>
          <rPr>
            <b/>
            <sz val="9"/>
            <color indexed="81"/>
            <rFont val="Tahoma"/>
            <family val="2"/>
          </rPr>
          <t>Auxadmon:</t>
        </r>
        <r>
          <rPr>
            <sz val="9"/>
            <color indexed="81"/>
            <rFont val="Tahoma"/>
            <family val="2"/>
          </rPr>
          <t xml:space="preserve">
Pago inscripcion 21/07/21 $2,560</t>
        </r>
      </text>
    </comment>
    <comment ref="I9" authorId="1">
      <text>
        <r>
          <rPr>
            <b/>
            <sz val="9"/>
            <color indexed="81"/>
            <rFont val="Tahoma"/>
            <family val="2"/>
          </rPr>
          <t>Auxadmon:</t>
        </r>
        <r>
          <rPr>
            <sz val="9"/>
            <color indexed="81"/>
            <rFont val="Tahoma"/>
            <family val="2"/>
          </rPr>
          <t xml:space="preserve">
Pago mensualidad marzo 21/07/21 43450 </t>
        </r>
      </text>
    </comment>
    <comment ref="K9" authorId="1">
      <text>
        <r>
          <rPr>
            <b/>
            <sz val="9"/>
            <color indexed="81"/>
            <rFont val="Tahoma"/>
            <family val="2"/>
          </rPr>
          <t>Auxadmon:</t>
        </r>
        <r>
          <rPr>
            <sz val="9"/>
            <color indexed="81"/>
            <rFont val="Tahoma"/>
            <family val="2"/>
          </rPr>
          <t xml:space="preserve">
Pago mensualidad abril 22/04/2022 $3,950 Y complemento 80 27/04/222</t>
        </r>
      </text>
    </comment>
    <comment ref="M9" authorId="1">
      <text>
        <r>
          <rPr>
            <b/>
            <sz val="9"/>
            <color indexed="81"/>
            <rFont val="Tahoma"/>
            <family val="2"/>
          </rPr>
          <t>Auxadmon:</t>
        </r>
        <r>
          <rPr>
            <sz val="9"/>
            <color indexed="81"/>
            <rFont val="Tahoma"/>
            <family val="2"/>
          </rPr>
          <t xml:space="preserve">
Pago mensualidad mayo 27/04/2022 $3880</t>
        </r>
      </text>
    </comment>
    <comment ref="O9" authorId="1">
      <text>
        <r>
          <rPr>
            <b/>
            <sz val="9"/>
            <color indexed="81"/>
            <rFont val="Tahoma"/>
            <family val="2"/>
          </rPr>
          <t>Auxadmon:</t>
        </r>
        <r>
          <rPr>
            <sz val="9"/>
            <color indexed="81"/>
            <rFont val="Tahoma"/>
            <family val="2"/>
          </rPr>
          <t xml:space="preserve">
Pago mensualidad junio 06/06/22 3,880 </t>
        </r>
      </text>
    </comment>
    <comment ref="Q9" authorId="1">
      <text>
        <r>
          <rPr>
            <b/>
            <sz val="9"/>
            <color indexed="81"/>
            <rFont val="Tahoma"/>
            <family val="2"/>
          </rPr>
          <t>Auxadmon:</t>
        </r>
        <r>
          <rPr>
            <sz val="9"/>
            <color indexed="81"/>
            <rFont val="Tahoma"/>
            <family val="2"/>
          </rPr>
          <t xml:space="preserve">
Pago mensualidad julio 05/07/22 $3,880 con saldo a favor de 232</t>
        </r>
      </text>
    </comment>
    <comment ref="S9" authorId="1">
      <text>
        <r>
          <rPr>
            <b/>
            <sz val="9"/>
            <color indexed="81"/>
            <rFont val="Tahoma"/>
            <family val="2"/>
          </rPr>
          <t>Auxadmon:</t>
        </r>
        <r>
          <rPr>
            <sz val="9"/>
            <color indexed="81"/>
            <rFont val="Tahoma"/>
            <family val="2"/>
          </rPr>
          <t xml:space="preserve">
Pago mensualidad agosto 05/07/22 $3,880 con saldo a favor de 464 a sept </t>
        </r>
      </text>
    </comment>
    <comment ref="U9" authorId="1">
      <text>
        <r>
          <rPr>
            <b/>
            <sz val="9"/>
            <color indexed="81"/>
            <rFont val="Tahoma"/>
            <family val="2"/>
          </rPr>
          <t>Auxadmon:</t>
        </r>
        <r>
          <rPr>
            <sz val="9"/>
            <color indexed="81"/>
            <rFont val="Tahoma"/>
            <family val="2"/>
          </rPr>
          <t xml:space="preserve">
Pago mensualidad septiembre 05/09/22 $3,880</t>
        </r>
      </text>
    </comment>
    <comment ref="W9" authorId="1">
      <text>
        <r>
          <rPr>
            <b/>
            <sz val="9"/>
            <color indexed="81"/>
            <rFont val="Tahoma"/>
            <family val="2"/>
          </rPr>
          <t>Auxadmon:</t>
        </r>
        <r>
          <rPr>
            <sz val="9"/>
            <color indexed="81"/>
            <rFont val="Tahoma"/>
            <family val="2"/>
          </rPr>
          <t xml:space="preserve">
Pago mensualidad octubre 12/10/22 43,880 </t>
        </r>
      </text>
    </comment>
    <comment ref="Y9" authorId="1">
      <text>
        <r>
          <rPr>
            <b/>
            <sz val="9"/>
            <color indexed="81"/>
            <rFont val="Tahoma"/>
            <family val="2"/>
          </rPr>
          <t>Auxadmon:</t>
        </r>
        <r>
          <rPr>
            <sz val="9"/>
            <color indexed="81"/>
            <rFont val="Tahoma"/>
            <family val="2"/>
          </rPr>
          <t xml:space="preserve">
Pago mensualidad octubre 31/10/22 $3,880</t>
        </r>
      </text>
    </comment>
    <comment ref="AA9" authorId="1">
      <text>
        <r>
          <rPr>
            <b/>
            <sz val="9"/>
            <color indexed="81"/>
            <rFont val="Tahoma"/>
            <family val="2"/>
          </rPr>
          <t>Auxadmon:</t>
        </r>
        <r>
          <rPr>
            <sz val="9"/>
            <color indexed="81"/>
            <rFont val="Tahoma"/>
            <family val="2"/>
          </rPr>
          <t xml:space="preserve">
Pago mensualidad diciembre 13/12/22 $3,880</t>
        </r>
      </text>
    </comment>
    <comment ref="AC9" authorId="2">
      <text>
        <r>
          <rPr>
            <b/>
            <sz val="9"/>
            <color indexed="81"/>
            <rFont val="Tahoma"/>
            <family val="2"/>
          </rPr>
          <t>Auxadministración:</t>
        </r>
        <r>
          <rPr>
            <sz val="9"/>
            <color indexed="81"/>
            <rFont val="Tahoma"/>
            <family val="2"/>
          </rPr>
          <t xml:space="preserve">
Pago mensualidad Enero 12/01/2023  $3,880</t>
        </r>
      </text>
    </comment>
    <comment ref="AE9" authorId="2">
      <text>
        <r>
          <rPr>
            <b/>
            <sz val="9"/>
            <color indexed="81"/>
            <rFont val="Tahoma"/>
            <family val="2"/>
          </rPr>
          <t>Auxadministración:</t>
        </r>
        <r>
          <rPr>
            <sz val="9"/>
            <color indexed="81"/>
            <rFont val="Tahoma"/>
            <family val="2"/>
          </rPr>
          <t xml:space="preserve">
Pago mensualidad Febrero, Marzo, Abril, Mayo, Junio  01/02/2023  $19,400  5 pagos de $3,880</t>
        </r>
      </text>
    </comment>
    <comment ref="AG9" authorId="2">
      <text>
        <r>
          <rPr>
            <b/>
            <sz val="9"/>
            <color indexed="81"/>
            <rFont val="Tahoma"/>
            <family val="2"/>
          </rPr>
          <t>Auxadministración:</t>
        </r>
        <r>
          <rPr>
            <sz val="9"/>
            <color indexed="81"/>
            <rFont val="Tahoma"/>
            <family val="2"/>
          </rPr>
          <t xml:space="preserve">
Pago mensualidad Febrero, Marzo, Abril, Mayo, Junio  01/02/2023  $19,400  5 pagos de $3,880</t>
        </r>
      </text>
    </comment>
    <comment ref="AI9" authorId="2">
      <text>
        <r>
          <rPr>
            <b/>
            <sz val="9"/>
            <color indexed="81"/>
            <rFont val="Tahoma"/>
            <family val="2"/>
          </rPr>
          <t>Auxadministración:</t>
        </r>
        <r>
          <rPr>
            <sz val="9"/>
            <color indexed="81"/>
            <rFont val="Tahoma"/>
            <family val="2"/>
          </rPr>
          <t xml:space="preserve">
Pago mensualidad Febrero, Marzo, Abril, Mayo, Junio  01/02/2023  $19,400  5 pagos de $3,880</t>
        </r>
      </text>
    </comment>
    <comment ref="AK9" authorId="2">
      <text>
        <r>
          <rPr>
            <b/>
            <sz val="9"/>
            <color indexed="81"/>
            <rFont val="Tahoma"/>
            <family val="2"/>
          </rPr>
          <t>Auxadministración:</t>
        </r>
        <r>
          <rPr>
            <sz val="9"/>
            <color indexed="81"/>
            <rFont val="Tahoma"/>
            <family val="2"/>
          </rPr>
          <t xml:space="preserve">
Pago mensualidad Febrero, Marzo, Abril, Mayo, Junio  01/02/2023  $19,400  5 pagos de $3,880</t>
        </r>
      </text>
    </comment>
    <comment ref="AM9" authorId="2">
      <text>
        <r>
          <rPr>
            <b/>
            <sz val="9"/>
            <color indexed="81"/>
            <rFont val="Tahoma"/>
            <family val="2"/>
          </rPr>
          <t>Auxadministración:</t>
        </r>
        <r>
          <rPr>
            <sz val="9"/>
            <color indexed="81"/>
            <rFont val="Tahoma"/>
            <family val="2"/>
          </rPr>
          <t xml:space="preserve">
Pago mensualidad Febrero, Marzo, Abril, Mayo, Junio  01/02/2023  $19,400  5 pagos de $3,880</t>
        </r>
      </text>
    </comment>
    <comment ref="AO9" authorId="1">
      <text>
        <r>
          <rPr>
            <b/>
            <sz val="9"/>
            <color indexed="81"/>
            <rFont val="Tahoma"/>
            <family val="2"/>
          </rPr>
          <t>Auxadmon:</t>
        </r>
        <r>
          <rPr>
            <sz val="9"/>
            <color indexed="81"/>
            <rFont val="Tahoma"/>
            <family val="2"/>
          </rPr>
          <t xml:space="preserve">
Pago mensualidad julio y agosto 04/05/2023 $3,880*2= 7,760</t>
        </r>
      </text>
    </comment>
    <comment ref="AQ9" authorId="1">
      <text>
        <r>
          <rPr>
            <b/>
            <sz val="9"/>
            <color indexed="81"/>
            <rFont val="Tahoma"/>
            <family val="2"/>
          </rPr>
          <t>Auxadmon:</t>
        </r>
        <r>
          <rPr>
            <sz val="9"/>
            <color indexed="81"/>
            <rFont val="Tahoma"/>
            <family val="2"/>
          </rPr>
          <t xml:space="preserve">
Pago mensualidad julio y agosto 04/05/2023 $3,880*2= 7,760</t>
        </r>
      </text>
    </comment>
    <comment ref="G10" authorId="1">
      <text>
        <r>
          <rPr>
            <b/>
            <sz val="9"/>
            <color indexed="81"/>
            <rFont val="Tahoma"/>
            <family val="2"/>
          </rPr>
          <t>Auxadmon:</t>
        </r>
        <r>
          <rPr>
            <sz val="9"/>
            <color indexed="81"/>
            <rFont val="Tahoma"/>
            <family val="2"/>
          </rPr>
          <t xml:space="preserve">
Pago inscripcion 06/08/21 $3,200</t>
        </r>
      </text>
    </comment>
    <comment ref="I10" authorId="1">
      <text>
        <r>
          <rPr>
            <b/>
            <sz val="9"/>
            <color indexed="81"/>
            <rFont val="Tahoma"/>
            <family val="2"/>
          </rPr>
          <t>Auxadmon:</t>
        </r>
        <r>
          <rPr>
            <sz val="9"/>
            <color indexed="81"/>
            <rFont val="Tahoma"/>
            <family val="2"/>
          </rPr>
          <t xml:space="preserve">
Pago mensualidad marzo 10/03/2022 $3,880</t>
        </r>
      </text>
    </comment>
    <comment ref="K10" authorId="1">
      <text>
        <r>
          <rPr>
            <b/>
            <sz val="9"/>
            <color indexed="81"/>
            <rFont val="Tahoma"/>
            <family val="2"/>
          </rPr>
          <t>Auxadmon:</t>
        </r>
        <r>
          <rPr>
            <sz val="9"/>
            <color indexed="81"/>
            <rFont val="Tahoma"/>
            <family val="2"/>
          </rPr>
          <t xml:space="preserve">
Pago mensualidad abril 09/04/2022 $3,200 Y complemento 18/04/22 $680 </t>
        </r>
      </text>
    </comment>
    <comment ref="M10" authorId="1">
      <text>
        <r>
          <rPr>
            <b/>
            <sz val="9"/>
            <color indexed="81"/>
            <rFont val="Tahoma"/>
            <family val="2"/>
          </rPr>
          <t>Auxadmon:</t>
        </r>
        <r>
          <rPr>
            <sz val="9"/>
            <color indexed="81"/>
            <rFont val="Tahoma"/>
            <family val="2"/>
          </rPr>
          <t xml:space="preserve">
Pago mensualidad mayo 09/05/2022 $3880</t>
        </r>
      </text>
    </comment>
    <comment ref="O10" authorId="1">
      <text>
        <r>
          <rPr>
            <b/>
            <sz val="9"/>
            <color indexed="81"/>
            <rFont val="Tahoma"/>
            <family val="2"/>
          </rPr>
          <t>Auxadmon:</t>
        </r>
        <r>
          <rPr>
            <sz val="9"/>
            <color indexed="81"/>
            <rFont val="Tahoma"/>
            <family val="2"/>
          </rPr>
          <t xml:space="preserve">
Pago mensualidad junio 04/06/22 $3,648</t>
        </r>
      </text>
    </comment>
    <comment ref="Q10" authorId="1">
      <text>
        <r>
          <rPr>
            <b/>
            <sz val="9"/>
            <color indexed="81"/>
            <rFont val="Tahoma"/>
            <family val="2"/>
          </rPr>
          <t>Auxadmon:</t>
        </r>
        <r>
          <rPr>
            <sz val="9"/>
            <color indexed="81"/>
            <rFont val="Tahoma"/>
            <family val="2"/>
          </rPr>
          <t xml:space="preserve">
Pago mensualidad julio 12/07/22 $3,880</t>
        </r>
      </text>
    </comment>
    <comment ref="S10" authorId="1">
      <text>
        <r>
          <rPr>
            <b/>
            <sz val="9"/>
            <color indexed="81"/>
            <rFont val="Tahoma"/>
            <family val="2"/>
          </rPr>
          <t>Auxadmon:</t>
        </r>
        <r>
          <rPr>
            <sz val="9"/>
            <color indexed="81"/>
            <rFont val="Tahoma"/>
            <family val="2"/>
          </rPr>
          <t xml:space="preserve">
Pago mensualidad agosto 13/09/22 $3,880+150+194= 4,224</t>
        </r>
      </text>
    </comment>
    <comment ref="U10" authorId="1">
      <text>
        <r>
          <rPr>
            <b/>
            <sz val="9"/>
            <color indexed="81"/>
            <rFont val="Tahoma"/>
            <family val="2"/>
          </rPr>
          <t>Auxadmon:</t>
        </r>
        <r>
          <rPr>
            <sz val="9"/>
            <color indexed="81"/>
            <rFont val="Tahoma"/>
            <family val="2"/>
          </rPr>
          <t xml:space="preserve">
Pago mensualidad septiembre 05/09/22 $3,648</t>
        </r>
      </text>
    </comment>
    <comment ref="W10" authorId="1">
      <text>
        <r>
          <rPr>
            <b/>
            <sz val="9"/>
            <color indexed="81"/>
            <rFont val="Tahoma"/>
            <family val="2"/>
          </rPr>
          <t>Auxadmon:</t>
        </r>
        <r>
          <rPr>
            <sz val="9"/>
            <color indexed="81"/>
            <rFont val="Tahoma"/>
            <family val="2"/>
          </rPr>
          <t xml:space="preserve">
Pago mensualidad octubre 03/10/22 $3,648 </t>
        </r>
      </text>
    </comment>
    <comment ref="Y10" authorId="1">
      <text>
        <r>
          <rPr>
            <b/>
            <sz val="9"/>
            <color indexed="81"/>
            <rFont val="Tahoma"/>
            <family val="2"/>
          </rPr>
          <t>Auxadmon:</t>
        </r>
        <r>
          <rPr>
            <sz val="9"/>
            <color indexed="81"/>
            <rFont val="Tahoma"/>
            <family val="2"/>
          </rPr>
          <t xml:space="preserve">
Pago mensualidad noviembre 07/10/22 $3500 y complemento el    /11/22</t>
        </r>
      </text>
    </comment>
    <comment ref="AA10" authorId="2">
      <text>
        <r>
          <rPr>
            <b/>
            <sz val="9"/>
            <color indexed="81"/>
            <rFont val="Tahoma"/>
            <family val="2"/>
          </rPr>
          <t>Auxadministración:</t>
        </r>
        <r>
          <rPr>
            <sz val="9"/>
            <color indexed="81"/>
            <rFont val="Tahoma"/>
            <family val="2"/>
          </rPr>
          <t xml:space="preserve">
Pago mensualidad Diciembre 02/12/2022  $3,648</t>
        </r>
      </text>
    </comment>
    <comment ref="AC10" authorId="2">
      <text>
        <r>
          <rPr>
            <b/>
            <sz val="9"/>
            <color indexed="81"/>
            <rFont val="Tahoma"/>
            <family val="2"/>
          </rPr>
          <t>Auxadministración:</t>
        </r>
        <r>
          <rPr>
            <sz val="9"/>
            <color indexed="81"/>
            <rFont val="Tahoma"/>
            <family val="2"/>
          </rPr>
          <t xml:space="preserve">
Pago mensualidad Febrero  08/02/2023  $4,224 (3,880+150CF+194int) </t>
        </r>
      </text>
    </comment>
    <comment ref="AE10" authorId="2">
      <text>
        <r>
          <rPr>
            <b/>
            <sz val="9"/>
            <color indexed="81"/>
            <rFont val="Tahoma"/>
            <family val="2"/>
          </rPr>
          <t>Auxadministración:</t>
        </r>
        <r>
          <rPr>
            <sz val="9"/>
            <color indexed="81"/>
            <rFont val="Tahoma"/>
            <family val="2"/>
          </rPr>
          <t xml:space="preserve">
Pago mensualidad Febrero  08/02/2023  $3,648</t>
        </r>
      </text>
    </comment>
    <comment ref="AG10" authorId="1">
      <text>
        <r>
          <rPr>
            <b/>
            <sz val="9"/>
            <color indexed="81"/>
            <rFont val="Tahoma"/>
            <family val="2"/>
          </rPr>
          <t>Auxadmon:</t>
        </r>
        <r>
          <rPr>
            <sz val="9"/>
            <color indexed="81"/>
            <rFont val="Tahoma"/>
            <family val="2"/>
          </rPr>
          <t xml:space="preserve">
Pago mensualidad marzo 01/03/2023 $3,648</t>
        </r>
      </text>
    </comment>
    <comment ref="AI10" authorId="1">
      <text>
        <r>
          <rPr>
            <b/>
            <sz val="9"/>
            <color indexed="81"/>
            <rFont val="Tahoma"/>
            <family val="2"/>
          </rPr>
          <t>Auxadmon:</t>
        </r>
        <r>
          <rPr>
            <sz val="9"/>
            <color indexed="81"/>
            <rFont val="Tahoma"/>
            <family val="2"/>
          </rPr>
          <t xml:space="preserve">
Pago mensualidad abril 05/04/2023 $3,648</t>
        </r>
      </text>
    </comment>
    <comment ref="AK10" authorId="1">
      <text>
        <r>
          <rPr>
            <b/>
            <sz val="9"/>
            <color indexed="81"/>
            <rFont val="Tahoma"/>
            <family val="2"/>
          </rPr>
          <t>Auxadmon:</t>
        </r>
        <r>
          <rPr>
            <sz val="9"/>
            <color indexed="81"/>
            <rFont val="Tahoma"/>
            <family val="2"/>
          </rPr>
          <t xml:space="preserve">
Pago mensualidad mayo 01/05/2023 $3,648</t>
        </r>
      </text>
    </comment>
    <comment ref="AM10" authorId="1">
      <text>
        <r>
          <rPr>
            <b/>
            <sz val="9"/>
            <color indexed="81"/>
            <rFont val="Tahoma"/>
            <family val="2"/>
          </rPr>
          <t>Auxadmon:</t>
        </r>
        <r>
          <rPr>
            <sz val="9"/>
            <color indexed="81"/>
            <rFont val="Tahoma"/>
            <family val="2"/>
          </rPr>
          <t xml:space="preserve">
Pago mensualidad junio 19/05/2023 $3648</t>
        </r>
      </text>
    </comment>
    <comment ref="AO10" authorId="1">
      <text>
        <r>
          <rPr>
            <b/>
            <sz val="9"/>
            <color indexed="81"/>
            <rFont val="Tahoma"/>
            <family val="2"/>
          </rPr>
          <t>Auxadmon:</t>
        </r>
        <r>
          <rPr>
            <sz val="9"/>
            <color indexed="81"/>
            <rFont val="Tahoma"/>
            <family val="2"/>
          </rPr>
          <t xml:space="preserve">
Pago mensualidad julio 28/06/2023 $3,648</t>
        </r>
      </text>
    </comment>
    <comment ref="G11" authorId="1">
      <text>
        <r>
          <rPr>
            <b/>
            <sz val="9"/>
            <color indexed="81"/>
            <rFont val="Tahoma"/>
            <family val="2"/>
          </rPr>
          <t>Auxadmon:</t>
        </r>
        <r>
          <rPr>
            <sz val="9"/>
            <color indexed="81"/>
            <rFont val="Tahoma"/>
            <family val="2"/>
          </rPr>
          <t xml:space="preserve">
Pago INSCRIPCION 11/03/2022 $3,200</t>
        </r>
      </text>
    </comment>
    <comment ref="I11" authorId="1">
      <text>
        <r>
          <rPr>
            <b/>
            <sz val="9"/>
            <color indexed="81"/>
            <rFont val="Tahoma"/>
            <family val="2"/>
          </rPr>
          <t>Auxadmon:</t>
        </r>
        <r>
          <rPr>
            <sz val="9"/>
            <color indexed="81"/>
            <rFont val="Tahoma"/>
            <family val="2"/>
          </rPr>
          <t xml:space="preserve">
Pago mensualidad marzo 30/03/2022 $5,800</t>
        </r>
      </text>
    </comment>
    <comment ref="K11" authorId="1">
      <text>
        <r>
          <rPr>
            <b/>
            <sz val="9"/>
            <color indexed="81"/>
            <rFont val="Tahoma"/>
            <family val="2"/>
          </rPr>
          <t>Auxadmon:</t>
        </r>
        <r>
          <rPr>
            <sz val="9"/>
            <color indexed="81"/>
            <rFont val="Tahoma"/>
            <family val="2"/>
          </rPr>
          <t xml:space="preserve">
Pago mensualidad abril 29/04/2022 $5,800</t>
        </r>
      </text>
    </comment>
    <comment ref="M11" authorId="1">
      <text>
        <r>
          <rPr>
            <b/>
            <sz val="9"/>
            <color indexed="81"/>
            <rFont val="Tahoma"/>
            <family val="2"/>
          </rPr>
          <t>Auxadmon:</t>
        </r>
        <r>
          <rPr>
            <sz val="9"/>
            <color indexed="81"/>
            <rFont val="Tahoma"/>
            <family val="2"/>
          </rPr>
          <t xml:space="preserve">
Pago mensualidad mayo 5/05/2022 $5,452</t>
        </r>
      </text>
    </comment>
    <comment ref="O11" authorId="1">
      <text>
        <r>
          <rPr>
            <b/>
            <sz val="9"/>
            <color indexed="81"/>
            <rFont val="Tahoma"/>
            <family val="2"/>
          </rPr>
          <t>Auxadmon:</t>
        </r>
        <r>
          <rPr>
            <sz val="9"/>
            <color indexed="81"/>
            <rFont val="Tahoma"/>
            <family val="2"/>
          </rPr>
          <t xml:space="preserve">
Pago mensualidad junio 5/06/2022 $5,452</t>
        </r>
      </text>
    </comment>
    <comment ref="Q11" authorId="1">
      <text>
        <r>
          <rPr>
            <b/>
            <sz val="9"/>
            <color indexed="81"/>
            <rFont val="Tahoma"/>
            <family val="2"/>
          </rPr>
          <t>Auxadmon:</t>
        </r>
        <r>
          <rPr>
            <sz val="9"/>
            <color indexed="81"/>
            <rFont val="Tahoma"/>
            <family val="2"/>
          </rPr>
          <t xml:space="preserve">
Pago mensualidad julio 5/07/2022 $5,452</t>
        </r>
      </text>
    </comment>
    <comment ref="S11" authorId="1">
      <text>
        <r>
          <rPr>
            <b/>
            <sz val="9"/>
            <color indexed="81"/>
            <rFont val="Tahoma"/>
            <family val="2"/>
          </rPr>
          <t>Auxadmon:</t>
        </r>
        <r>
          <rPr>
            <sz val="9"/>
            <color indexed="81"/>
            <rFont val="Tahoma"/>
            <family val="2"/>
          </rPr>
          <t xml:space="preserve">
Pago mensualidad agosto 05/08/2022 $5,452</t>
        </r>
      </text>
    </comment>
    <comment ref="U11" authorId="1">
      <text>
        <r>
          <rPr>
            <b/>
            <sz val="9"/>
            <color indexed="81"/>
            <rFont val="Tahoma"/>
            <family val="2"/>
          </rPr>
          <t>Auxadmon:</t>
        </r>
        <r>
          <rPr>
            <sz val="9"/>
            <color indexed="81"/>
            <rFont val="Tahoma"/>
            <family val="2"/>
          </rPr>
          <t xml:space="preserve">
Pago mensualidad septiembre 05/09/22 $5,452</t>
        </r>
      </text>
    </comment>
    <comment ref="W11" authorId="1">
      <text>
        <r>
          <rPr>
            <b/>
            <sz val="9"/>
            <color indexed="81"/>
            <rFont val="Tahoma"/>
            <family val="2"/>
          </rPr>
          <t>Auxadmon:</t>
        </r>
        <r>
          <rPr>
            <sz val="9"/>
            <color indexed="81"/>
            <rFont val="Tahoma"/>
            <family val="2"/>
          </rPr>
          <t xml:space="preserve">
Pago mensualidad octubre  05/10/22 $5,452</t>
        </r>
      </text>
    </comment>
    <comment ref="Y11" authorId="1">
      <text>
        <r>
          <rPr>
            <b/>
            <sz val="9"/>
            <color indexed="81"/>
            <rFont val="Tahoma"/>
            <family val="2"/>
          </rPr>
          <t>Auxadmon:</t>
        </r>
        <r>
          <rPr>
            <sz val="9"/>
            <color indexed="81"/>
            <rFont val="Tahoma"/>
            <family val="2"/>
          </rPr>
          <t xml:space="preserve">
Pago mensualidad noviembre 05/11/22 $5,452</t>
        </r>
      </text>
    </comment>
    <comment ref="AA11" authorId="2">
      <text>
        <r>
          <rPr>
            <b/>
            <sz val="9"/>
            <color indexed="81"/>
            <rFont val="Tahoma"/>
            <family val="2"/>
          </rPr>
          <t>Auxadministración:</t>
        </r>
        <r>
          <rPr>
            <sz val="9"/>
            <color indexed="81"/>
            <rFont val="Tahoma"/>
            <family val="2"/>
          </rPr>
          <t xml:space="preserve">
pago mensualidad diciembre  06/12/2022  $5,452</t>
        </r>
      </text>
    </comment>
    <comment ref="AC11" authorId="2">
      <text>
        <r>
          <rPr>
            <b/>
            <sz val="9"/>
            <color indexed="81"/>
            <rFont val="Tahoma"/>
            <family val="2"/>
          </rPr>
          <t>Auxadministración:</t>
        </r>
        <r>
          <rPr>
            <sz val="9"/>
            <color indexed="81"/>
            <rFont val="Tahoma"/>
            <family val="2"/>
          </rPr>
          <t xml:space="preserve">
Pago mensualidad Enero 06/01/2023  $5,452</t>
        </r>
      </text>
    </comment>
    <comment ref="AE11" authorId="1">
      <text>
        <r>
          <rPr>
            <b/>
            <sz val="9"/>
            <color indexed="81"/>
            <rFont val="Tahoma"/>
            <family val="2"/>
          </rPr>
          <t>Auxadmon:</t>
        </r>
        <r>
          <rPr>
            <sz val="9"/>
            <color indexed="81"/>
            <rFont val="Tahoma"/>
            <family val="2"/>
          </rPr>
          <t xml:space="preserve">
Pago mensualidad febrero 17/02/2023 $,5800+150= $5,950</t>
        </r>
      </text>
    </comment>
    <comment ref="AG11" authorId="1">
      <text>
        <r>
          <rPr>
            <b/>
            <sz val="9"/>
            <color indexed="81"/>
            <rFont val="Tahoma"/>
            <family val="2"/>
          </rPr>
          <t>Auxadmon:</t>
        </r>
        <r>
          <rPr>
            <sz val="9"/>
            <color indexed="81"/>
            <rFont val="Tahoma"/>
            <family val="2"/>
          </rPr>
          <t xml:space="preserve">
Pago mensualidad marzo 15/03/2023 $,5800+150= $5,950</t>
        </r>
      </text>
    </comment>
    <comment ref="AI11" authorId="1">
      <text>
        <r>
          <rPr>
            <b/>
            <sz val="9"/>
            <color indexed="81"/>
            <rFont val="Tahoma"/>
            <family val="2"/>
          </rPr>
          <t>Auxadmon:</t>
        </r>
        <r>
          <rPr>
            <sz val="9"/>
            <color indexed="81"/>
            <rFont val="Tahoma"/>
            <family val="2"/>
          </rPr>
          <t xml:space="preserve">
Pago mensualidad abril 05/04/2023 $5,452</t>
        </r>
      </text>
    </comment>
    <comment ref="AK11" authorId="1">
      <text>
        <r>
          <rPr>
            <b/>
            <sz val="9"/>
            <color indexed="81"/>
            <rFont val="Tahoma"/>
            <family val="2"/>
          </rPr>
          <t>Auxadmon:</t>
        </r>
        <r>
          <rPr>
            <sz val="9"/>
            <color indexed="81"/>
            <rFont val="Tahoma"/>
            <family val="2"/>
          </rPr>
          <t xml:space="preserve">
Pago mensualidas mayo 19/05/2023 $5,950 
5,800+150= </t>
        </r>
      </text>
    </comment>
    <comment ref="AM11" authorId="1">
      <text>
        <r>
          <rPr>
            <b/>
            <sz val="9"/>
            <color indexed="81"/>
            <rFont val="Tahoma"/>
            <family val="2"/>
          </rPr>
          <t>Auxadmon:</t>
        </r>
        <r>
          <rPr>
            <sz val="9"/>
            <color indexed="81"/>
            <rFont val="Tahoma"/>
            <family val="2"/>
          </rPr>
          <t xml:space="preserve">
Pago mensualidad junio 16/06/2023 $5800+150cf=5,950</t>
        </r>
      </text>
    </comment>
    <comment ref="AO11" authorId="1">
      <text>
        <r>
          <rPr>
            <b/>
            <sz val="9"/>
            <color indexed="81"/>
            <rFont val="Tahoma"/>
            <family val="2"/>
          </rPr>
          <t>Auxadmon:</t>
        </r>
        <r>
          <rPr>
            <sz val="9"/>
            <color indexed="81"/>
            <rFont val="Tahoma"/>
            <family val="2"/>
          </rPr>
          <t xml:space="preserve">
Pago mensualidad julio 25/07/2023 $5,800+150CF=5,950</t>
        </r>
      </text>
    </comment>
    <comment ref="G12" authorId="1">
      <text>
        <r>
          <rPr>
            <b/>
            <sz val="9"/>
            <color indexed="81"/>
            <rFont val="Tahoma"/>
            <family val="2"/>
          </rPr>
          <t>Auxadmon:</t>
        </r>
        <r>
          <rPr>
            <sz val="9"/>
            <color indexed="81"/>
            <rFont val="Tahoma"/>
            <family val="2"/>
          </rPr>
          <t xml:space="preserve">
Pago INSCRIPCION 16/03/2022 $3,200</t>
        </r>
      </text>
    </comment>
    <comment ref="I12" authorId="1">
      <text>
        <r>
          <rPr>
            <b/>
            <sz val="9"/>
            <color indexed="81"/>
            <rFont val="Tahoma"/>
            <family val="2"/>
          </rPr>
          <t>Auxadmon:</t>
        </r>
        <r>
          <rPr>
            <sz val="9"/>
            <color indexed="81"/>
            <rFont val="Tahoma"/>
            <family val="2"/>
          </rPr>
          <t xml:space="preserve">
Pago mensualidad marzo y abril 22/04/2022 $7,760 se le respeto el costo normal</t>
        </r>
      </text>
    </comment>
    <comment ref="K12" authorId="1">
      <text>
        <r>
          <rPr>
            <b/>
            <sz val="9"/>
            <color indexed="81"/>
            <rFont val="Tahoma"/>
            <family val="2"/>
          </rPr>
          <t>Auxadmon:</t>
        </r>
        <r>
          <rPr>
            <sz val="9"/>
            <color indexed="81"/>
            <rFont val="Tahoma"/>
            <family val="2"/>
          </rPr>
          <t xml:space="preserve">
Pago mensualidad marzo y abril 22/04/2022 $7,760 se le respeto el costo normal</t>
        </r>
      </text>
    </comment>
    <comment ref="M12" authorId="1">
      <text>
        <r>
          <rPr>
            <b/>
            <sz val="9"/>
            <color indexed="81"/>
            <rFont val="Tahoma"/>
            <family val="2"/>
          </rPr>
          <t>Auxadmon:</t>
        </r>
        <r>
          <rPr>
            <sz val="9"/>
            <color indexed="81"/>
            <rFont val="Tahoma"/>
            <family val="2"/>
          </rPr>
          <t xml:space="preserve">
Pago mensualidad mayo 04/05/2022 $3648</t>
        </r>
      </text>
    </comment>
    <comment ref="O12" authorId="1">
      <text>
        <r>
          <rPr>
            <b/>
            <sz val="9"/>
            <color indexed="81"/>
            <rFont val="Tahoma"/>
            <family val="2"/>
          </rPr>
          <t>Auxadmon:</t>
        </r>
        <r>
          <rPr>
            <sz val="9"/>
            <color indexed="81"/>
            <rFont val="Tahoma"/>
            <family val="2"/>
          </rPr>
          <t xml:space="preserve">
Pago mensualidad junio 03/06/2022 $3648</t>
        </r>
      </text>
    </comment>
    <comment ref="Q12" authorId="1">
      <text>
        <r>
          <rPr>
            <b/>
            <sz val="9"/>
            <color indexed="81"/>
            <rFont val="Tahoma"/>
            <family val="2"/>
          </rPr>
          <t>Auxadmon:</t>
        </r>
        <r>
          <rPr>
            <sz val="9"/>
            <color indexed="81"/>
            <rFont val="Tahoma"/>
            <family val="2"/>
          </rPr>
          <t xml:space="preserve">
Pago mensualidad julio 05/07/22 $3,648</t>
        </r>
      </text>
    </comment>
    <comment ref="S12" authorId="1">
      <text>
        <r>
          <rPr>
            <b/>
            <sz val="9"/>
            <color indexed="81"/>
            <rFont val="Tahoma"/>
            <family val="2"/>
          </rPr>
          <t>Auxadmon:</t>
        </r>
        <r>
          <rPr>
            <sz val="9"/>
            <color indexed="81"/>
            <rFont val="Tahoma"/>
            <family val="2"/>
          </rPr>
          <t xml:space="preserve">
Pago mensualidad agosto, septiembre y octubre 11/10/22 $10,000 y 2,522</t>
        </r>
      </text>
    </comment>
    <comment ref="U12" authorId="1">
      <text>
        <r>
          <rPr>
            <b/>
            <sz val="9"/>
            <color indexed="81"/>
            <rFont val="Tahoma"/>
            <family val="2"/>
          </rPr>
          <t>Auxadmon:</t>
        </r>
        <r>
          <rPr>
            <sz val="9"/>
            <color indexed="81"/>
            <rFont val="Tahoma"/>
            <family val="2"/>
          </rPr>
          <t xml:space="preserve">
Pago mensualidad agosto, septiembre y octubre 11/10/22 $10,000 y 2,522</t>
        </r>
      </text>
    </comment>
    <comment ref="W12" authorId="1">
      <text>
        <r>
          <rPr>
            <b/>
            <sz val="9"/>
            <color indexed="81"/>
            <rFont val="Tahoma"/>
            <family val="2"/>
          </rPr>
          <t>Auxadmon:</t>
        </r>
        <r>
          <rPr>
            <sz val="9"/>
            <color indexed="81"/>
            <rFont val="Tahoma"/>
            <family val="2"/>
          </rPr>
          <t xml:space="preserve">
Pago mensualidad agosto, septiembre y octubre 11/10/22 $10,000 y 2,522</t>
        </r>
      </text>
    </comment>
    <comment ref="Y12" authorId="2">
      <text>
        <r>
          <rPr>
            <b/>
            <sz val="9"/>
            <color indexed="81"/>
            <rFont val="Tahoma"/>
            <family val="2"/>
          </rPr>
          <t>Auxadministración:</t>
        </r>
        <r>
          <rPr>
            <sz val="9"/>
            <color indexed="81"/>
            <rFont val="Tahoma"/>
            <family val="2"/>
          </rPr>
          <t xml:space="preserve">
Pago mensualidad Noviembre, Diciembre, Enero 13/01/2023  $10,000 y $1,940</t>
        </r>
      </text>
    </comment>
    <comment ref="AA12" authorId="2">
      <text>
        <r>
          <rPr>
            <b/>
            <sz val="9"/>
            <color indexed="81"/>
            <rFont val="Tahoma"/>
            <family val="2"/>
          </rPr>
          <t>Auxadministración:</t>
        </r>
        <r>
          <rPr>
            <sz val="9"/>
            <color indexed="81"/>
            <rFont val="Tahoma"/>
            <family val="2"/>
          </rPr>
          <t xml:space="preserve">
Pago mensualidad Noviembre, Diciembre y Enero  13/01/2023  $10,000 y $1,940</t>
        </r>
      </text>
    </comment>
    <comment ref="AC12" authorId="2">
      <text>
        <r>
          <rPr>
            <b/>
            <sz val="9"/>
            <color indexed="81"/>
            <rFont val="Tahoma"/>
            <family val="2"/>
          </rPr>
          <t>Auxadministración:</t>
        </r>
        <r>
          <rPr>
            <sz val="9"/>
            <color indexed="81"/>
            <rFont val="Tahoma"/>
            <family val="2"/>
          </rPr>
          <t xml:space="preserve">
Pago mensualidad Noviembre, Diciembre y Enero  13/01/2023  $10,000 y $1,940</t>
        </r>
      </text>
    </comment>
    <comment ref="G13" authorId="1">
      <text>
        <r>
          <rPr>
            <b/>
            <sz val="9"/>
            <color indexed="81"/>
            <rFont val="Tahoma"/>
            <family val="2"/>
          </rPr>
          <t>Auxadmon:</t>
        </r>
        <r>
          <rPr>
            <sz val="9"/>
            <color indexed="81"/>
            <rFont val="Tahoma"/>
            <family val="2"/>
          </rPr>
          <t xml:space="preserve">
Pago inscripción 06/04/2022 $3200 </t>
        </r>
      </text>
    </comment>
    <comment ref="I13" authorId="1">
      <text>
        <r>
          <rPr>
            <b/>
            <sz val="9"/>
            <color indexed="81"/>
            <rFont val="Tahoma"/>
            <family val="2"/>
          </rPr>
          <t>Auxadmon:</t>
        </r>
        <r>
          <rPr>
            <sz val="9"/>
            <color indexed="81"/>
            <rFont val="Tahoma"/>
            <family val="2"/>
          </rPr>
          <t xml:space="preserve">
NO tomo materia por que se inscribio hasta el mes de abril 2022 </t>
        </r>
      </text>
    </comment>
    <comment ref="K13" authorId="1">
      <text>
        <r>
          <rPr>
            <b/>
            <sz val="9"/>
            <color indexed="81"/>
            <rFont val="Tahoma"/>
            <family val="2"/>
          </rPr>
          <t>Auxadmon:</t>
        </r>
        <r>
          <rPr>
            <sz val="9"/>
            <color indexed="81"/>
            <rFont val="Tahoma"/>
            <family val="2"/>
          </rPr>
          <t xml:space="preserve">
Pago mensualidad abril abono $2,500 23/05/22 Y el 27/05/22 complemento 1,724 y abono 776 a mayo</t>
        </r>
      </text>
    </comment>
    <comment ref="M13" authorId="1">
      <text>
        <r>
          <rPr>
            <b/>
            <sz val="9"/>
            <color indexed="81"/>
            <rFont val="Tahoma"/>
            <family val="2"/>
          </rPr>
          <t>Auxadmon:</t>
        </r>
        <r>
          <rPr>
            <sz val="9"/>
            <color indexed="81"/>
            <rFont val="Tahoma"/>
            <family val="2"/>
          </rPr>
          <t xml:space="preserve">
Pago mensualidad mayo 29/07/22 $2500 quedando a deber  754</t>
        </r>
      </text>
    </comment>
    <comment ref="O13" authorId="1">
      <text>
        <r>
          <rPr>
            <b/>
            <sz val="9"/>
            <color indexed="81"/>
            <rFont val="Tahoma"/>
            <family val="2"/>
          </rPr>
          <t>Auxadmon:</t>
        </r>
        <r>
          <rPr>
            <sz val="9"/>
            <color indexed="81"/>
            <rFont val="Tahoma"/>
            <family val="2"/>
          </rPr>
          <t xml:space="preserve">
Pago 05/08/22 complemento mayo $754 y abono a junio $3,246 quedando a deber $784</t>
        </r>
      </text>
    </comment>
    <comment ref="Q13" authorId="1">
      <text>
        <r>
          <rPr>
            <b/>
            <sz val="9"/>
            <color indexed="81"/>
            <rFont val="Tahoma"/>
            <family val="2"/>
          </rPr>
          <t>Auxadmon:</t>
        </r>
        <r>
          <rPr>
            <sz val="9"/>
            <color indexed="81"/>
            <rFont val="Tahoma"/>
            <family val="2"/>
          </rPr>
          <t xml:space="preserve">
Pago 22/08/22 complemento junio $784 y abono a julio $3,246 quedando a deber $814</t>
        </r>
      </text>
    </comment>
  </commentList>
</comments>
</file>

<file path=xl/comments8.xml><?xml version="1.0" encoding="utf-8"?>
<comments xmlns="http://schemas.openxmlformats.org/spreadsheetml/2006/main">
  <authors>
    <author>auxcontable</author>
    <author>Auxadministración</author>
    <author>Auxadmon</author>
  </authors>
  <commentList>
    <comment ref="J2" authorId="0">
      <text>
        <r>
          <rPr>
            <b/>
            <sz val="9"/>
            <color indexed="81"/>
            <rFont val="Tahoma"/>
            <family val="2"/>
          </rPr>
          <t>auxcontable:</t>
        </r>
        <r>
          <rPr>
            <sz val="9"/>
            <color indexed="81"/>
            <rFont val="Tahoma"/>
            <family val="2"/>
          </rPr>
          <t xml:space="preserve">
descuento del 6% 4,500</t>
        </r>
      </text>
    </comment>
    <comment ref="G7" authorId="1">
      <text>
        <r>
          <rPr>
            <b/>
            <sz val="9"/>
            <color indexed="81"/>
            <rFont val="Tahoma"/>
            <family val="2"/>
          </rPr>
          <t>Auxadministración:</t>
        </r>
        <r>
          <rPr>
            <sz val="9"/>
            <color indexed="81"/>
            <rFont val="Tahoma"/>
            <family val="2"/>
          </rPr>
          <t xml:space="preserve">
Pago inscripcion 09/02/2023  $3,200</t>
        </r>
      </text>
    </comment>
    <comment ref="I7" authorId="2">
      <text>
        <r>
          <rPr>
            <b/>
            <sz val="9"/>
            <color indexed="81"/>
            <rFont val="Tahoma"/>
            <family val="2"/>
          </rPr>
          <t>Auxadmon:</t>
        </r>
        <r>
          <rPr>
            <sz val="9"/>
            <color indexed="81"/>
            <rFont val="Tahoma"/>
            <family val="2"/>
          </rPr>
          <t xml:space="preserve">
Pago mensualidad marzo 03/03/2023 $3,948</t>
        </r>
      </text>
    </comment>
    <comment ref="K7" authorId="2">
      <text>
        <r>
          <rPr>
            <b/>
            <sz val="9"/>
            <color indexed="81"/>
            <rFont val="Tahoma"/>
            <family val="2"/>
          </rPr>
          <t>Auxadmon:</t>
        </r>
        <r>
          <rPr>
            <sz val="9"/>
            <color indexed="81"/>
            <rFont val="Tahoma"/>
            <family val="2"/>
          </rPr>
          <t xml:space="preserve">
Pago mensualidad abril 04/04/2023 $3,948</t>
        </r>
      </text>
    </comment>
    <comment ref="M7" authorId="2">
      <text>
        <r>
          <rPr>
            <b/>
            <sz val="9"/>
            <color indexed="81"/>
            <rFont val="Tahoma"/>
            <family val="2"/>
          </rPr>
          <t>Auxadmon:</t>
        </r>
        <r>
          <rPr>
            <sz val="9"/>
            <color indexed="81"/>
            <rFont val="Tahoma"/>
            <family val="2"/>
          </rPr>
          <t xml:space="preserve">
Pago mensualidad mayo 08/05/2023 $4,200</t>
        </r>
      </text>
    </comment>
    <comment ref="O7" authorId="2">
      <text>
        <r>
          <rPr>
            <b/>
            <sz val="9"/>
            <color indexed="81"/>
            <rFont val="Tahoma"/>
            <family val="2"/>
          </rPr>
          <t>Auxadmon:</t>
        </r>
        <r>
          <rPr>
            <sz val="9"/>
            <color indexed="81"/>
            <rFont val="Tahoma"/>
            <family val="2"/>
          </rPr>
          <t xml:space="preserve">
Pago mensualidad junio 08/06/2023 $4,200</t>
        </r>
      </text>
    </comment>
    <comment ref="Q7" authorId="2">
      <text>
        <r>
          <rPr>
            <b/>
            <sz val="9"/>
            <color indexed="81"/>
            <rFont val="Tahoma"/>
            <family val="2"/>
          </rPr>
          <t>Auxadmon:</t>
        </r>
        <r>
          <rPr>
            <sz val="9"/>
            <color indexed="81"/>
            <rFont val="Tahoma"/>
            <family val="2"/>
          </rPr>
          <t xml:space="preserve">
Pago mensualidad julio 04/07/2023 $3,948</t>
        </r>
      </text>
    </comment>
    <comment ref="S7" authorId="2">
      <text>
        <r>
          <rPr>
            <b/>
            <sz val="9"/>
            <color indexed="81"/>
            <rFont val="Tahoma"/>
            <family val="2"/>
          </rPr>
          <t>Auxadmon:</t>
        </r>
        <r>
          <rPr>
            <sz val="9"/>
            <color indexed="81"/>
            <rFont val="Tahoma"/>
            <family val="2"/>
          </rPr>
          <t xml:space="preserve">
Pago mensualidad agosto 05/08/2023 $3,948</t>
        </r>
      </text>
    </comment>
    <comment ref="U7" authorId="2">
      <text>
        <r>
          <rPr>
            <b/>
            <sz val="9"/>
            <color indexed="81"/>
            <rFont val="Tahoma"/>
            <family val="2"/>
          </rPr>
          <t>Auxadmon:</t>
        </r>
        <r>
          <rPr>
            <sz val="9"/>
            <color indexed="81"/>
            <rFont val="Tahoma"/>
            <family val="2"/>
          </rPr>
          <t xml:space="preserve">
Pago mensualidad septiembre 11/09/2023 $4,200 y 300 11/09/2023</t>
        </r>
      </text>
    </comment>
    <comment ref="W7" authorId="2">
      <text>
        <r>
          <rPr>
            <b/>
            <sz val="9"/>
            <color indexed="81"/>
            <rFont val="Tahoma"/>
            <family val="2"/>
          </rPr>
          <t>Auxadmon:</t>
        </r>
        <r>
          <rPr>
            <sz val="9"/>
            <color indexed="81"/>
            <rFont val="Tahoma"/>
            <family val="2"/>
          </rPr>
          <t xml:space="preserve">
Pago mensualidad octubre 03/10/2023 $4,230</t>
        </r>
      </text>
    </comment>
    <comment ref="Y7" authorId="2">
      <text>
        <r>
          <rPr>
            <b/>
            <sz val="9"/>
            <color indexed="81"/>
            <rFont val="Tahoma"/>
            <family val="2"/>
          </rPr>
          <t>Auxadmon:</t>
        </r>
        <r>
          <rPr>
            <sz val="9"/>
            <color indexed="81"/>
            <rFont val="Tahoma"/>
            <family val="2"/>
          </rPr>
          <t xml:space="preserve">
Pago mensualidad noviembre 16/11/2023 $4,650</t>
        </r>
      </text>
    </comment>
    <comment ref="AA7" authorId="2">
      <text>
        <r>
          <rPr>
            <b/>
            <sz val="9"/>
            <color indexed="81"/>
            <rFont val="Tahoma"/>
            <family val="2"/>
          </rPr>
          <t>Auxadmon:</t>
        </r>
        <r>
          <rPr>
            <sz val="9"/>
            <color indexed="81"/>
            <rFont val="Tahoma"/>
            <family val="2"/>
          </rPr>
          <t xml:space="preserve">
Pago mensualidad diciembre 05/12/2023 $4,230</t>
        </r>
      </text>
    </comment>
    <comment ref="AC7" authorId="2">
      <text>
        <r>
          <rPr>
            <b/>
            <sz val="9"/>
            <color indexed="81"/>
            <rFont val="Tahoma"/>
            <family val="2"/>
          </rPr>
          <t>Auxadmon:</t>
        </r>
        <r>
          <rPr>
            <sz val="9"/>
            <color indexed="81"/>
            <rFont val="Tahoma"/>
            <family val="2"/>
          </rPr>
          <t xml:space="preserve">
Pago mensualidad enero 2024 22/01/2024 $4500+150CF=4,650</t>
        </r>
      </text>
    </comment>
    <comment ref="G8" authorId="2">
      <text>
        <r>
          <rPr>
            <b/>
            <sz val="9"/>
            <color indexed="81"/>
            <rFont val="Tahoma"/>
            <family val="2"/>
          </rPr>
          <t>Auxadmon:</t>
        </r>
        <r>
          <rPr>
            <sz val="9"/>
            <color indexed="81"/>
            <rFont val="Tahoma"/>
            <family val="2"/>
          </rPr>
          <t xml:space="preserve">
Pago inscripcion 10/02/2023 $5,100</t>
        </r>
      </text>
    </comment>
    <comment ref="G9" authorId="2">
      <text>
        <r>
          <rPr>
            <b/>
            <sz val="9"/>
            <color indexed="81"/>
            <rFont val="Tahoma"/>
            <family val="2"/>
          </rPr>
          <t>Auxadmon:</t>
        </r>
        <r>
          <rPr>
            <sz val="9"/>
            <color indexed="81"/>
            <rFont val="Tahoma"/>
            <family val="2"/>
          </rPr>
          <t xml:space="preserve">
Pago inscripcion 27/02/2023 $3,200</t>
        </r>
      </text>
    </comment>
    <comment ref="I9" authorId="2">
      <text>
        <r>
          <rPr>
            <b/>
            <sz val="9"/>
            <color indexed="81"/>
            <rFont val="Tahoma"/>
            <family val="2"/>
          </rPr>
          <t>Auxadmon:</t>
        </r>
        <r>
          <rPr>
            <sz val="9"/>
            <color indexed="81"/>
            <rFont val="Tahoma"/>
            <family val="2"/>
          </rPr>
          <t xml:space="preserve">
Pago mensualidad marzo 03/03/2023 $3,948</t>
        </r>
      </text>
    </comment>
    <comment ref="K9" authorId="2">
      <text>
        <r>
          <rPr>
            <b/>
            <sz val="9"/>
            <color indexed="81"/>
            <rFont val="Tahoma"/>
            <family val="2"/>
          </rPr>
          <t>Auxadmon:</t>
        </r>
        <r>
          <rPr>
            <sz val="9"/>
            <color indexed="81"/>
            <rFont val="Tahoma"/>
            <family val="2"/>
          </rPr>
          <t xml:space="preserve">
Pago mensualidad abril 04/04/2023 $3,948</t>
        </r>
      </text>
    </comment>
    <comment ref="M9" authorId="2">
      <text>
        <r>
          <rPr>
            <b/>
            <sz val="9"/>
            <color indexed="81"/>
            <rFont val="Tahoma"/>
            <family val="2"/>
          </rPr>
          <t>Auxadmon:</t>
        </r>
        <r>
          <rPr>
            <sz val="9"/>
            <color indexed="81"/>
            <rFont val="Tahoma"/>
            <family val="2"/>
          </rPr>
          <t xml:space="preserve">
Pago mensualidad mayo 04/05/2023 $3,948</t>
        </r>
      </text>
    </comment>
    <comment ref="O9" authorId="2">
      <text>
        <r>
          <rPr>
            <b/>
            <sz val="9"/>
            <color indexed="81"/>
            <rFont val="Tahoma"/>
            <family val="2"/>
          </rPr>
          <t>Auxadmon:</t>
        </r>
        <r>
          <rPr>
            <sz val="9"/>
            <color indexed="81"/>
            <rFont val="Tahoma"/>
            <family val="2"/>
          </rPr>
          <t xml:space="preserve">
Pago mensualidad junio 02/06/2023 $3,948 </t>
        </r>
      </text>
    </comment>
    <comment ref="Q9" authorId="2">
      <text>
        <r>
          <rPr>
            <b/>
            <sz val="9"/>
            <color indexed="81"/>
            <rFont val="Tahoma"/>
            <family val="2"/>
          </rPr>
          <t>Auxadmon:</t>
        </r>
        <r>
          <rPr>
            <sz val="9"/>
            <color indexed="81"/>
            <rFont val="Tahoma"/>
            <family val="2"/>
          </rPr>
          <t xml:space="preserve">
Pago mensualidad julio 04/07/2023 $3,948 </t>
        </r>
      </text>
    </comment>
    <comment ref="S9" authorId="2">
      <text>
        <r>
          <rPr>
            <b/>
            <sz val="9"/>
            <color indexed="81"/>
            <rFont val="Tahoma"/>
            <family val="2"/>
          </rPr>
          <t>Auxadmon:</t>
        </r>
        <r>
          <rPr>
            <sz val="9"/>
            <color indexed="81"/>
            <rFont val="Tahoma"/>
            <family val="2"/>
          </rPr>
          <t xml:space="preserve">
Pago mensualidad agosto 02/08/2023 $3,948 quedando a favor 282 </t>
        </r>
      </text>
    </comment>
    <comment ref="U9" authorId="2">
      <text>
        <r>
          <rPr>
            <b/>
            <sz val="9"/>
            <color indexed="81"/>
            <rFont val="Tahoma"/>
            <family val="2"/>
          </rPr>
          <t>Auxadmon:</t>
        </r>
        <r>
          <rPr>
            <sz val="9"/>
            <color indexed="81"/>
            <rFont val="Tahoma"/>
            <family val="2"/>
          </rPr>
          <t xml:space="preserve">
Pago mensualidad septiembre 04/09/2023 $3,948   </t>
        </r>
      </text>
    </comment>
    <comment ref="W9" authorId="2">
      <text>
        <r>
          <rPr>
            <b/>
            <sz val="9"/>
            <color indexed="81"/>
            <rFont val="Tahoma"/>
            <family val="2"/>
          </rPr>
          <t>Auxadmon:</t>
        </r>
        <r>
          <rPr>
            <sz val="9"/>
            <color indexed="81"/>
            <rFont val="Tahoma"/>
            <family val="2"/>
          </rPr>
          <t xml:space="preserve">
Pago mensualidad octubre 03/10/2023 $4,230</t>
        </r>
      </text>
    </comment>
    <comment ref="Y9" authorId="2">
      <text>
        <r>
          <rPr>
            <b/>
            <sz val="9"/>
            <color indexed="81"/>
            <rFont val="Tahoma"/>
            <family val="2"/>
          </rPr>
          <t>Auxadmon:</t>
        </r>
        <r>
          <rPr>
            <sz val="9"/>
            <color indexed="81"/>
            <rFont val="Tahoma"/>
            <family val="2"/>
          </rPr>
          <t xml:space="preserve">
Pago mensualidad noviembre 01/11/2023 $4,230</t>
        </r>
      </text>
    </comment>
    <comment ref="AA9" authorId="2">
      <text>
        <r>
          <rPr>
            <b/>
            <sz val="9"/>
            <color indexed="81"/>
            <rFont val="Tahoma"/>
            <family val="2"/>
          </rPr>
          <t>Auxadmon:</t>
        </r>
        <r>
          <rPr>
            <sz val="9"/>
            <color indexed="81"/>
            <rFont val="Tahoma"/>
            <family val="2"/>
          </rPr>
          <t xml:space="preserve">
Pago mensualidad diciembre 01/12/2023 $4,230</t>
        </r>
      </text>
    </comment>
    <comment ref="AC9" authorId="2">
      <text>
        <r>
          <rPr>
            <b/>
            <sz val="9"/>
            <color indexed="81"/>
            <rFont val="Tahoma"/>
            <family val="2"/>
          </rPr>
          <t>Auxadmon:</t>
        </r>
        <r>
          <rPr>
            <sz val="9"/>
            <color indexed="81"/>
            <rFont val="Tahoma"/>
            <family val="2"/>
          </rPr>
          <t xml:space="preserve">
Pago mensualidad enero 2024 03/01/2024 $4,230</t>
        </r>
      </text>
    </comment>
    <comment ref="AE9" authorId="2">
      <text>
        <r>
          <rPr>
            <b/>
            <sz val="9"/>
            <color indexed="81"/>
            <rFont val="Tahoma"/>
            <family val="2"/>
          </rPr>
          <t>Auxadmon:</t>
        </r>
        <r>
          <rPr>
            <sz val="9"/>
            <color indexed="81"/>
            <rFont val="Tahoma"/>
            <family val="2"/>
          </rPr>
          <t xml:space="preserve">
Pago mensualidad febrero 2024 01/02/2024 $4,230</t>
        </r>
      </text>
    </comment>
    <comment ref="AG9" authorId="2">
      <text>
        <r>
          <rPr>
            <b/>
            <sz val="9"/>
            <color indexed="81"/>
            <rFont val="Tahoma"/>
            <family val="2"/>
          </rPr>
          <t>Auxadmon:</t>
        </r>
        <r>
          <rPr>
            <sz val="9"/>
            <color indexed="81"/>
            <rFont val="Tahoma"/>
            <family val="2"/>
          </rPr>
          <t xml:space="preserve">
Pago mensualidad marzo 04/03/2024 $4,512</t>
        </r>
      </text>
    </comment>
    <comment ref="AI9" authorId="2">
      <text>
        <r>
          <rPr>
            <b/>
            <sz val="9"/>
            <color indexed="81"/>
            <rFont val="Tahoma"/>
            <family val="2"/>
          </rPr>
          <t>Auxadmon:</t>
        </r>
        <r>
          <rPr>
            <sz val="9"/>
            <color indexed="81"/>
            <rFont val="Tahoma"/>
            <family val="2"/>
          </rPr>
          <t xml:space="preserve">
Pago mensualidad abril 01/04/2024 $4,512</t>
        </r>
      </text>
    </comment>
    <comment ref="AK9" authorId="2">
      <text>
        <r>
          <rPr>
            <b/>
            <sz val="9"/>
            <color indexed="81"/>
            <rFont val="Tahoma"/>
            <family val="2"/>
          </rPr>
          <t>Auxadmon:</t>
        </r>
        <r>
          <rPr>
            <sz val="9"/>
            <color indexed="81"/>
            <rFont val="Tahoma"/>
            <family val="2"/>
          </rPr>
          <t xml:space="preserve">
Pago mensualidad mayo 02/05/2024 $4,512</t>
        </r>
      </text>
    </comment>
    <comment ref="AM9" authorId="2">
      <text>
        <r>
          <rPr>
            <b/>
            <sz val="9"/>
            <color indexed="81"/>
            <rFont val="Tahoma"/>
            <family val="2"/>
          </rPr>
          <t>Auxadmon:</t>
        </r>
        <r>
          <rPr>
            <sz val="9"/>
            <color indexed="81"/>
            <rFont val="Tahoma"/>
            <family val="2"/>
          </rPr>
          <t xml:space="preserve">
Pago mensualidad junio 31/05/2024 $4,512</t>
        </r>
      </text>
    </comment>
    <comment ref="AO9" authorId="2">
      <text>
        <r>
          <rPr>
            <b/>
            <sz val="9"/>
            <color indexed="81"/>
            <rFont val="Tahoma"/>
            <family val="2"/>
          </rPr>
          <t>Auxadmon:</t>
        </r>
        <r>
          <rPr>
            <sz val="9"/>
            <color indexed="81"/>
            <rFont val="Tahoma"/>
            <family val="2"/>
          </rPr>
          <t xml:space="preserve">
Pago mensualidad julio 03/07/2024 $4,512</t>
        </r>
      </text>
    </comment>
    <comment ref="G10" authorId="2">
      <text>
        <r>
          <rPr>
            <b/>
            <sz val="9"/>
            <color indexed="81"/>
            <rFont val="Tahoma"/>
            <family val="2"/>
          </rPr>
          <t>Auxadmon:</t>
        </r>
        <r>
          <rPr>
            <sz val="9"/>
            <color indexed="81"/>
            <rFont val="Tahoma"/>
            <family val="2"/>
          </rPr>
          <t xml:space="preserve">
Pago inscripcion 20/02/2023 $3,200</t>
        </r>
      </text>
    </comment>
    <comment ref="I10" authorId="2">
      <text>
        <r>
          <rPr>
            <b/>
            <sz val="9"/>
            <color indexed="81"/>
            <rFont val="Tahoma"/>
            <family val="2"/>
          </rPr>
          <t>Auxadmon:</t>
        </r>
        <r>
          <rPr>
            <sz val="9"/>
            <color indexed="81"/>
            <rFont val="Tahoma"/>
            <family val="2"/>
          </rPr>
          <t xml:space="preserve">
Pago mensualidad marzo 02/03/23 $5,724 2 pagos 5640 y 84</t>
        </r>
      </text>
    </comment>
    <comment ref="K10" authorId="2">
      <text>
        <r>
          <rPr>
            <b/>
            <sz val="9"/>
            <color indexed="81"/>
            <rFont val="Tahoma"/>
            <family val="2"/>
          </rPr>
          <t>Auxadmon:</t>
        </r>
        <r>
          <rPr>
            <sz val="9"/>
            <color indexed="81"/>
            <rFont val="Tahoma"/>
            <family val="2"/>
          </rPr>
          <t xml:space="preserve">
Pago mensualidad abril 05/04/23 $5,724</t>
        </r>
      </text>
    </comment>
    <comment ref="M10" authorId="2">
      <text>
        <r>
          <rPr>
            <b/>
            <sz val="9"/>
            <color indexed="81"/>
            <rFont val="Tahoma"/>
            <family val="2"/>
          </rPr>
          <t>Auxadmon:</t>
        </r>
        <r>
          <rPr>
            <sz val="9"/>
            <color indexed="81"/>
            <rFont val="Tahoma"/>
            <family val="2"/>
          </rPr>
          <t xml:space="preserve">
Pago mensualidad mayo 05/05/2023 $5,734</t>
        </r>
      </text>
    </comment>
    <comment ref="O10" authorId="2">
      <text>
        <r>
          <rPr>
            <b/>
            <sz val="9"/>
            <color indexed="81"/>
            <rFont val="Tahoma"/>
            <family val="2"/>
          </rPr>
          <t>Auxadmon:</t>
        </r>
        <r>
          <rPr>
            <sz val="9"/>
            <color indexed="81"/>
            <rFont val="Tahoma"/>
            <family val="2"/>
          </rPr>
          <t xml:space="preserve">
Pago mensualidad junio 05/06/2023 $5,734</t>
        </r>
      </text>
    </comment>
    <comment ref="Q10" authorId="2">
      <text>
        <r>
          <rPr>
            <b/>
            <sz val="9"/>
            <color indexed="81"/>
            <rFont val="Tahoma"/>
            <family val="2"/>
          </rPr>
          <t>Auxadmon:</t>
        </r>
        <r>
          <rPr>
            <sz val="9"/>
            <color indexed="81"/>
            <rFont val="Tahoma"/>
            <family val="2"/>
          </rPr>
          <t xml:space="preserve">
Pago mensdualidad julio 13/07/2023 $5,734 y </t>
        </r>
      </text>
    </comment>
    <comment ref="S10" authorId="2">
      <text>
        <r>
          <rPr>
            <b/>
            <sz val="9"/>
            <color indexed="81"/>
            <rFont val="Tahoma"/>
            <family val="2"/>
          </rPr>
          <t>Auxadmon:</t>
        </r>
        <r>
          <rPr>
            <sz val="9"/>
            <color indexed="81"/>
            <rFont val="Tahoma"/>
            <family val="2"/>
          </rPr>
          <t xml:space="preserve">
Pago mensualidad agosto 08/08/2023 $5,734</t>
        </r>
      </text>
    </comment>
    <comment ref="U10" authorId="2">
      <text>
        <r>
          <rPr>
            <b/>
            <sz val="9"/>
            <color indexed="81"/>
            <rFont val="Tahoma"/>
            <family val="2"/>
          </rPr>
          <t>Auxadmon:</t>
        </r>
        <r>
          <rPr>
            <sz val="9"/>
            <color indexed="81"/>
            <rFont val="Tahoma"/>
            <family val="2"/>
          </rPr>
          <t xml:space="preserve">
Pago mensualidad septiembre 11/09/2023 $5,734 y 666 13/09/2023</t>
        </r>
      </text>
    </comment>
    <comment ref="W10" authorId="2">
      <text>
        <r>
          <rPr>
            <b/>
            <sz val="9"/>
            <color indexed="81"/>
            <rFont val="Tahoma"/>
            <family val="2"/>
          </rPr>
          <t>Auxadmon:</t>
        </r>
        <r>
          <rPr>
            <sz val="9"/>
            <color indexed="81"/>
            <rFont val="Tahoma"/>
            <family val="2"/>
          </rPr>
          <t xml:space="preserve">
Pago mensualidad octubre 02/10/2023 $6,041</t>
        </r>
      </text>
    </comment>
    <comment ref="Y10" authorId="2">
      <text>
        <r>
          <rPr>
            <b/>
            <sz val="9"/>
            <color indexed="81"/>
            <rFont val="Tahoma"/>
            <family val="2"/>
          </rPr>
          <t>Auxadmon:</t>
        </r>
        <r>
          <rPr>
            <sz val="9"/>
            <color indexed="81"/>
            <rFont val="Tahoma"/>
            <family val="2"/>
          </rPr>
          <t xml:space="preserve">
Pago mensualidad noviembre 17/11/2023 $6,041  y $509 el 24/11/2023 </t>
        </r>
      </text>
    </comment>
    <comment ref="AA10" authorId="2">
      <text>
        <r>
          <rPr>
            <b/>
            <sz val="9"/>
            <color indexed="81"/>
            <rFont val="Tahoma"/>
            <family val="2"/>
          </rPr>
          <t>Auxadmon:</t>
        </r>
        <r>
          <rPr>
            <sz val="9"/>
            <color indexed="81"/>
            <rFont val="Tahoma"/>
            <family val="2"/>
          </rPr>
          <t xml:space="preserve">
Pago mensualidad diciembre 13/12/2023 $6,550</t>
        </r>
      </text>
    </comment>
    <comment ref="AC10" authorId="2">
      <text>
        <r>
          <rPr>
            <b/>
            <sz val="9"/>
            <color indexed="81"/>
            <rFont val="Tahoma"/>
            <family val="2"/>
          </rPr>
          <t>Auxadmon:</t>
        </r>
        <r>
          <rPr>
            <sz val="9"/>
            <color indexed="81"/>
            <rFont val="Tahoma"/>
            <family val="2"/>
          </rPr>
          <t xml:space="preserve">
Pago mensualidad enero 31/01/2024 $6,550</t>
        </r>
      </text>
    </comment>
    <comment ref="AE10" authorId="2">
      <text>
        <r>
          <rPr>
            <b/>
            <sz val="9"/>
            <color indexed="81"/>
            <rFont val="Tahoma"/>
            <family val="2"/>
          </rPr>
          <t>Auxadmon:</t>
        </r>
        <r>
          <rPr>
            <sz val="9"/>
            <color indexed="81"/>
            <rFont val="Tahoma"/>
            <family val="2"/>
          </rPr>
          <t xml:space="preserve">
Pago mensualidad febrero 2024 12/02/2024 $6,550</t>
        </r>
      </text>
    </comment>
    <comment ref="AG10" authorId="2">
      <text>
        <r>
          <rPr>
            <b/>
            <sz val="9"/>
            <color indexed="81"/>
            <rFont val="Tahoma"/>
            <family val="2"/>
          </rPr>
          <t>Auxadmon:</t>
        </r>
        <r>
          <rPr>
            <sz val="9"/>
            <color indexed="81"/>
            <rFont val="Tahoma"/>
            <family val="2"/>
          </rPr>
          <t xml:space="preserve">
Pago mensualidad marzo 26/03/2024 $6,550 Y 150 EL 01/04/2024</t>
        </r>
      </text>
    </comment>
    <comment ref="AI10" authorId="2">
      <text>
        <r>
          <rPr>
            <b/>
            <sz val="9"/>
            <color indexed="81"/>
            <rFont val="Tahoma"/>
            <family val="2"/>
          </rPr>
          <t>Auxadmon:</t>
        </r>
        <r>
          <rPr>
            <sz val="9"/>
            <color indexed="81"/>
            <rFont val="Tahoma"/>
            <family val="2"/>
          </rPr>
          <t xml:space="preserve">
Pago complemento marzo 01/04/2024 $150 y mensualidad abril 22/04/2024 $6,700</t>
        </r>
      </text>
    </comment>
    <comment ref="AK10" authorId="2">
      <text>
        <r>
          <rPr>
            <b/>
            <sz val="9"/>
            <color indexed="81"/>
            <rFont val="Tahoma"/>
            <family val="2"/>
          </rPr>
          <t>Auxadmon:</t>
        </r>
        <r>
          <rPr>
            <sz val="9"/>
            <color indexed="81"/>
            <rFont val="Tahoma"/>
            <family val="2"/>
          </rPr>
          <t xml:space="preserve">
Pago mensualidad mayo 29/05/2024 </t>
        </r>
      </text>
    </comment>
    <comment ref="AM10" authorId="2">
      <text>
        <r>
          <rPr>
            <b/>
            <sz val="9"/>
            <color indexed="81"/>
            <rFont val="Tahoma"/>
            <family val="2"/>
          </rPr>
          <t>Auxadmon:</t>
        </r>
        <r>
          <rPr>
            <sz val="9"/>
            <color indexed="81"/>
            <rFont val="Tahoma"/>
            <family val="2"/>
          </rPr>
          <t xml:space="preserve">
Pago mensualidad junio 27/06/2024 $7,052</t>
        </r>
      </text>
    </comment>
    <comment ref="AO10" authorId="2">
      <text>
        <r>
          <rPr>
            <b/>
            <sz val="9"/>
            <color indexed="81"/>
            <rFont val="Tahoma"/>
            <family val="2"/>
          </rPr>
          <t>Auxadmon:</t>
        </r>
        <r>
          <rPr>
            <sz val="9"/>
            <color indexed="81"/>
            <rFont val="Tahoma"/>
            <family val="2"/>
          </rPr>
          <t xml:space="preserve">
Pago mensualidad julio 01/08/2024 $4000 quedando a deber 3025</t>
        </r>
      </text>
    </comment>
    <comment ref="G11" authorId="2">
      <text>
        <r>
          <rPr>
            <b/>
            <sz val="9"/>
            <color indexed="81"/>
            <rFont val="Tahoma"/>
            <family val="2"/>
          </rPr>
          <t>Auxadmon:</t>
        </r>
        <r>
          <rPr>
            <sz val="9"/>
            <color indexed="81"/>
            <rFont val="Tahoma"/>
            <family val="2"/>
          </rPr>
          <t xml:space="preserve">
Pago inscripcion 09/03/23 $3,200</t>
        </r>
      </text>
    </comment>
    <comment ref="I11" authorId="2">
      <text>
        <r>
          <rPr>
            <b/>
            <sz val="9"/>
            <color indexed="81"/>
            <rFont val="Tahoma"/>
            <family val="2"/>
          </rPr>
          <t>Auxadmon:</t>
        </r>
        <r>
          <rPr>
            <sz val="9"/>
            <color indexed="81"/>
            <rFont val="Tahoma"/>
            <family val="2"/>
          </rPr>
          <t xml:space="preserve">
Pago mensualidad marzo 28/03/2023 $2,250 50% ret y 50% pago (2100+150cf) </t>
        </r>
      </text>
    </comment>
    <comment ref="K11" authorId="2">
      <text>
        <r>
          <rPr>
            <b/>
            <sz val="9"/>
            <color indexed="81"/>
            <rFont val="Tahoma"/>
            <family val="2"/>
          </rPr>
          <t>Auxadmon:</t>
        </r>
        <r>
          <rPr>
            <sz val="9"/>
            <color indexed="81"/>
            <rFont val="Tahoma"/>
            <family val="2"/>
          </rPr>
          <t xml:space="preserve">
Pago mensualidad abril 04/04/2023 $1,974 y 50% con ret. </t>
        </r>
      </text>
    </comment>
    <comment ref="M11" authorId="2">
      <text>
        <r>
          <rPr>
            <b/>
            <sz val="9"/>
            <color indexed="81"/>
            <rFont val="Tahoma"/>
            <family val="2"/>
          </rPr>
          <t>Auxadmon:</t>
        </r>
        <r>
          <rPr>
            <sz val="9"/>
            <color indexed="81"/>
            <rFont val="Tahoma"/>
            <family val="2"/>
          </rPr>
          <t xml:space="preserve">
Pago mensualidad mayo 02/05/2023 $1,974 y 50% con ret. </t>
        </r>
      </text>
    </comment>
    <comment ref="O11" authorId="2">
      <text>
        <r>
          <rPr>
            <b/>
            <sz val="9"/>
            <color indexed="81"/>
            <rFont val="Tahoma"/>
            <family val="2"/>
          </rPr>
          <t>Auxadmon:</t>
        </r>
        <r>
          <rPr>
            <sz val="9"/>
            <color indexed="81"/>
            <rFont val="Tahoma"/>
            <family val="2"/>
          </rPr>
          <t xml:space="preserve">
Pago mensualidad junio 01/06/2023 $1,974 y 50% con retenciones </t>
        </r>
      </text>
    </comment>
    <comment ref="Q11" authorId="2">
      <text>
        <r>
          <rPr>
            <b/>
            <sz val="9"/>
            <color indexed="81"/>
            <rFont val="Tahoma"/>
            <family val="2"/>
          </rPr>
          <t>Auxadmon:</t>
        </r>
        <r>
          <rPr>
            <sz val="9"/>
            <color indexed="81"/>
            <rFont val="Tahoma"/>
            <family val="2"/>
          </rPr>
          <t xml:space="preserve">
Pago mensualidad julio 03/07/2023 $1,974 y 50% con retenciones </t>
        </r>
      </text>
    </comment>
    <comment ref="S11" authorId="2">
      <text>
        <r>
          <rPr>
            <b/>
            <sz val="9"/>
            <color indexed="81"/>
            <rFont val="Tahoma"/>
            <family val="2"/>
          </rPr>
          <t>Auxadmon:</t>
        </r>
        <r>
          <rPr>
            <sz val="9"/>
            <color indexed="81"/>
            <rFont val="Tahoma"/>
            <family val="2"/>
          </rPr>
          <t xml:space="preserve">
Pago mensualidad agosto 04/08/2023 $1,974 y 50% con retenciones </t>
        </r>
      </text>
    </comment>
    <comment ref="U11" authorId="2">
      <text>
        <r>
          <rPr>
            <b/>
            <sz val="9"/>
            <color indexed="81"/>
            <rFont val="Tahoma"/>
            <family val="2"/>
          </rPr>
          <t>Auxadmon:</t>
        </r>
        <r>
          <rPr>
            <sz val="9"/>
            <color indexed="81"/>
            <rFont val="Tahoma"/>
            <family val="2"/>
          </rPr>
          <t xml:space="preserve">
Pago mensualidad septiembre 06/09/2023 $2,588</t>
        </r>
      </text>
    </comment>
    <comment ref="W11" authorId="2">
      <text>
        <r>
          <rPr>
            <b/>
            <sz val="9"/>
            <color indexed="81"/>
            <rFont val="Tahoma"/>
            <family val="2"/>
          </rPr>
          <t>Auxadmon:</t>
        </r>
        <r>
          <rPr>
            <sz val="9"/>
            <color indexed="81"/>
            <rFont val="Tahoma"/>
            <family val="2"/>
          </rPr>
          <t xml:space="preserve">
Pago mensualidad octubre 04/10/2023 $4,230</t>
        </r>
      </text>
    </comment>
    <comment ref="Y11" authorId="2">
      <text>
        <r>
          <rPr>
            <b/>
            <sz val="9"/>
            <color indexed="81"/>
            <rFont val="Tahoma"/>
            <family val="2"/>
          </rPr>
          <t>Auxadmon:</t>
        </r>
        <r>
          <rPr>
            <sz val="9"/>
            <color indexed="81"/>
            <rFont val="Tahoma"/>
            <family val="2"/>
          </rPr>
          <t xml:space="preserve">
Pago mensualidad noviembre 03/11/2023 $4,230</t>
        </r>
      </text>
    </comment>
    <comment ref="AA11" authorId="2">
      <text>
        <r>
          <rPr>
            <b/>
            <sz val="9"/>
            <color indexed="81"/>
            <rFont val="Tahoma"/>
            <family val="2"/>
          </rPr>
          <t>Auxadmon:</t>
        </r>
        <r>
          <rPr>
            <sz val="9"/>
            <color indexed="81"/>
            <rFont val="Tahoma"/>
            <family val="2"/>
          </rPr>
          <t xml:space="preserve">
Pago mensualidad diciembre 05/12/2023 $4,230</t>
        </r>
      </text>
    </comment>
    <comment ref="AC11" authorId="2">
      <text>
        <r>
          <rPr>
            <b/>
            <sz val="9"/>
            <color indexed="81"/>
            <rFont val="Tahoma"/>
            <family val="2"/>
          </rPr>
          <t>Auxadmon:</t>
        </r>
        <r>
          <rPr>
            <sz val="9"/>
            <color indexed="81"/>
            <rFont val="Tahoma"/>
            <family val="2"/>
          </rPr>
          <t xml:space="preserve">
Pago mensualidad enero 2024 05/01/2024 $4,230</t>
        </r>
      </text>
    </comment>
    <comment ref="AE11" authorId="2">
      <text>
        <r>
          <rPr>
            <b/>
            <sz val="9"/>
            <color indexed="81"/>
            <rFont val="Tahoma"/>
            <family val="2"/>
          </rPr>
          <t>Auxadmon:</t>
        </r>
        <r>
          <rPr>
            <sz val="9"/>
            <color indexed="81"/>
            <rFont val="Tahoma"/>
            <family val="2"/>
          </rPr>
          <t xml:space="preserve">
Pago mensualidad febrero 2024 02/02/2024 $4,230</t>
        </r>
      </text>
    </comment>
    <comment ref="AG11" authorId="2">
      <text>
        <r>
          <rPr>
            <b/>
            <sz val="9"/>
            <color indexed="81"/>
            <rFont val="Tahoma"/>
            <family val="2"/>
          </rPr>
          <t>Auxadmon:</t>
        </r>
        <r>
          <rPr>
            <sz val="9"/>
            <color indexed="81"/>
            <rFont val="Tahoma"/>
            <family val="2"/>
          </rPr>
          <t xml:space="preserve">
Pago mensualidad marzo 05/03/2024 $4,512</t>
        </r>
      </text>
    </comment>
    <comment ref="AI11" authorId="2">
      <text>
        <r>
          <rPr>
            <b/>
            <sz val="9"/>
            <color indexed="81"/>
            <rFont val="Tahoma"/>
            <family val="2"/>
          </rPr>
          <t>Auxadmon:</t>
        </r>
        <r>
          <rPr>
            <sz val="9"/>
            <color indexed="81"/>
            <rFont val="Tahoma"/>
            <family val="2"/>
          </rPr>
          <t xml:space="preserve">
Pago mensualidad abril 05/04/2024 $2,400 se aplico 50% reten </t>
        </r>
      </text>
    </comment>
    <comment ref="AK11" authorId="2">
      <text>
        <r>
          <rPr>
            <b/>
            <sz val="9"/>
            <color indexed="81"/>
            <rFont val="Tahoma"/>
            <family val="2"/>
          </rPr>
          <t>Auxadmon:</t>
        </r>
        <r>
          <rPr>
            <sz val="9"/>
            <color indexed="81"/>
            <rFont val="Tahoma"/>
            <family val="2"/>
          </rPr>
          <t xml:space="preserve">
Pago mensualidad mayo 08/05/2024 $2,400  se aplico 50% ret </t>
        </r>
      </text>
    </comment>
    <comment ref="AM11" authorId="2">
      <text>
        <r>
          <rPr>
            <b/>
            <sz val="9"/>
            <color indexed="81"/>
            <rFont val="Tahoma"/>
            <family val="2"/>
          </rPr>
          <t>Auxadmon:</t>
        </r>
        <r>
          <rPr>
            <sz val="9"/>
            <color indexed="81"/>
            <rFont val="Tahoma"/>
            <family val="2"/>
          </rPr>
          <t xml:space="preserve">
Pago mensualidad junio 05/06/2024 $4,153 </t>
        </r>
      </text>
    </comment>
    <comment ref="AO11" authorId="2">
      <text>
        <r>
          <rPr>
            <b/>
            <sz val="9"/>
            <color indexed="81"/>
            <rFont val="Tahoma"/>
            <family val="2"/>
          </rPr>
          <t>Auxadmon:</t>
        </r>
        <r>
          <rPr>
            <sz val="9"/>
            <color indexed="81"/>
            <rFont val="Tahoma"/>
            <family val="2"/>
          </rPr>
          <t xml:space="preserve">
Pago mensualidad julio 05/07/2024 $4,152</t>
        </r>
      </text>
    </comment>
    <comment ref="G12" authorId="2">
      <text>
        <r>
          <rPr>
            <b/>
            <sz val="9"/>
            <color indexed="81"/>
            <rFont val="Tahoma"/>
            <family val="2"/>
          </rPr>
          <t>Auxadmon:</t>
        </r>
        <r>
          <rPr>
            <sz val="9"/>
            <color indexed="81"/>
            <rFont val="Tahoma"/>
            <family val="2"/>
          </rPr>
          <t xml:space="preserve">
Pago inscripcion 24/02/2023 $3,200</t>
        </r>
      </text>
    </comment>
  </commentList>
</comments>
</file>

<file path=xl/comments9.xml><?xml version="1.0" encoding="utf-8"?>
<comments xmlns="http://schemas.openxmlformats.org/spreadsheetml/2006/main">
  <authors>
    <author>auxcontable</author>
    <author>Auxadmon</author>
  </authors>
  <commentList>
    <comment ref="J2" authorId="0">
      <text>
        <r>
          <rPr>
            <b/>
            <sz val="9"/>
            <color indexed="81"/>
            <rFont val="Tahoma"/>
            <family val="2"/>
          </rPr>
          <t>auxcontable:</t>
        </r>
        <r>
          <rPr>
            <sz val="9"/>
            <color indexed="81"/>
            <rFont val="Tahoma"/>
            <family val="2"/>
          </rPr>
          <t xml:space="preserve">
descuento del 6% 4,500</t>
        </r>
      </text>
    </comment>
    <comment ref="G7" authorId="1">
      <text>
        <r>
          <rPr>
            <b/>
            <sz val="9"/>
            <color indexed="81"/>
            <rFont val="Tahoma"/>
            <family val="2"/>
          </rPr>
          <t>Auxadmon:</t>
        </r>
        <r>
          <rPr>
            <sz val="9"/>
            <color indexed="81"/>
            <rFont val="Tahoma"/>
            <family val="2"/>
          </rPr>
          <t xml:space="preserve">
Pago inscripcion 22/08/2023 $3,200</t>
        </r>
      </text>
    </comment>
    <comment ref="G8" authorId="1">
      <text>
        <r>
          <rPr>
            <b/>
            <sz val="9"/>
            <color indexed="81"/>
            <rFont val="Tahoma"/>
            <family val="2"/>
          </rPr>
          <t>Auxadmon:</t>
        </r>
        <r>
          <rPr>
            <sz val="9"/>
            <color indexed="81"/>
            <rFont val="Tahoma"/>
            <family val="2"/>
          </rPr>
          <t xml:space="preserve">
Pago inscripcion 21/08/2023 $3,200</t>
        </r>
      </text>
    </comment>
    <comment ref="I8" authorId="1">
      <text>
        <r>
          <rPr>
            <b/>
            <sz val="9"/>
            <color indexed="81"/>
            <rFont val="Tahoma"/>
            <family val="2"/>
          </rPr>
          <t>Auxadmon:</t>
        </r>
        <r>
          <rPr>
            <sz val="9"/>
            <color indexed="81"/>
            <rFont val="Tahoma"/>
            <family val="2"/>
          </rPr>
          <t xml:space="preserve">
Pago mensualidad septiembre 29/09/2023 $6,100</t>
        </r>
      </text>
    </comment>
    <comment ref="K8" authorId="1">
      <text>
        <r>
          <rPr>
            <b/>
            <sz val="9"/>
            <color indexed="81"/>
            <rFont val="Tahoma"/>
            <family val="2"/>
          </rPr>
          <t>Auxadmon:</t>
        </r>
        <r>
          <rPr>
            <sz val="9"/>
            <color indexed="81"/>
            <rFont val="Tahoma"/>
            <family val="2"/>
          </rPr>
          <t xml:space="preserve">
Pago mensualidad octubre 20/10/2023 $6,100+150cf=6,250</t>
        </r>
      </text>
    </comment>
    <comment ref="M8" authorId="1">
      <text>
        <r>
          <rPr>
            <b/>
            <sz val="9"/>
            <color indexed="81"/>
            <rFont val="Tahoma"/>
            <family val="2"/>
          </rPr>
          <t>Auxadmon:</t>
        </r>
        <r>
          <rPr>
            <sz val="9"/>
            <color indexed="81"/>
            <rFont val="Tahoma"/>
            <family val="2"/>
          </rPr>
          <t xml:space="preserve">
Pago mensdualidad noviembre 06/11/2023 $6,100</t>
        </r>
      </text>
    </comment>
    <comment ref="O8" authorId="1">
      <text>
        <r>
          <rPr>
            <b/>
            <sz val="9"/>
            <color indexed="81"/>
            <rFont val="Tahoma"/>
            <family val="2"/>
          </rPr>
          <t>Auxadmon:</t>
        </r>
        <r>
          <rPr>
            <sz val="9"/>
            <color indexed="81"/>
            <rFont val="Tahoma"/>
            <family val="2"/>
          </rPr>
          <t xml:space="preserve">
Pago mensualidad diciembre 06/12/2023 $6,100</t>
        </r>
      </text>
    </comment>
    <comment ref="Q8" authorId="1">
      <text>
        <r>
          <rPr>
            <b/>
            <sz val="9"/>
            <color indexed="81"/>
            <rFont val="Tahoma"/>
            <family val="2"/>
          </rPr>
          <t>Auxadmon:</t>
        </r>
        <r>
          <rPr>
            <sz val="9"/>
            <color indexed="81"/>
            <rFont val="Tahoma"/>
            <family val="2"/>
          </rPr>
          <t xml:space="preserve">
Pago mensualidades enero a junio 2024 05/01/2024 $23,760</t>
        </r>
      </text>
    </comment>
    <comment ref="S8" authorId="1">
      <text>
        <r>
          <rPr>
            <b/>
            <sz val="9"/>
            <color indexed="81"/>
            <rFont val="Tahoma"/>
            <family val="2"/>
          </rPr>
          <t>Auxadmon:</t>
        </r>
        <r>
          <rPr>
            <sz val="9"/>
            <color indexed="81"/>
            <rFont val="Tahoma"/>
            <family val="2"/>
          </rPr>
          <t xml:space="preserve">
Pago mensualidades enero a junio 2024 05/01/2024 $23,760</t>
        </r>
      </text>
    </comment>
    <comment ref="U8" authorId="1">
      <text>
        <r>
          <rPr>
            <b/>
            <sz val="9"/>
            <color indexed="81"/>
            <rFont val="Tahoma"/>
            <family val="2"/>
          </rPr>
          <t>Auxadmon:</t>
        </r>
        <r>
          <rPr>
            <sz val="9"/>
            <color indexed="81"/>
            <rFont val="Tahoma"/>
            <family val="2"/>
          </rPr>
          <t xml:space="preserve">
Pago mensualidades enero a junio 2024 05/01/2024 $23,760</t>
        </r>
      </text>
    </comment>
    <comment ref="W8" authorId="1">
      <text>
        <r>
          <rPr>
            <b/>
            <sz val="9"/>
            <color indexed="81"/>
            <rFont val="Tahoma"/>
            <family val="2"/>
          </rPr>
          <t>Auxadmon:</t>
        </r>
        <r>
          <rPr>
            <sz val="9"/>
            <color indexed="81"/>
            <rFont val="Tahoma"/>
            <family val="2"/>
          </rPr>
          <t xml:space="preserve">
Pago mensualidades enero a junio 2024 05/01/2024 $23,760</t>
        </r>
      </text>
    </comment>
    <comment ref="Y8" authorId="1">
      <text>
        <r>
          <rPr>
            <b/>
            <sz val="9"/>
            <color indexed="81"/>
            <rFont val="Tahoma"/>
            <family val="2"/>
          </rPr>
          <t>Auxadmon:</t>
        </r>
        <r>
          <rPr>
            <sz val="9"/>
            <color indexed="81"/>
            <rFont val="Tahoma"/>
            <family val="2"/>
          </rPr>
          <t xml:space="preserve">
Pago mensualidades enero a junio 2024 05/01/2024 $23,760</t>
        </r>
      </text>
    </comment>
    <comment ref="AA8" authorId="1">
      <text>
        <r>
          <rPr>
            <b/>
            <sz val="9"/>
            <color indexed="81"/>
            <rFont val="Tahoma"/>
            <family val="2"/>
          </rPr>
          <t>Auxadmon:</t>
        </r>
        <r>
          <rPr>
            <sz val="9"/>
            <color indexed="81"/>
            <rFont val="Tahoma"/>
            <family val="2"/>
          </rPr>
          <t xml:space="preserve">
Pago mensualidades enero a junio 2024 05/01/2024 $23,760</t>
        </r>
      </text>
    </comment>
    <comment ref="AC8" authorId="1">
      <text>
        <r>
          <rPr>
            <b/>
            <sz val="9"/>
            <color indexed="81"/>
            <rFont val="Tahoma"/>
            <family val="2"/>
          </rPr>
          <t>Auxadmon:</t>
        </r>
        <r>
          <rPr>
            <sz val="9"/>
            <color indexed="81"/>
            <rFont val="Tahoma"/>
            <family val="2"/>
          </rPr>
          <t xml:space="preserve">
Pago mensualidad julio 27/06/2024 $6,400</t>
        </r>
      </text>
    </comment>
    <comment ref="AE8" authorId="1">
      <text>
        <r>
          <rPr>
            <b/>
            <sz val="9"/>
            <color indexed="81"/>
            <rFont val="Tahoma"/>
            <family val="2"/>
          </rPr>
          <t>Auxadmon:</t>
        </r>
        <r>
          <rPr>
            <sz val="9"/>
            <color indexed="81"/>
            <rFont val="Tahoma"/>
            <family val="2"/>
          </rPr>
          <t xml:space="preserve">
Pago mensualidad agosto 26/07/2024 $6,400</t>
        </r>
      </text>
    </comment>
    <comment ref="AG8" authorId="1">
      <text>
        <r>
          <rPr>
            <b/>
            <sz val="9"/>
            <color indexed="81"/>
            <rFont val="Tahoma"/>
            <family val="2"/>
          </rPr>
          <t>Auxadmon:</t>
        </r>
        <r>
          <rPr>
            <sz val="9"/>
            <color indexed="81"/>
            <rFont val="Tahoma"/>
            <family val="2"/>
          </rPr>
          <t xml:space="preserve">
Pago mensualidad septiembre 30/08/2024 </t>
        </r>
      </text>
    </comment>
    <comment ref="G9" authorId="1">
      <text>
        <r>
          <rPr>
            <b/>
            <sz val="9"/>
            <color indexed="81"/>
            <rFont val="Tahoma"/>
            <family val="2"/>
          </rPr>
          <t>Auxadmon:</t>
        </r>
        <r>
          <rPr>
            <sz val="9"/>
            <color indexed="81"/>
            <rFont val="Tahoma"/>
            <family val="2"/>
          </rPr>
          <t xml:space="preserve">
Pago inscripcion 29/09/2023 $3,200</t>
        </r>
      </text>
    </comment>
  </commentList>
</comments>
</file>

<file path=xl/comments10.xml><?xml version="1.0" encoding="utf-8"?>
<comments xmlns="http://schemas.openxmlformats.org/spreadsheetml/2006/main">
  <authors>
    <author>auxcontable</author>
    <author>Auxadmon</author>
  </authors>
  <commentList>
    <comment ref="J2" authorId="0">
      <text>
        <r>
          <rPr>
            <b/>
            <sz val="9"/>
            <color indexed="81"/>
            <rFont val="Tahoma"/>
            <family val="2"/>
          </rPr>
          <t>auxcontable:</t>
        </r>
        <r>
          <rPr>
            <sz val="9"/>
            <color indexed="81"/>
            <rFont val="Tahoma"/>
            <family val="2"/>
          </rPr>
          <t xml:space="preserve">
descuento del 6% 4,500</t>
        </r>
      </text>
    </comment>
    <comment ref="G7" authorId="1">
      <text>
        <r>
          <rPr>
            <b/>
            <sz val="9"/>
            <color indexed="81"/>
            <rFont val="Tahoma"/>
            <family val="2"/>
          </rPr>
          <t>Auxadmon:</t>
        </r>
        <r>
          <rPr>
            <sz val="9"/>
            <color indexed="81"/>
            <rFont val="Tahoma"/>
            <family val="2"/>
          </rPr>
          <t xml:space="preserve">
Pago inscripcion y mensualidad 26/12/2023 con descuentos </t>
        </r>
      </text>
    </comment>
    <comment ref="I7" authorId="1">
      <text>
        <r>
          <rPr>
            <b/>
            <sz val="9"/>
            <color indexed="81"/>
            <rFont val="Tahoma"/>
            <family val="2"/>
          </rPr>
          <t>Auxadmon:</t>
        </r>
        <r>
          <rPr>
            <sz val="9"/>
            <color indexed="81"/>
            <rFont val="Tahoma"/>
            <family val="2"/>
          </rPr>
          <t xml:space="preserve">
Pago inscripcion y mensualidad 26/12/2023 con descuentos </t>
        </r>
      </text>
    </comment>
    <comment ref="O7" authorId="1">
      <text>
        <r>
          <rPr>
            <b/>
            <sz val="9"/>
            <color indexed="81"/>
            <rFont val="Tahoma"/>
            <family val="2"/>
          </rPr>
          <t>Auxadmon:</t>
        </r>
        <r>
          <rPr>
            <sz val="9"/>
            <color indexed="81"/>
            <rFont val="Tahoma"/>
            <family val="2"/>
          </rPr>
          <t xml:space="preserve">
Pago mensualidad junio 07/06/2024 $4,375</t>
        </r>
      </text>
    </comment>
    <comment ref="Q7" authorId="1">
      <text>
        <r>
          <rPr>
            <b/>
            <sz val="9"/>
            <color indexed="81"/>
            <rFont val="Tahoma"/>
            <family val="2"/>
          </rPr>
          <t>Auxadmon:</t>
        </r>
        <r>
          <rPr>
            <sz val="9"/>
            <color indexed="81"/>
            <rFont val="Tahoma"/>
            <family val="2"/>
          </rPr>
          <t xml:space="preserve">
Pago mensualidad julio 15/07/2024 $4,717.50</t>
        </r>
      </text>
    </comment>
    <comment ref="S7" authorId="1">
      <text>
        <r>
          <rPr>
            <b/>
            <sz val="9"/>
            <color indexed="81"/>
            <rFont val="Tahoma"/>
            <family val="2"/>
          </rPr>
          <t>Auxadmon:</t>
        </r>
        <r>
          <rPr>
            <sz val="9"/>
            <color indexed="81"/>
            <rFont val="Tahoma"/>
            <family val="2"/>
          </rPr>
          <t xml:space="preserve">
Pago mensualdiad agosto 15/08/2024 </t>
        </r>
      </text>
    </comment>
    <comment ref="K8" authorId="1">
      <text>
        <r>
          <rPr>
            <b/>
            <sz val="9"/>
            <color indexed="81"/>
            <rFont val="Tahoma"/>
            <family val="2"/>
          </rPr>
          <t>Auxadmon:</t>
        </r>
        <r>
          <rPr>
            <sz val="9"/>
            <color indexed="81"/>
            <rFont val="Tahoma"/>
            <family val="2"/>
          </rPr>
          <t xml:space="preserve">
Pago mensualidad abril 04/04/2024 $6,250</t>
        </r>
      </text>
    </comment>
    <comment ref="O8" authorId="1">
      <text>
        <r>
          <rPr>
            <b/>
            <sz val="9"/>
            <color indexed="81"/>
            <rFont val="Tahoma"/>
            <family val="2"/>
          </rPr>
          <t>Auxadmon:</t>
        </r>
        <r>
          <rPr>
            <sz val="9"/>
            <color indexed="81"/>
            <rFont val="Tahoma"/>
            <family val="2"/>
          </rPr>
          <t xml:space="preserve">
Pago mensualidad junio 14/06/2024 $6,250</t>
        </r>
      </text>
    </comment>
    <comment ref="Q8" authorId="1">
      <text>
        <r>
          <rPr>
            <b/>
            <sz val="9"/>
            <color indexed="81"/>
            <rFont val="Tahoma"/>
            <family val="2"/>
          </rPr>
          <t>Auxadmon:</t>
        </r>
        <r>
          <rPr>
            <sz val="9"/>
            <color indexed="81"/>
            <rFont val="Tahoma"/>
            <family val="2"/>
          </rPr>
          <t xml:space="preserve">
Pago mensualidad julio 08/07/2024 $6,250</t>
        </r>
      </text>
    </comment>
    <comment ref="S8" authorId="1">
      <text>
        <r>
          <rPr>
            <b/>
            <sz val="9"/>
            <color indexed="81"/>
            <rFont val="Tahoma"/>
            <family val="2"/>
          </rPr>
          <t>Auxadmon:</t>
        </r>
        <r>
          <rPr>
            <sz val="9"/>
            <color indexed="81"/>
            <rFont val="Tahoma"/>
            <family val="2"/>
          </rPr>
          <t xml:space="preserve">
Pago mensualidad agosto 08/08/2024 $6,250</t>
        </r>
      </text>
    </comment>
    <comment ref="U8" authorId="1">
      <text>
        <r>
          <rPr>
            <b/>
            <sz val="9"/>
            <color indexed="81"/>
            <rFont val="Tahoma"/>
            <family val="2"/>
          </rPr>
          <t>Auxadmon:</t>
        </r>
        <r>
          <rPr>
            <sz val="9"/>
            <color indexed="81"/>
            <rFont val="Tahoma"/>
            <family val="2"/>
          </rPr>
          <t xml:space="preserve">
Pago mensualidad septiembre 09/09/24 $6,550</t>
        </r>
      </text>
    </comment>
    <comment ref="G9" authorId="1">
      <text>
        <r>
          <rPr>
            <b/>
            <sz val="9"/>
            <color indexed="81"/>
            <rFont val="Tahoma"/>
            <family val="2"/>
          </rPr>
          <t>Auxadmon:</t>
        </r>
        <r>
          <rPr>
            <sz val="9"/>
            <color indexed="81"/>
            <rFont val="Tahoma"/>
            <family val="2"/>
          </rPr>
          <t xml:space="preserve">
Pago inscripcion 31/01/2024 $1,400</t>
        </r>
      </text>
    </comment>
    <comment ref="I9" authorId="1">
      <text>
        <r>
          <rPr>
            <b/>
            <sz val="9"/>
            <color indexed="81"/>
            <rFont val="Tahoma"/>
            <family val="2"/>
          </rPr>
          <t>Auxadmon:</t>
        </r>
        <r>
          <rPr>
            <sz val="9"/>
            <color indexed="81"/>
            <rFont val="Tahoma"/>
            <family val="2"/>
          </rPr>
          <t xml:space="preserve">
Pago mensualidad 31/01/2024 $5,000</t>
        </r>
      </text>
    </comment>
    <comment ref="M9" authorId="1">
      <text>
        <r>
          <rPr>
            <b/>
            <sz val="9"/>
            <color indexed="81"/>
            <rFont val="Tahoma"/>
            <family val="2"/>
          </rPr>
          <t>Auxadmon:</t>
        </r>
        <r>
          <rPr>
            <sz val="9"/>
            <color indexed="81"/>
            <rFont val="Tahoma"/>
            <family val="2"/>
          </rPr>
          <t xml:space="preserve">
Pago mensualidad mayo 04/05/2024 $6,250</t>
        </r>
      </text>
    </comment>
    <comment ref="O9" authorId="1">
      <text>
        <r>
          <rPr>
            <b/>
            <sz val="9"/>
            <color indexed="81"/>
            <rFont val="Tahoma"/>
            <family val="2"/>
          </rPr>
          <t>Auxadmon:</t>
        </r>
        <r>
          <rPr>
            <sz val="9"/>
            <color indexed="81"/>
            <rFont val="Tahoma"/>
            <family val="2"/>
          </rPr>
          <t xml:space="preserve">
Pago mensualidad junio 06/06/2024 $6,250</t>
        </r>
      </text>
    </comment>
    <comment ref="Q9" authorId="1">
      <text>
        <r>
          <rPr>
            <b/>
            <sz val="9"/>
            <color indexed="81"/>
            <rFont val="Tahoma"/>
            <family val="2"/>
          </rPr>
          <t>Auxadmon:</t>
        </r>
        <r>
          <rPr>
            <sz val="9"/>
            <color indexed="81"/>
            <rFont val="Tahoma"/>
            <family val="2"/>
          </rPr>
          <t xml:space="preserve">
Pago mensualidad julio 02/07/2024 $6,250</t>
        </r>
      </text>
    </comment>
    <comment ref="S9" authorId="1">
      <text>
        <r>
          <rPr>
            <b/>
            <sz val="9"/>
            <color indexed="81"/>
            <rFont val="Tahoma"/>
            <family val="2"/>
          </rPr>
          <t>Auxadmon:</t>
        </r>
        <r>
          <rPr>
            <sz val="9"/>
            <color indexed="81"/>
            <rFont val="Tahoma"/>
            <family val="2"/>
          </rPr>
          <t xml:space="preserve">
Pago mensualidad agosto 05/08/2024 $6,250</t>
        </r>
      </text>
    </comment>
    <comment ref="G10" authorId="1">
      <text>
        <r>
          <rPr>
            <b/>
            <sz val="9"/>
            <color indexed="81"/>
            <rFont val="Tahoma"/>
            <family val="2"/>
          </rPr>
          <t>Auxadmon:</t>
        </r>
        <r>
          <rPr>
            <sz val="9"/>
            <color indexed="81"/>
            <rFont val="Tahoma"/>
            <family val="2"/>
          </rPr>
          <t xml:space="preserve">
Pago inscripcion 29/02/2024 $2,100</t>
        </r>
      </text>
    </comment>
    <comment ref="I10" authorId="1">
      <text>
        <r>
          <rPr>
            <b/>
            <sz val="9"/>
            <color indexed="81"/>
            <rFont val="Tahoma"/>
            <family val="2"/>
          </rPr>
          <t>Auxadmon:</t>
        </r>
        <r>
          <rPr>
            <sz val="9"/>
            <color indexed="81"/>
            <rFont val="Tahoma"/>
            <family val="2"/>
          </rPr>
          <t xml:space="preserve">
Pago mensualidad 29/02/2024 $3,937.50</t>
        </r>
      </text>
    </comment>
    <comment ref="K10" authorId="1">
      <text>
        <r>
          <rPr>
            <b/>
            <sz val="9"/>
            <color indexed="81"/>
            <rFont val="Tahoma"/>
            <family val="2"/>
          </rPr>
          <t>Auxadmon:</t>
        </r>
        <r>
          <rPr>
            <sz val="9"/>
            <color indexed="81"/>
            <rFont val="Tahoma"/>
            <family val="2"/>
          </rPr>
          <t xml:space="preserve">
Pago mensualidad abril 09/04/2024 $4,375</t>
        </r>
      </text>
    </comment>
    <comment ref="M10" authorId="1">
      <text>
        <r>
          <rPr>
            <b/>
            <sz val="9"/>
            <color indexed="81"/>
            <rFont val="Tahoma"/>
            <family val="2"/>
          </rPr>
          <t>Auxadmon:</t>
        </r>
        <r>
          <rPr>
            <sz val="9"/>
            <color indexed="81"/>
            <rFont val="Tahoma"/>
            <family val="2"/>
          </rPr>
          <t xml:space="preserve">
Pago mensualidad mayo 02/05/2024 $4,375</t>
        </r>
      </text>
    </comment>
    <comment ref="O10" authorId="1">
      <text>
        <r>
          <rPr>
            <b/>
            <sz val="9"/>
            <color indexed="81"/>
            <rFont val="Tahoma"/>
            <family val="2"/>
          </rPr>
          <t>Auxadmon:</t>
        </r>
        <r>
          <rPr>
            <sz val="9"/>
            <color indexed="81"/>
            <rFont val="Tahoma"/>
            <family val="2"/>
          </rPr>
          <t xml:space="preserve">
Pago mensualidad junio 06/06/2024 $4,375</t>
        </r>
      </text>
    </comment>
    <comment ref="G11" authorId="1">
      <text>
        <r>
          <rPr>
            <b/>
            <sz val="9"/>
            <color indexed="81"/>
            <rFont val="Tahoma"/>
            <family val="2"/>
          </rPr>
          <t>Auxadmon:</t>
        </r>
        <r>
          <rPr>
            <sz val="9"/>
            <color indexed="81"/>
            <rFont val="Tahoma"/>
            <family val="2"/>
          </rPr>
          <t xml:space="preserve">
Pago inscripcion 29/02/2024 $2,100</t>
        </r>
      </text>
    </comment>
    <comment ref="I11" authorId="1">
      <text>
        <r>
          <rPr>
            <b/>
            <sz val="9"/>
            <color indexed="81"/>
            <rFont val="Tahoma"/>
            <family val="2"/>
          </rPr>
          <t>Auxadmon:</t>
        </r>
        <r>
          <rPr>
            <sz val="9"/>
            <color indexed="81"/>
            <rFont val="Tahoma"/>
            <family val="2"/>
          </rPr>
          <t xml:space="preserve">
Pago mensualidad 29/02/2024 $5,625</t>
        </r>
      </text>
    </comment>
    <comment ref="K11" authorId="1">
      <text>
        <r>
          <rPr>
            <b/>
            <sz val="9"/>
            <color indexed="81"/>
            <rFont val="Tahoma"/>
            <family val="2"/>
          </rPr>
          <t>Auxadmon:</t>
        </r>
        <r>
          <rPr>
            <sz val="9"/>
            <color indexed="81"/>
            <rFont val="Tahoma"/>
            <family val="2"/>
          </rPr>
          <t xml:space="preserve">
Pago mensualidad abril 2 pagos 02/04/2024 $5,625 y 16/04/2024 $1000</t>
        </r>
      </text>
    </comment>
    <comment ref="M11" authorId="1">
      <text>
        <r>
          <rPr>
            <b/>
            <sz val="9"/>
            <color indexed="81"/>
            <rFont val="Tahoma"/>
            <family val="2"/>
          </rPr>
          <t>Auxadmon:</t>
        </r>
        <r>
          <rPr>
            <sz val="9"/>
            <color indexed="81"/>
            <rFont val="Tahoma"/>
            <family val="2"/>
          </rPr>
          <t xml:space="preserve">
Pago mensualidad mayo 15/05/2024 $6,592.50 teniento saldo a favor </t>
        </r>
      </text>
    </comment>
    <comment ref="O11" authorId="1">
      <text>
        <r>
          <rPr>
            <b/>
            <sz val="9"/>
            <color indexed="81"/>
            <rFont val="Tahoma"/>
            <family val="2"/>
          </rPr>
          <t>Auxadmon:</t>
        </r>
        <r>
          <rPr>
            <sz val="9"/>
            <color indexed="81"/>
            <rFont val="Tahoma"/>
            <family val="2"/>
          </rPr>
          <t xml:space="preserve">
Pago mensualidad junio 17/06/2024 $6,592.50</t>
        </r>
      </text>
    </comment>
    <comment ref="S11" authorId="1">
      <text>
        <r>
          <rPr>
            <b/>
            <sz val="9"/>
            <color indexed="81"/>
            <rFont val="Tahoma"/>
            <family val="2"/>
          </rPr>
          <t>Auxadmon:</t>
        </r>
        <r>
          <rPr>
            <sz val="9"/>
            <color indexed="81"/>
            <rFont val="Tahoma"/>
            <family val="2"/>
          </rPr>
          <t xml:space="preserve">
Pago mensualidad agosto 16/09/2024 $6,592.50</t>
        </r>
      </text>
    </comment>
    <comment ref="G12" authorId="1">
      <text>
        <r>
          <rPr>
            <b/>
            <sz val="9"/>
            <color indexed="81"/>
            <rFont val="Tahoma"/>
            <family val="2"/>
          </rPr>
          <t>Auxadmon:</t>
        </r>
        <r>
          <rPr>
            <sz val="9"/>
            <color indexed="81"/>
            <rFont val="Tahoma"/>
            <family val="2"/>
          </rPr>
          <t xml:space="preserve">
Pago inscripcion 19/02/2024 $2,100</t>
        </r>
      </text>
    </comment>
    <comment ref="I12" authorId="1">
      <text>
        <r>
          <rPr>
            <b/>
            <sz val="9"/>
            <color indexed="81"/>
            <rFont val="Tahoma"/>
            <family val="2"/>
          </rPr>
          <t>Auxadmon:</t>
        </r>
        <r>
          <rPr>
            <sz val="9"/>
            <color indexed="81"/>
            <rFont val="Tahoma"/>
            <family val="2"/>
          </rPr>
          <t xml:space="preserve">
Pago mensualidad 19/02/2024 $5,625</t>
        </r>
      </text>
    </comment>
    <comment ref="K12" authorId="1">
      <text>
        <r>
          <rPr>
            <b/>
            <sz val="9"/>
            <color indexed="81"/>
            <rFont val="Tahoma"/>
            <family val="2"/>
          </rPr>
          <t>Auxadmon:</t>
        </r>
        <r>
          <rPr>
            <sz val="9"/>
            <color indexed="81"/>
            <rFont val="Tahoma"/>
            <family val="2"/>
          </rPr>
          <t xml:space="preserve">
Pago mensualidad abril 03/04/24 $5,625 y 12/04/24 $625</t>
        </r>
      </text>
    </comment>
    <comment ref="M12" authorId="1">
      <text>
        <r>
          <rPr>
            <b/>
            <sz val="9"/>
            <color indexed="81"/>
            <rFont val="Tahoma"/>
            <family val="2"/>
          </rPr>
          <t>Auxadmon:</t>
        </r>
        <r>
          <rPr>
            <sz val="9"/>
            <color indexed="81"/>
            <rFont val="Tahoma"/>
            <family val="2"/>
          </rPr>
          <t xml:space="preserve">
Pago mensualidad mayo 06/05/2024 $6,250</t>
        </r>
      </text>
    </comment>
    <comment ref="O12" authorId="1">
      <text>
        <r>
          <rPr>
            <b/>
            <sz val="9"/>
            <color indexed="81"/>
            <rFont val="Tahoma"/>
            <family val="2"/>
          </rPr>
          <t>Auxadmon:</t>
        </r>
        <r>
          <rPr>
            <sz val="9"/>
            <color indexed="81"/>
            <rFont val="Tahoma"/>
            <family val="2"/>
          </rPr>
          <t xml:space="preserve">
Pago mensualidad junio 31/05/2024 $6,250</t>
        </r>
      </text>
    </comment>
    <comment ref="Q12" authorId="1">
      <text>
        <r>
          <rPr>
            <b/>
            <sz val="9"/>
            <color indexed="81"/>
            <rFont val="Tahoma"/>
            <family val="2"/>
          </rPr>
          <t>Auxadmon:</t>
        </r>
        <r>
          <rPr>
            <sz val="9"/>
            <color indexed="81"/>
            <rFont val="Tahoma"/>
            <family val="2"/>
          </rPr>
          <t xml:space="preserve">
Pago mensualidad julio 12/07/2024 $6,250</t>
        </r>
      </text>
    </comment>
    <comment ref="S12" authorId="1">
      <text>
        <r>
          <rPr>
            <b/>
            <sz val="9"/>
            <color indexed="81"/>
            <rFont val="Tahoma"/>
            <family val="2"/>
          </rPr>
          <t>Auxadmon:</t>
        </r>
        <r>
          <rPr>
            <sz val="9"/>
            <color indexed="81"/>
            <rFont val="Tahoma"/>
            <family val="2"/>
          </rPr>
          <t xml:space="preserve">
Pago mensualidad agosto 05/08/2024 $6,250</t>
        </r>
      </text>
    </comment>
    <comment ref="U12" authorId="1">
      <text>
        <r>
          <rPr>
            <b/>
            <sz val="9"/>
            <color indexed="81"/>
            <rFont val="Tahoma"/>
            <family val="2"/>
          </rPr>
          <t>Auxadmon:</t>
        </r>
        <r>
          <rPr>
            <sz val="9"/>
            <color indexed="81"/>
            <rFont val="Tahoma"/>
            <family val="2"/>
          </rPr>
          <t xml:space="preserve">
Pago mensualidad septiembre 02/09/2024 $6,550</t>
        </r>
      </text>
    </comment>
    <comment ref="K14" authorId="1">
      <text>
        <r>
          <rPr>
            <b/>
            <sz val="9"/>
            <color indexed="81"/>
            <rFont val="Tahoma"/>
            <family val="2"/>
          </rPr>
          <t>Auxadmon:</t>
        </r>
        <r>
          <rPr>
            <sz val="9"/>
            <color indexed="81"/>
            <rFont val="Tahoma"/>
            <family val="2"/>
          </rPr>
          <t xml:space="preserve">
pago no reflejado de artemio </t>
        </r>
      </text>
    </comment>
  </commentList>
</comments>
</file>

<file path=xl/sharedStrings.xml><?xml version="1.0" encoding="utf-8"?>
<sst xmlns="http://schemas.openxmlformats.org/spreadsheetml/2006/main" count="3891" uniqueCount="1985">
  <si>
    <t>MAESTRIA EN GERENCIA DE PROYECTOS</t>
  </si>
  <si>
    <t>5ta. GENERACION</t>
  </si>
  <si>
    <t>SEDE LEON</t>
  </si>
  <si>
    <t>No.</t>
  </si>
  <si>
    <t>NOMBRE</t>
  </si>
  <si>
    <t>INSCRIPCION</t>
  </si>
  <si>
    <t>MARZO</t>
  </si>
  <si>
    <t>ANAYA ROMERO ALDO ARMANDO</t>
  </si>
  <si>
    <t>ARREDONDO DELGADO JOEL</t>
  </si>
  <si>
    <t>GARCIA MACIAS MARIANA</t>
  </si>
  <si>
    <t>GUTIERREZ GOMEZ OSCAR</t>
  </si>
  <si>
    <t>HERNANDEZ ROMO CARLOS FERNANDO</t>
  </si>
  <si>
    <t>JAIMES ANGEL JORGE JULIAN</t>
  </si>
  <si>
    <t>LOPEZ RODRIGUEZ CELSO</t>
  </si>
  <si>
    <t>PONTON ZUÑIGA BENJAMIN</t>
  </si>
  <si>
    <t>PRADO SILVA JULIO CESAR</t>
  </si>
  <si>
    <t>ROMAN SALGADO SIMON</t>
  </si>
  <si>
    <t>ROMERO REYES GLORIA ELENA</t>
  </si>
  <si>
    <t>MAESTRIA EN ADMINISTRACION DE LA CONSTRUCCION</t>
  </si>
  <si>
    <t>10a. GENERACION</t>
  </si>
  <si>
    <t>BAEZA CALDERON RICARDO</t>
  </si>
  <si>
    <t>BALLESTEROS MERLO MARTIN</t>
  </si>
  <si>
    <t>CANO ORTEGA FERNANDO</t>
  </si>
  <si>
    <t>CUEVAS RUIZ ARMANDO</t>
  </si>
  <si>
    <t>ESCOBEDO ZAVALA ALEJANDRA</t>
  </si>
  <si>
    <t>GARCIA PALOMARES JORGE ALFONSO</t>
  </si>
  <si>
    <t>GARCIA RANGEL JOSE ANTONIO</t>
  </si>
  <si>
    <t>GARCIA TINOCO RAUL</t>
  </si>
  <si>
    <t>HERNANDEZ ANDRADE JAIME</t>
  </si>
  <si>
    <t>HERRERA GUTIERREZ CARLOS EDUARDO</t>
  </si>
  <si>
    <t>IBARRA PEREZ FELIPE DE JESUS</t>
  </si>
  <si>
    <t>MONTIEL MARTINEZ OMAR ALEJANDRO</t>
  </si>
  <si>
    <t>MORENO ALBA OCTAVIO MANUEL</t>
  </si>
  <si>
    <t>RAMIREZ PEREZ ROSA DEL CARMEN</t>
  </si>
  <si>
    <t>ROCHA RAMIREZ PEDRO DARIO</t>
  </si>
  <si>
    <t>RODRIGUEZ RAMIREZ EDUARDO</t>
  </si>
  <si>
    <t>ZUÑIGA RAMOS ALEJANDRO</t>
  </si>
  <si>
    <t>HIDALGO SILVA JUAN DANIEL</t>
  </si>
  <si>
    <t>MUÑOZ LOPEZ PEDRO</t>
  </si>
  <si>
    <t>ABRIL</t>
  </si>
  <si>
    <t>MENS. 1</t>
  </si>
  <si>
    <t>MENS. 2</t>
  </si>
  <si>
    <t>MENS. 3</t>
  </si>
  <si>
    <t>MENS. 4</t>
  </si>
  <si>
    <t>MENS. 5</t>
  </si>
  <si>
    <t>MENS. 6</t>
  </si>
  <si>
    <t>MENS. 7</t>
  </si>
  <si>
    <t>MENS. 8</t>
  </si>
  <si>
    <t>MENS. 9</t>
  </si>
  <si>
    <t>MENS. 10</t>
  </si>
  <si>
    <t>MENS. 11</t>
  </si>
  <si>
    <t>MENS. 12</t>
  </si>
  <si>
    <t>MENS. 13</t>
  </si>
  <si>
    <t>MENS. 14</t>
  </si>
  <si>
    <t>MENS. 15</t>
  </si>
  <si>
    <t>MENS. 16</t>
  </si>
  <si>
    <t>MENS. 17</t>
  </si>
  <si>
    <t>MENS. 18</t>
  </si>
  <si>
    <t>MAYO</t>
  </si>
  <si>
    <t>JUNIO</t>
  </si>
  <si>
    <t>JULIO</t>
  </si>
  <si>
    <t>ENERO</t>
  </si>
  <si>
    <t>NO.</t>
  </si>
  <si>
    <t>FAC.</t>
  </si>
  <si>
    <t>MAC10</t>
  </si>
  <si>
    <t>MGP5</t>
  </si>
  <si>
    <t>SOCIO</t>
  </si>
  <si>
    <t>NO SOCIO</t>
  </si>
  <si>
    <t>CONVENIO</t>
  </si>
  <si>
    <t>INSCP. GRAL.</t>
  </si>
  <si>
    <r>
      <t xml:space="preserve">CONCEPTOS A DEPOSITAR SERAN: </t>
    </r>
    <r>
      <rPr>
        <sz val="15"/>
        <rFont val="Arial"/>
        <family val="2"/>
      </rPr>
      <t>inscripción, pago de materia, reinscripciones, exámenes de grado, certificados, constancias, equivalencias, credenciales, etc.</t>
    </r>
  </si>
  <si>
    <t>NOMBRE PERSONA FISICA/MORAL</t>
  </si>
  <si>
    <t>TOTALES</t>
  </si>
  <si>
    <t>CAMPOS BUJAIDAR LUIS DANIEL</t>
  </si>
  <si>
    <t>VILLANUEVA VARGAS JUAN CARLOS</t>
  </si>
  <si>
    <r>
      <t xml:space="preserve">CLABE INTERBANCARIA: </t>
    </r>
    <r>
      <rPr>
        <b/>
        <sz val="11"/>
        <color theme="1"/>
        <rFont val="Cambria"/>
        <family val="1"/>
      </rPr>
      <t>002180054188897151</t>
    </r>
  </si>
  <si>
    <r>
      <t xml:space="preserve">BANCO: </t>
    </r>
    <r>
      <rPr>
        <b/>
        <sz val="11"/>
        <color theme="1"/>
        <rFont val="Cambria"/>
        <family val="1"/>
      </rPr>
      <t>BANAMEX</t>
    </r>
  </si>
  <si>
    <r>
      <t xml:space="preserve">REF. GRAL.: </t>
    </r>
    <r>
      <rPr>
        <b/>
        <sz val="11"/>
        <color theme="1"/>
        <rFont val="Cambria"/>
        <family val="1"/>
      </rPr>
      <t>160083102511</t>
    </r>
  </si>
  <si>
    <r>
      <t xml:space="preserve">SUC: </t>
    </r>
    <r>
      <rPr>
        <b/>
        <sz val="11"/>
        <color theme="1"/>
        <rFont val="Cambria"/>
        <family val="1"/>
      </rPr>
      <t>541</t>
    </r>
  </si>
  <si>
    <r>
      <t>CUENTA:</t>
    </r>
    <r>
      <rPr>
        <sz val="14"/>
        <rFont val="Arial"/>
        <family val="2"/>
      </rPr>
      <t xml:space="preserve"> </t>
    </r>
    <r>
      <rPr>
        <b/>
        <sz val="11"/>
        <rFont val="Arial"/>
        <family val="2"/>
      </rPr>
      <t>8889715</t>
    </r>
  </si>
  <si>
    <t>ALCANO CONSTRUCCIONES, S.A. DE C.V.</t>
  </si>
  <si>
    <t>URBANIZADORA DEL BAJIO, S.A. DE C.V.</t>
  </si>
  <si>
    <t>CARLOS EDUARDO HERRERA GUTIERREZ</t>
  </si>
  <si>
    <t>SISTEMAS DE INGENIERIA Y PROCESOS S.A. DE C.V.</t>
  </si>
  <si>
    <t>OCTAVIO MANUEL MORENO OLIVA</t>
  </si>
  <si>
    <t>CONDISUR 2000, S. DE R.L.</t>
  </si>
  <si>
    <t>SERVICIOS HIDRAULICOS CONSULTORIA Y CONSTRUCCIONES S.A. DE C.V.</t>
  </si>
  <si>
    <t>CONSTRUCCIONES JUGARCA, S.A. DE C.V.</t>
  </si>
  <si>
    <t>SERVICIOS DE CONSULTORIA EN INFRAESTRUCTURA VIAL, S.A. DE C.V.</t>
  </si>
  <si>
    <t>BENJAMIN PONTON ZUÑIGA</t>
  </si>
  <si>
    <t>GRUPO CONSTRUCTOR INPACTO,S.A. DE C.V.</t>
  </si>
  <si>
    <t>MARTINEZ GIRON JUAN ADOLFO</t>
  </si>
  <si>
    <t>CONTACTO ALUMNO</t>
  </si>
  <si>
    <t>CONTACTO EMPRESA</t>
  </si>
  <si>
    <t>alcano_construccionessa@hotmail.com</t>
  </si>
  <si>
    <t>sehico_4@hotmail.com</t>
  </si>
  <si>
    <t>ricaba20@gmail.com</t>
  </si>
  <si>
    <t>CASAS ARKO EDIFICACIONES, S.A DE C.V.</t>
  </si>
  <si>
    <t xml:space="preserve">m.ballesterosm@hotmail.com   </t>
  </si>
  <si>
    <t>mballesteros@casasarko.com.mx</t>
  </si>
  <si>
    <t>LUIS DANIEL CAMPOS BUJAIDAR</t>
  </si>
  <si>
    <t>transportes_sanfernando@hotmail.com</t>
  </si>
  <si>
    <t>fcano123@hotmail.com</t>
  </si>
  <si>
    <t xml:space="preserve">ING. &amp; ARQUITECTURA DISEÑO Y CONSTRUCCIÓN S.A DE C.V </t>
  </si>
  <si>
    <t>acuevas@i-a.com.mx</t>
  </si>
  <si>
    <t>azcona@i-a.com.mx</t>
  </si>
  <si>
    <t>alejandra.escobedo@cmicgto.com.mx</t>
  </si>
  <si>
    <t>ing.jagarciap@yahoo.com.mx</t>
  </si>
  <si>
    <t>MUNICIPIO DE YURIRIA, GUANAJUATO</t>
  </si>
  <si>
    <t>subobraspublicas@yuriria.gop.mx</t>
  </si>
  <si>
    <t>JUNTA DE AGUA POTABLE, DRENAJE, ALCANTARILLADO Y SANAMIENTO DEL MUNICIPIO DE IRAPUATO, GTO</t>
  </si>
  <si>
    <t>ingrtinoco@gmail.com</t>
  </si>
  <si>
    <t>rdinoco@japami.gop.mx</t>
  </si>
  <si>
    <t>jhernandeza@ubsa.com</t>
  </si>
  <si>
    <t>herrguz8919@gmail.com</t>
  </si>
  <si>
    <t>daniel.hidago@siprosa.mx</t>
  </si>
  <si>
    <t>siprosa@prodigy.net.mx</t>
  </si>
  <si>
    <t>fiba_civ@hotmail.com</t>
  </si>
  <si>
    <t>OMAR ALEJANDRO MONTIEL MARTINEZ</t>
  </si>
  <si>
    <t>chinomontiel72@hotmail.com</t>
  </si>
  <si>
    <t>cabo_m_alba@yahoo.mx</t>
  </si>
  <si>
    <t>PEDRO MUÑOS LOPEZ</t>
  </si>
  <si>
    <t>arq.pedromino@yahoo.com.mx</t>
  </si>
  <si>
    <t>rosicarmen.ramirez.@hotmail.com</t>
  </si>
  <si>
    <t>PROCHA@JAPAMI.GOP.MX</t>
  </si>
  <si>
    <t xml:space="preserve">GALO ING. S.A DE C.V. </t>
  </si>
  <si>
    <t>eduarqui-rr@yahoo.com.mx</t>
  </si>
  <si>
    <t>contacto@galoingeneria.com.mx</t>
  </si>
  <si>
    <t>ALDO ARMANDO ANAYA ROMERO</t>
  </si>
  <si>
    <t>anaya_ar@yahoo.com.mx</t>
  </si>
  <si>
    <t>ic_joelaarredondo@hotmail.com</t>
  </si>
  <si>
    <t>jaarredondo@ubsa.com</t>
  </si>
  <si>
    <t>mgarcia@ubsa.com</t>
  </si>
  <si>
    <t>oscargutierrez.ro@jugarca.com</t>
  </si>
  <si>
    <t>carlos.hernandez@scvial.com.mx</t>
  </si>
  <si>
    <t>scvial01@yahoo.com.mx</t>
  </si>
  <si>
    <t>CELSO LOPEZ RODRIGUEZ</t>
  </si>
  <si>
    <t>grupoaprobi@gmail.com</t>
  </si>
  <si>
    <t>juanmartinez.ro@jugarca.com</t>
  </si>
  <si>
    <t>arquioe@yahoo.com.mx</t>
  </si>
  <si>
    <t>CONSTRUCTORA CRISTIANE DE MEXICO S.A DE C. V.</t>
  </si>
  <si>
    <t>arquitectoprado@hotmail.com</t>
  </si>
  <si>
    <t>constructora.cristiane@gmail.com</t>
  </si>
  <si>
    <t>simonroman.ro@jugarca.com</t>
  </si>
  <si>
    <t>MUNICIPIO DE SALAMANCA, GTO.</t>
  </si>
  <si>
    <t>gromeror28@gmail.com</t>
  </si>
  <si>
    <t>jcvvgci@yahoo.com.mx</t>
  </si>
  <si>
    <t>proveedores@jugarca.com</t>
  </si>
  <si>
    <t>marthasantoyo.rh@jugarca.com</t>
  </si>
  <si>
    <t>JAPAMI</t>
  </si>
  <si>
    <t>VALUACION DE MERCADO, S.C.</t>
  </si>
  <si>
    <t>julian.arq_@hotmail.com</t>
  </si>
  <si>
    <t>Maria del Pilar Niño Montes</t>
  </si>
  <si>
    <t>mnino@ubsa.com</t>
  </si>
  <si>
    <t>Salvador Lemus 462 6358200</t>
  </si>
  <si>
    <t>INSTITUTO TECNOLOGICO DE LA CONSTRUCCIÓN</t>
  </si>
  <si>
    <t>NOMBRE DEL ALUMNO:</t>
  </si>
  <si>
    <t>MENSUALIDAD</t>
  </si>
  <si>
    <t>FECHA</t>
  </si>
  <si>
    <t>IMPORTE</t>
  </si>
  <si>
    <t>CARGO FIJO</t>
  </si>
  <si>
    <t>INTERES MORATORIO</t>
  </si>
  <si>
    <t>MESES VENCIDOS</t>
  </si>
  <si>
    <t>TOTAL</t>
  </si>
  <si>
    <t>PAGO</t>
  </si>
  <si>
    <t>SALDO</t>
  </si>
  <si>
    <t>TOTAL A PAGAR</t>
  </si>
  <si>
    <r>
      <t xml:space="preserve">NOMBRE: </t>
    </r>
    <r>
      <rPr>
        <b/>
        <sz val="11"/>
        <color theme="1"/>
        <rFont val="Cambria"/>
        <family val="1"/>
      </rPr>
      <t>INSTITUTO TECNOLOGICO DE LA CONSTRUCCIÓN, A.C.</t>
    </r>
  </si>
  <si>
    <t>azrgazuni@outlook.com</t>
  </si>
  <si>
    <t>Arq. Abel Rocha  3260306</t>
  </si>
  <si>
    <t>tavo_m_alba@yahoo.com.mx</t>
  </si>
  <si>
    <t>AGOSTO</t>
  </si>
  <si>
    <t>SEPTIEMBRE</t>
  </si>
  <si>
    <t>-</t>
  </si>
  <si>
    <t>OCTUBRE</t>
  </si>
  <si>
    <t>pedrocharamirez@gmail.com</t>
  </si>
  <si>
    <t>NOVIEMBRE</t>
  </si>
  <si>
    <t>DICIEMBRE</t>
  </si>
  <si>
    <t>FEBRERO</t>
  </si>
  <si>
    <t>MAESTRIA EN VALUACIÓN INMOBILIARIA</t>
  </si>
  <si>
    <t>BANDA GALLARDO ESTEBAN DE JESUS</t>
  </si>
  <si>
    <t>BARRIOS PEREZ EVANGELINA</t>
  </si>
  <si>
    <t>CARDONA ALVARADO ALEJANDRO</t>
  </si>
  <si>
    <t>ESCOBEDO CASTAÑEDA CARLOS JESUS</t>
  </si>
  <si>
    <t>HERNANDEZ GUTIERREZ CHRISTIAN IVETTE</t>
  </si>
  <si>
    <t>JIMENEZ ROJAS DENISSE</t>
  </si>
  <si>
    <t>JUAREZ PADILLA GERARDO</t>
  </si>
  <si>
    <t>LOPEZ ASCENCIO DAVID</t>
  </si>
  <si>
    <t>NIETO PASCALIS MOISES ANTONIO</t>
  </si>
  <si>
    <t>PEREZ MARQUEZ MARIA ELENA</t>
  </si>
  <si>
    <t>ROCHA COLIN DIANA FABIOLA</t>
  </si>
  <si>
    <t>SUAREZ RAMIREZ HUGO</t>
  </si>
  <si>
    <t>AGO/SEP</t>
  </si>
  <si>
    <t>F-21820</t>
  </si>
  <si>
    <t>F-21818</t>
  </si>
  <si>
    <t>URBANIZADORA AVI, S.A. DE C.V.</t>
  </si>
  <si>
    <t>MEXICO COMPAÑÍA CONSTRUCTORA,S.A. DE C.V.</t>
  </si>
  <si>
    <t>F-22742</t>
  </si>
  <si>
    <t>F-22739</t>
  </si>
  <si>
    <t>F-22740</t>
  </si>
  <si>
    <t>F-22745</t>
  </si>
  <si>
    <t>F-22743</t>
  </si>
  <si>
    <t>CONSULTORIA EN CALIFICACIÓN DE INMUEBLES Y NEGOCIOS, S.C.</t>
  </si>
  <si>
    <t>F-22747</t>
  </si>
  <si>
    <t>ARQUITECTURA ARTE INMOBILIARIO, S. DE R.L.</t>
  </si>
  <si>
    <t>F-22746</t>
  </si>
  <si>
    <t>F-23088</t>
  </si>
  <si>
    <t>F-23811</t>
  </si>
  <si>
    <t>F-23809</t>
  </si>
  <si>
    <t>F-23806</t>
  </si>
  <si>
    <t>F-23547</t>
  </si>
  <si>
    <t>MVII 5TA GENERACIÓN</t>
  </si>
  <si>
    <t xml:space="preserve">BANDA GALLARDO ESTEBAN </t>
  </si>
  <si>
    <t>CANT.PAGAR</t>
  </si>
  <si>
    <t xml:space="preserve"> </t>
  </si>
  <si>
    <t xml:space="preserve">ROCHA COLIN DIANA FABIOLA </t>
  </si>
  <si>
    <t>ARAIZA GARCIA MENENDEZ MARIANA</t>
  </si>
  <si>
    <t>F-24224</t>
  </si>
  <si>
    <t>MVII-5</t>
  </si>
  <si>
    <t>marianaaraiza7@gmail.com</t>
  </si>
  <si>
    <t>rbestebanbanda@hotmail.com</t>
  </si>
  <si>
    <t>amignon_91@hotmail.com</t>
  </si>
  <si>
    <t>arq.javier.cardona@gmail.com</t>
  </si>
  <si>
    <t>car_2387@hotmail.com</t>
  </si>
  <si>
    <t>christian88248824@hotmail.com</t>
  </si>
  <si>
    <t>denissejr_22@hotmail.com</t>
  </si>
  <si>
    <t>gjuarez@japami.gob.mx</t>
  </si>
  <si>
    <t>arq.antonionieto@hotmail.com</t>
  </si>
  <si>
    <t>mp.mex.helena@gmail.com</t>
  </si>
  <si>
    <t>a_rivas_b@hotmail.com</t>
  </si>
  <si>
    <t>ninaroco@hotmail.com</t>
  </si>
  <si>
    <t>eurekahsr@hotmail.com</t>
  </si>
  <si>
    <t>464 641 26 96</t>
  </si>
  <si>
    <t>462 124 0049, 52*28713*12</t>
  </si>
  <si>
    <t>477 772 45 44</t>
  </si>
  <si>
    <t>477 312 2654</t>
  </si>
  <si>
    <t>477 145 6364</t>
  </si>
  <si>
    <t>462 1708443</t>
  </si>
  <si>
    <t>462 1138407</t>
  </si>
  <si>
    <t>462 482 1285</t>
  </si>
  <si>
    <t>462 126 69 46</t>
  </si>
  <si>
    <t>462 1695948, 52*28713*51</t>
  </si>
  <si>
    <t>477 1514849</t>
  </si>
  <si>
    <t>331 1072219, 52*15*59873</t>
  </si>
  <si>
    <t>476 106 47 66</t>
  </si>
  <si>
    <t>477 283 2719</t>
  </si>
  <si>
    <t>477 332 05 01</t>
  </si>
  <si>
    <t>462 115 3151</t>
  </si>
  <si>
    <t>462 624 1130</t>
  </si>
  <si>
    <t>TELEFONO</t>
  </si>
  <si>
    <t>I*D</t>
  </si>
  <si>
    <t>CELULAR</t>
  </si>
  <si>
    <t>RIVAS BADILLO ADRIANA</t>
  </si>
  <si>
    <t>DEP</t>
  </si>
  <si>
    <t>dlopeza@guanajuato.gob.mx     dlopeza6607@gmail.com</t>
  </si>
  <si>
    <t>477 221 47 45</t>
  </si>
  <si>
    <t>477 283 27 19</t>
  </si>
  <si>
    <t>F-24442</t>
  </si>
  <si>
    <t>F-24492</t>
  </si>
  <si>
    <t>F-24491</t>
  </si>
  <si>
    <t>F-24493</t>
  </si>
  <si>
    <t xml:space="preserve">30% BECA </t>
  </si>
  <si>
    <t>F-24608</t>
  </si>
  <si>
    <t>F-24614</t>
  </si>
  <si>
    <t>F-24775</t>
  </si>
  <si>
    <t>F-24856</t>
  </si>
  <si>
    <t>MVII 5TA GENERACIÓN (JAPAMI)</t>
  </si>
  <si>
    <t>F-24990</t>
  </si>
  <si>
    <t>F-24985</t>
  </si>
  <si>
    <t>F-24986</t>
  </si>
  <si>
    <t xml:space="preserve">NO. CELULAR </t>
  </si>
  <si>
    <t>E-MAIL</t>
  </si>
  <si>
    <t>No. CELULAR</t>
  </si>
  <si>
    <t>F-24992</t>
  </si>
  <si>
    <t>F-24994</t>
  </si>
  <si>
    <t>CARDONA ALVARADO FRANCISCO JAVIER</t>
  </si>
  <si>
    <t>477-404-01-51</t>
  </si>
  <si>
    <t>01-477-77-21-494</t>
  </si>
  <si>
    <t>462-12-40-049</t>
  </si>
  <si>
    <t>52*28713*12</t>
  </si>
  <si>
    <t>01-464-64-12-696</t>
  </si>
  <si>
    <t>477-117-28-41</t>
  </si>
  <si>
    <t>477-145-63-64</t>
  </si>
  <si>
    <t>31-22-654</t>
  </si>
  <si>
    <t>462-113-24-62</t>
  </si>
  <si>
    <t>92*718665*4</t>
  </si>
  <si>
    <t>462-113-84-07</t>
  </si>
  <si>
    <t>462-482-12-85</t>
  </si>
  <si>
    <t>462-169-59-48</t>
  </si>
  <si>
    <t>52*28713*51</t>
  </si>
  <si>
    <t>inggerardojuarez14@hotmail.com</t>
  </si>
  <si>
    <t>477-221-47-45</t>
  </si>
  <si>
    <t>477-772-15-61</t>
  </si>
  <si>
    <t>dlopez6607@gmail.com</t>
  </si>
  <si>
    <t>477-151-48-49</t>
  </si>
  <si>
    <t>476-106-47-66</t>
  </si>
  <si>
    <t>477-283-27-19</t>
  </si>
  <si>
    <t>462-115-31-51</t>
  </si>
  <si>
    <t>462-109-91-69</t>
  </si>
  <si>
    <t>ic_joelarredondo@hotmail.com</t>
  </si>
  <si>
    <t>462-149-30-81</t>
  </si>
  <si>
    <t>62*138264*15</t>
  </si>
  <si>
    <t>62-6-10-22</t>
  </si>
  <si>
    <t>477-202-85-23</t>
  </si>
  <si>
    <t>477-381-70-19</t>
  </si>
  <si>
    <t>477-63-84-787</t>
  </si>
  <si>
    <t>462-140-92-60</t>
  </si>
  <si>
    <t>477-349-96-07</t>
  </si>
  <si>
    <t>7-15-67-41</t>
  </si>
  <si>
    <t>arq_111@yahoo.com.mx</t>
  </si>
  <si>
    <t>462-121-94-49</t>
  </si>
  <si>
    <t>429-101-19-46</t>
  </si>
  <si>
    <t>72*689063*11</t>
  </si>
  <si>
    <t>92*13*78156</t>
  </si>
  <si>
    <t>443-410-909</t>
  </si>
  <si>
    <t>445-110-91-14</t>
  </si>
  <si>
    <t>462-170-30-19 y 462-100-35-83</t>
  </si>
  <si>
    <t>52*27929*8</t>
  </si>
  <si>
    <t>472-73-71-809</t>
  </si>
  <si>
    <t>52*37277*19</t>
  </si>
  <si>
    <t>472-72-23-401</t>
  </si>
  <si>
    <t>473-103-75-27</t>
  </si>
  <si>
    <t>473-733-29-30</t>
  </si>
  <si>
    <t>477-577-62-43</t>
  </si>
  <si>
    <t>52*15*70183</t>
  </si>
  <si>
    <t>472-722-27-14</t>
  </si>
  <si>
    <t>477-124-45-04</t>
  </si>
  <si>
    <t>477-215-24-94</t>
  </si>
  <si>
    <t>erodriguez@galoingenieria.com.mx</t>
  </si>
  <si>
    <t>F-25009</t>
  </si>
  <si>
    <t>F-25040</t>
  </si>
  <si>
    <t>F-25065</t>
  </si>
  <si>
    <t>F-25063</t>
  </si>
  <si>
    <t>F-25133</t>
  </si>
  <si>
    <t>F-25134</t>
  </si>
  <si>
    <t>F-25135</t>
  </si>
  <si>
    <t>F-25394</t>
  </si>
  <si>
    <t>F-25396</t>
  </si>
  <si>
    <t>F-25397</t>
  </si>
  <si>
    <t>F-25398</t>
  </si>
  <si>
    <t>F-25399</t>
  </si>
  <si>
    <t>CARTOVAL,S.C.</t>
  </si>
  <si>
    <t>EQUIVALENCIAS</t>
  </si>
  <si>
    <t>F-25460</t>
  </si>
  <si>
    <t>F-25461</t>
  </si>
  <si>
    <t>F-25457</t>
  </si>
  <si>
    <t>F-25458</t>
  </si>
  <si>
    <t>JOVEN EMP.2015</t>
  </si>
  <si>
    <t>SOCIO 2015</t>
  </si>
  <si>
    <t>JOVEN EMP. 2015</t>
  </si>
  <si>
    <t>PERIODOS DE PAGO</t>
  </si>
  <si>
    <r>
      <t>ü</t>
    </r>
    <r>
      <rPr>
        <sz val="11"/>
        <color theme="1"/>
        <rFont val="Arial"/>
        <family val="2"/>
      </rPr>
      <t xml:space="preserve">1 al 5 de cada mes </t>
    </r>
    <r>
      <rPr>
        <b/>
        <sz val="11"/>
        <color theme="1"/>
        <rFont val="Arial"/>
        <family val="2"/>
      </rPr>
      <t>PAGO CON DESCUENTO</t>
    </r>
    <r>
      <rPr>
        <sz val="11"/>
        <color theme="1"/>
        <rFont val="Arial"/>
        <family val="2"/>
      </rPr>
      <t xml:space="preserve"> del 6% por pronto pago.</t>
    </r>
  </si>
  <si>
    <r>
      <t>ü</t>
    </r>
    <r>
      <rPr>
        <sz val="11"/>
        <color theme="1"/>
        <rFont val="Arial"/>
        <family val="2"/>
      </rPr>
      <t xml:space="preserve">6 al 15 de cada mes </t>
    </r>
    <r>
      <rPr>
        <b/>
        <sz val="11"/>
        <color theme="1"/>
        <rFont val="Arial"/>
        <family val="2"/>
      </rPr>
      <t>PAGO ORDINARIO</t>
    </r>
    <r>
      <rPr>
        <sz val="11"/>
        <color theme="1"/>
        <rFont val="Arial"/>
        <family val="2"/>
      </rPr>
      <t>.</t>
    </r>
  </si>
  <si>
    <r>
      <t>ü</t>
    </r>
    <r>
      <rPr>
        <sz val="11"/>
        <color theme="1"/>
        <rFont val="Arial"/>
        <family val="2"/>
      </rPr>
      <t xml:space="preserve">16 y hasta fin de mes. Cubrirá un recargo de $150.00 por </t>
    </r>
    <r>
      <rPr>
        <b/>
        <sz val="11"/>
        <color theme="1"/>
        <rFont val="Arial"/>
        <family val="2"/>
      </rPr>
      <t>PAGO TARDIO</t>
    </r>
    <r>
      <rPr>
        <sz val="11"/>
        <color theme="1"/>
        <rFont val="Arial"/>
        <family val="2"/>
      </rPr>
      <t>.</t>
    </r>
  </si>
  <si>
    <r>
      <t>ü</t>
    </r>
    <r>
      <rPr>
        <sz val="11"/>
        <color theme="1"/>
        <rFont val="Arial"/>
        <family val="2"/>
      </rPr>
      <t xml:space="preserve">Retraso mayor a 30 días en el pago, se penalizará con un </t>
    </r>
    <r>
      <rPr>
        <b/>
        <sz val="11"/>
        <color theme="1"/>
        <rFont val="Arial"/>
        <family val="2"/>
      </rPr>
      <t>recargo adicional del 5%</t>
    </r>
    <r>
      <rPr>
        <sz val="11"/>
        <color theme="1"/>
        <rFont val="Arial"/>
        <family val="2"/>
      </rPr>
      <t xml:space="preserve"> mensual sobre el monto de la colegiatura, adicional al pago tardío.</t>
    </r>
  </si>
  <si>
    <t>icjagar@gmail.com</t>
  </si>
  <si>
    <t>F-25687</t>
  </si>
  <si>
    <t>F-25685</t>
  </si>
  <si>
    <t>F-25678</t>
  </si>
  <si>
    <t>F-25686</t>
  </si>
  <si>
    <t>F-25680</t>
  </si>
  <si>
    <t>F-25726</t>
  </si>
  <si>
    <t>F-25732</t>
  </si>
  <si>
    <t>F-25857</t>
  </si>
  <si>
    <t>F-25858</t>
  </si>
  <si>
    <t>F-25859</t>
  </si>
  <si>
    <t>JOVEN EMP.2013</t>
  </si>
  <si>
    <t>P/F</t>
  </si>
  <si>
    <t>F-25565</t>
  </si>
  <si>
    <t>F-25963</t>
  </si>
  <si>
    <t>F-26071</t>
  </si>
  <si>
    <t>F-26075</t>
  </si>
  <si>
    <t>F-26076</t>
  </si>
  <si>
    <t>72*823262*1   1862690</t>
  </si>
  <si>
    <t>462-490-4618</t>
  </si>
  <si>
    <t>52*224998*1</t>
  </si>
  <si>
    <t>462-113-01-46</t>
  </si>
  <si>
    <t>477-350-45-13</t>
  </si>
  <si>
    <t>F-26343</t>
  </si>
  <si>
    <t>F-26344</t>
  </si>
  <si>
    <t>F-26345</t>
  </si>
  <si>
    <t>F-26111</t>
  </si>
  <si>
    <t>rosycarmen.ramirez@hotmail.com</t>
  </si>
  <si>
    <t>arq.pedroml@yahoo.com.mx</t>
  </si>
  <si>
    <t>3-25-15-80</t>
  </si>
  <si>
    <t>045-476-110-58-77</t>
  </si>
  <si>
    <t>F-26411</t>
  </si>
  <si>
    <t>F-26412</t>
  </si>
  <si>
    <t>F-26423</t>
  </si>
  <si>
    <t>F-26424</t>
  </si>
  <si>
    <t>F-26425</t>
  </si>
  <si>
    <t>S/F</t>
  </si>
  <si>
    <t>F-26549</t>
  </si>
  <si>
    <t>F-26552</t>
  </si>
  <si>
    <t>F-26551</t>
  </si>
  <si>
    <t>F-26567</t>
  </si>
  <si>
    <t>F-26569</t>
  </si>
  <si>
    <t>F-26568</t>
  </si>
  <si>
    <t>F-26611</t>
  </si>
  <si>
    <t>F-26922</t>
  </si>
  <si>
    <t>F-26924</t>
  </si>
  <si>
    <t>F-26925</t>
  </si>
  <si>
    <t>F-26927</t>
  </si>
  <si>
    <t>F-26930</t>
  </si>
  <si>
    <t>F-26933</t>
  </si>
  <si>
    <t>F-26993</t>
  </si>
  <si>
    <t>F-26995</t>
  </si>
  <si>
    <t>F-27066</t>
  </si>
  <si>
    <t>F-27074</t>
  </si>
  <si>
    <t>F-27071</t>
  </si>
  <si>
    <t>F-27076</t>
  </si>
  <si>
    <t>F-27079</t>
  </si>
  <si>
    <t>F-27082</t>
  </si>
  <si>
    <t>F-27245</t>
  </si>
  <si>
    <t>F-27413</t>
  </si>
  <si>
    <t>F-27415</t>
  </si>
  <si>
    <t>F-27417</t>
  </si>
  <si>
    <t>F-27418</t>
  </si>
  <si>
    <t>F-27420</t>
  </si>
  <si>
    <t>F-27414 Y F-27420</t>
  </si>
  <si>
    <t>F-27421</t>
  </si>
  <si>
    <t>F-27764</t>
  </si>
  <si>
    <t>F-27862</t>
  </si>
  <si>
    <t>F-27864</t>
  </si>
  <si>
    <t>F-28266</t>
  </si>
  <si>
    <t>F-28274</t>
  </si>
  <si>
    <t>F-28273</t>
  </si>
  <si>
    <t>F-28272</t>
  </si>
  <si>
    <t>F-28271</t>
  </si>
  <si>
    <t>F-28277</t>
  </si>
  <si>
    <t>F-28283</t>
  </si>
  <si>
    <t>F-28270</t>
  </si>
  <si>
    <t>F-28276</t>
  </si>
  <si>
    <t>F-28282</t>
  </si>
  <si>
    <t>F-28343</t>
  </si>
  <si>
    <t>F-28895</t>
  </si>
  <si>
    <t>F-28896</t>
  </si>
  <si>
    <t>F-28903</t>
  </si>
  <si>
    <t>F-28905</t>
  </si>
  <si>
    <t>F-29073</t>
  </si>
  <si>
    <t>F-29077</t>
  </si>
  <si>
    <t>F-29078</t>
  </si>
  <si>
    <t>F-28914</t>
  </si>
  <si>
    <t>F-29080</t>
  </si>
  <si>
    <t>F-29346</t>
  </si>
  <si>
    <t>estado de cta actualizado</t>
  </si>
  <si>
    <t>COMENZO MAESTRIA EN FEBRERO</t>
  </si>
  <si>
    <t>F-29483</t>
  </si>
  <si>
    <t>F-29717</t>
  </si>
  <si>
    <t>F-29710</t>
  </si>
  <si>
    <t>F-29713</t>
  </si>
  <si>
    <t>F-29959</t>
  </si>
  <si>
    <t>F-29966</t>
  </si>
  <si>
    <t>no aparece</t>
  </si>
  <si>
    <t>F-30243</t>
  </si>
  <si>
    <t>F-30244</t>
  </si>
  <si>
    <t>F-30248</t>
  </si>
  <si>
    <t>F-30253</t>
  </si>
  <si>
    <t>F-30306</t>
  </si>
  <si>
    <t>F-30328</t>
  </si>
  <si>
    <t>F-30329</t>
  </si>
  <si>
    <t>F-30331</t>
  </si>
  <si>
    <t>F-30332</t>
  </si>
  <si>
    <t>F-30333</t>
  </si>
  <si>
    <t>F-30382</t>
  </si>
  <si>
    <t>F-30383</t>
  </si>
  <si>
    <t>F-30384</t>
  </si>
  <si>
    <t>F-30811</t>
  </si>
  <si>
    <t>F-30812</t>
  </si>
  <si>
    <t>F-30813</t>
  </si>
  <si>
    <t>F-31081</t>
  </si>
  <si>
    <t>F-31072</t>
  </si>
  <si>
    <t>F-31159</t>
  </si>
  <si>
    <t>F-31172</t>
  </si>
  <si>
    <t>F-31173</t>
  </si>
  <si>
    <t>F-30760</t>
  </si>
  <si>
    <t>F-31412</t>
  </si>
  <si>
    <t>ROCHA COLIN DIANA FABIOLA (revalidación)</t>
  </si>
  <si>
    <t>CARTA DE NO ADEUDOS</t>
  </si>
  <si>
    <t>F-32453</t>
  </si>
  <si>
    <t>NO ASISTE</t>
  </si>
  <si>
    <t>F-32062</t>
  </si>
  <si>
    <t>F-32059</t>
  </si>
  <si>
    <t>F-32060</t>
  </si>
  <si>
    <t>F-33260</t>
  </si>
  <si>
    <t>CATASTRO</t>
  </si>
  <si>
    <t>SEMINARIO DE TESIS</t>
  </si>
  <si>
    <t>MATERIA</t>
  </si>
  <si>
    <t>FALTA CUBRIR SOLO UN PAGO SE LE REVALIDARON 8 MATERIAS</t>
  </si>
  <si>
    <t xml:space="preserve">PAGO MATERIA CONTABILIDAD Y FINANZAS </t>
  </si>
  <si>
    <t xml:space="preserve">MENSUALIDAD SOCIO </t>
  </si>
  <si>
    <t xml:space="preserve">GENERAL </t>
  </si>
  <si>
    <t>DEPENDECIAS</t>
  </si>
  <si>
    <t>MAESTRIA EN VALUACIÓN INMOBILIARIA, INDUSTRIAL Y BIENES NACIONALES</t>
  </si>
  <si>
    <t>6ta. GENERACION</t>
  </si>
  <si>
    <t>SEDE IRAPUATO</t>
  </si>
  <si>
    <t>FAC</t>
  </si>
  <si>
    <t xml:space="preserve">ALVAREZ PEREZ GERMAN EZEQUIEL </t>
  </si>
  <si>
    <t>PRECIO SOCIO</t>
  </si>
  <si>
    <t>OBRAS PUBLICAS DEL MUNICIPIO DE ABASOLO,GTO</t>
  </si>
  <si>
    <t>F-270</t>
  </si>
  <si>
    <t>REVALIDARON</t>
  </si>
  <si>
    <t>F-1256</t>
  </si>
  <si>
    <t>F-6407</t>
  </si>
  <si>
    <t xml:space="preserve">VACACIONES </t>
  </si>
  <si>
    <t>F-7017</t>
  </si>
  <si>
    <t>F-7814</t>
  </si>
  <si>
    <t>F-8119</t>
  </si>
  <si>
    <t xml:space="preserve">CARTA NO ADEUDO </t>
  </si>
  <si>
    <t>CABRERA PÉREZ JOSÉ</t>
  </si>
  <si>
    <t>SOCIO 2019</t>
  </si>
  <si>
    <t>CLAUDIO ALEJANDRO GARCIA AGUILERA</t>
  </si>
  <si>
    <t>F-887</t>
  </si>
  <si>
    <t>F-1181</t>
  </si>
  <si>
    <t>F-1504</t>
  </si>
  <si>
    <t>F-2086</t>
  </si>
  <si>
    <t>F-2833</t>
  </si>
  <si>
    <t>F-4855</t>
  </si>
  <si>
    <t>F-7682</t>
  </si>
  <si>
    <t>F-8200</t>
  </si>
  <si>
    <t xml:space="preserve">CHAVEZ HUERTA ALBERTO </t>
  </si>
  <si>
    <t>INGENIERIA Y DESARROLLO DEL AGUA S.A. DE C.V.</t>
  </si>
  <si>
    <t>F-42024</t>
  </si>
  <si>
    <t>F-120</t>
  </si>
  <si>
    <t>F-486</t>
  </si>
  <si>
    <t>F-1022</t>
  </si>
  <si>
    <t>F-1491</t>
  </si>
  <si>
    <t>F-2016</t>
  </si>
  <si>
    <t>F-2617</t>
  </si>
  <si>
    <t>F-3167</t>
  </si>
  <si>
    <t>F-3903</t>
  </si>
  <si>
    <t>F-4583</t>
  </si>
  <si>
    <t>F-5239</t>
  </si>
  <si>
    <t>F.5232</t>
  </si>
  <si>
    <t>F-5746</t>
  </si>
  <si>
    <t>F-5938</t>
  </si>
  <si>
    <t>F-7222</t>
  </si>
  <si>
    <t>F-7439</t>
  </si>
  <si>
    <t>F-8121</t>
  </si>
  <si>
    <t>F-8605</t>
  </si>
  <si>
    <t>F-9047</t>
  </si>
  <si>
    <t>FIGUEROA HERNÁNDEZ OSCAR</t>
  </si>
  <si>
    <t>BECADO</t>
  </si>
  <si>
    <t>OSCAR FIGUEROA HERNANDEZ</t>
  </si>
  <si>
    <t xml:space="preserve">REVALIDARON </t>
  </si>
  <si>
    <t>GUERRERO BERMÚDEZ NORMA ELIZABETH</t>
  </si>
  <si>
    <t>DEPENDENCIA</t>
  </si>
  <si>
    <t xml:space="preserve">COLEGIO DE ARQUITECTOS </t>
  </si>
  <si>
    <t>F-696</t>
  </si>
  <si>
    <t>F-871</t>
  </si>
  <si>
    <t>F-1500</t>
  </si>
  <si>
    <t>F-2091</t>
  </si>
  <si>
    <t>F-2543</t>
  </si>
  <si>
    <t>F-3171</t>
  </si>
  <si>
    <t>F-4101</t>
  </si>
  <si>
    <t>F-4677</t>
  </si>
  <si>
    <t>F-6586</t>
  </si>
  <si>
    <t>F-6862</t>
  </si>
  <si>
    <t>F-8125</t>
  </si>
  <si>
    <t>F-8517</t>
  </si>
  <si>
    <t>F-8932</t>
  </si>
  <si>
    <t>LEON SANDOVAL NOHEMI</t>
  </si>
  <si>
    <t xml:space="preserve">BECADA </t>
  </si>
  <si>
    <t xml:space="preserve">LEON SANDOVAL ORALIA </t>
  </si>
  <si>
    <t>ISAAC LOPEZ PARAMO</t>
  </si>
  <si>
    <t>F-177</t>
  </si>
  <si>
    <t>F-488</t>
  </si>
  <si>
    <t>F-1419</t>
  </si>
  <si>
    <t>F-1428</t>
  </si>
  <si>
    <t>F-1950</t>
  </si>
  <si>
    <t>F-2453</t>
  </si>
  <si>
    <t>F-2874</t>
  </si>
  <si>
    <t>F-3278</t>
  </si>
  <si>
    <t>F-4013</t>
  </si>
  <si>
    <t>F-4563</t>
  </si>
  <si>
    <t>F-5147</t>
  </si>
  <si>
    <t>F-5676</t>
  </si>
  <si>
    <t>F-6165</t>
  </si>
  <si>
    <t>F-6717</t>
  </si>
  <si>
    <t>F-7519</t>
  </si>
  <si>
    <t>F-8179</t>
  </si>
  <si>
    <t>F-8513</t>
  </si>
  <si>
    <t>F-9305</t>
  </si>
  <si>
    <t>NÁREZ RODRIGUEZ MARÍA DE LOS ANGELES</t>
  </si>
  <si>
    <t xml:space="preserve">AVALUOS TIERRA CONSTRUCCIÓN, S.A </t>
  </si>
  <si>
    <t>F-272</t>
  </si>
  <si>
    <t>F-561</t>
  </si>
  <si>
    <t>F-884</t>
  </si>
  <si>
    <t>F-1498</t>
  </si>
  <si>
    <t>F-2038</t>
  </si>
  <si>
    <t>F-2454</t>
  </si>
  <si>
    <t>F-2925</t>
  </si>
  <si>
    <t>F-3409</t>
  </si>
  <si>
    <t>F-4036</t>
  </si>
  <si>
    <t>F-4679</t>
  </si>
  <si>
    <t>F-5235 Y 5545</t>
  </si>
  <si>
    <t>F-5624</t>
  </si>
  <si>
    <t>F-5939</t>
  </si>
  <si>
    <t>F-6565</t>
  </si>
  <si>
    <t>F-7670</t>
  </si>
  <si>
    <t>F-8114</t>
  </si>
  <si>
    <t>F-8483</t>
  </si>
  <si>
    <t>F-8841</t>
  </si>
  <si>
    <t xml:space="preserve">OGAZ TORRES ALEJANDRO </t>
  </si>
  <si>
    <t>SOCIO 2018</t>
  </si>
  <si>
    <t>TALLER DE ARQUITECTURA VERTEC, S.A. DE C.V.</t>
  </si>
  <si>
    <t>F-354</t>
  </si>
  <si>
    <t>F-1415</t>
  </si>
  <si>
    <t>F-1690</t>
  </si>
  <si>
    <t>F-2044</t>
  </si>
  <si>
    <t>F-2716</t>
  </si>
  <si>
    <t>F-3446</t>
  </si>
  <si>
    <t>F-3584</t>
  </si>
  <si>
    <t>F-4247</t>
  </si>
  <si>
    <t>F-5136</t>
  </si>
  <si>
    <t>F-6566</t>
  </si>
  <si>
    <t>F-6567</t>
  </si>
  <si>
    <t>F-8115</t>
  </si>
  <si>
    <t>F-8607</t>
  </si>
  <si>
    <t>F-8608</t>
  </si>
  <si>
    <t>F-8940</t>
  </si>
  <si>
    <t xml:space="preserve">PÉREZ MARES  LOUDES LILIANA </t>
  </si>
  <si>
    <t>URBANIZADORA VIBRAZA, S.A. DE C.V.</t>
  </si>
  <si>
    <t>F-42356</t>
  </si>
  <si>
    <t>F-469</t>
  </si>
  <si>
    <t>F-809</t>
  </si>
  <si>
    <t>F-2386</t>
  </si>
  <si>
    <t>F-2666</t>
  </si>
  <si>
    <t>f-3854</t>
  </si>
  <si>
    <t>F-3854</t>
  </si>
  <si>
    <t>F-4439</t>
  </si>
  <si>
    <t>F-5146</t>
  </si>
  <si>
    <t>F-5673</t>
  </si>
  <si>
    <t>F-6353</t>
  </si>
  <si>
    <t>F-7373</t>
  </si>
  <si>
    <t>F-7794</t>
  </si>
  <si>
    <t>F-9334</t>
  </si>
  <si>
    <t xml:space="preserve">RODRIGUEZ SERRANO JESSICA </t>
  </si>
  <si>
    <t>FIDENCIO JAVIER RODRIGUEZ FLORES</t>
  </si>
  <si>
    <t>F-826</t>
  </si>
  <si>
    <t>F-834</t>
  </si>
  <si>
    <t>F-2056</t>
  </si>
  <si>
    <t>F-2027</t>
  </si>
  <si>
    <t>F-2689</t>
  </si>
  <si>
    <t>F-2761</t>
  </si>
  <si>
    <t>F-3468</t>
  </si>
  <si>
    <t>F-4283</t>
  </si>
  <si>
    <t>F-4871</t>
  </si>
  <si>
    <t>F-5916</t>
  </si>
  <si>
    <t>F-5917</t>
  </si>
  <si>
    <t>F-5918</t>
  </si>
  <si>
    <t>F-8890</t>
  </si>
  <si>
    <t>F-8891</t>
  </si>
  <si>
    <t>F-9049</t>
  </si>
  <si>
    <t xml:space="preserve">ROQUE CASTAÑEDA MIGUEL ROBERTO </t>
  </si>
  <si>
    <t>SERGIO ESCAMILLA SILVA</t>
  </si>
  <si>
    <t>F-40711</t>
  </si>
  <si>
    <t>F-41131</t>
  </si>
  <si>
    <t>F-150</t>
  </si>
  <si>
    <t>F-584</t>
  </si>
  <si>
    <t>F-986</t>
  </si>
  <si>
    <t>F-1502</t>
  </si>
  <si>
    <t>F-2018</t>
  </si>
  <si>
    <t>F-2501</t>
  </si>
  <si>
    <t>F-2918</t>
  </si>
  <si>
    <t>F-3398</t>
  </si>
  <si>
    <t>F-4006</t>
  </si>
  <si>
    <t>F-4666</t>
  </si>
  <si>
    <t>F-5233</t>
  </si>
  <si>
    <t>F-5900</t>
  </si>
  <si>
    <t>F-6745</t>
  </si>
  <si>
    <t>F-7516</t>
  </si>
  <si>
    <t>F-8128</t>
  </si>
  <si>
    <t>F-9214</t>
  </si>
  <si>
    <t>VEGA MARTÍNEZ VIVIANA MARGOT</t>
  </si>
  <si>
    <t>F-649</t>
  </si>
  <si>
    <t>F-1244</t>
  </si>
  <si>
    <t>F-1653</t>
  </si>
  <si>
    <t>F-2254</t>
  </si>
  <si>
    <t>F-2919</t>
  </si>
  <si>
    <t>F-3814</t>
  </si>
  <si>
    <t>F-5941</t>
  </si>
  <si>
    <t>F-7683</t>
  </si>
  <si>
    <t>F-8381</t>
  </si>
  <si>
    <t>F-10626</t>
  </si>
  <si>
    <t xml:space="preserve">MORELOS CEJA FERNANDO </t>
  </si>
  <si>
    <t>F-468</t>
  </si>
  <si>
    <t>F-772</t>
  </si>
  <si>
    <t>F-4930</t>
  </si>
  <si>
    <t>F-2080</t>
  </si>
  <si>
    <t>F-2702</t>
  </si>
  <si>
    <t>F-2810</t>
  </si>
  <si>
    <t>F-3342</t>
  </si>
  <si>
    <t>F-4396</t>
  </si>
  <si>
    <t>F-4665</t>
  </si>
  <si>
    <t>F-4698</t>
  </si>
  <si>
    <t xml:space="preserve">MIGUEL ANGEL ORTIZ GARCIA </t>
  </si>
  <si>
    <t>SOLO CURSARA MATERIAS DEL 3ER SEMESTRE</t>
  </si>
  <si>
    <t>CUBRIRA PAGOS DE MATERIAS CURSADAS SIN EMBARGO NO SE LE VALIDARAN COMO ALUMNO DE MAESTRIA SOLO ES COMO UN CURSO</t>
  </si>
  <si>
    <t xml:space="preserve">BAJAS </t>
  </si>
  <si>
    <t xml:space="preserve">MIRELES VASCO DANIEL  </t>
  </si>
  <si>
    <t>SOCIO 2017</t>
  </si>
  <si>
    <t xml:space="preserve">baja </t>
  </si>
  <si>
    <t>INGENIERIA INTEGRAL DE CELAYA, S.A. DE C.V.</t>
  </si>
  <si>
    <t xml:space="preserve">BAJA SIN ADEUDO </t>
  </si>
  <si>
    <t xml:space="preserve">ESTEBAN MARTINEZ VICENTE EDUARDO </t>
  </si>
  <si>
    <t xml:space="preserve">PAGARA HASTA QUE CURSE MATERIA </t>
  </si>
  <si>
    <t>VARGAS ROCHA CHRISTIAN</t>
  </si>
  <si>
    <t>F-830</t>
  </si>
  <si>
    <t xml:space="preserve">BAJA TIENE ADEUDO </t>
  </si>
  <si>
    <t>CASADOS MARTÍNEZ AARON ABIEL</t>
  </si>
  <si>
    <t>PEMEX</t>
  </si>
  <si>
    <t>F-1239</t>
  </si>
  <si>
    <t>F-3113</t>
  </si>
  <si>
    <t>MVI  GENERACIÓN</t>
  </si>
  <si>
    <t>MVI6  GENERACIÓN</t>
  </si>
  <si>
    <t xml:space="preserve">MARZO </t>
  </si>
  <si>
    <t>ORTIZ GARCIA MIGUEL ANGEL</t>
  </si>
  <si>
    <t xml:space="preserve">FEBRERO </t>
  </si>
  <si>
    <t>N°</t>
  </si>
  <si>
    <t xml:space="preserve">NOMBRE </t>
  </si>
  <si>
    <t xml:space="preserve">CORREO </t>
  </si>
  <si>
    <t xml:space="preserve">TELEFONO </t>
  </si>
  <si>
    <t>Ing. Humberto Chávez Huerta</t>
  </si>
  <si>
    <t>indeasa@hotmail.com</t>
  </si>
  <si>
    <t>462 6250295</t>
  </si>
  <si>
    <t xml:space="preserve"> Oralia León Sandoval</t>
  </si>
  <si>
    <t>yayaleons@gmail.com</t>
  </si>
  <si>
    <t>462 1093077</t>
  </si>
  <si>
    <t>Oscar Figueroa Hernández</t>
  </si>
  <si>
    <t>oscarfh5@gmail.com</t>
  </si>
  <si>
    <t>Christian Vargas Rocha</t>
  </si>
  <si>
    <t>chrisvar1983@gmail.com</t>
  </si>
  <si>
    <t>473 139 05 00</t>
  </si>
  <si>
    <t xml:space="preserve">Norma Elizabeth Guerrero B. </t>
  </si>
  <si>
    <t>norma.guerrero008@gmail.com</t>
  </si>
  <si>
    <t>462 2224404</t>
  </si>
  <si>
    <t>María de loa Ángeles Nares Rodríguez</t>
  </si>
  <si>
    <t>angienarez@hotmail.com</t>
  </si>
  <si>
    <t>462 4837724</t>
  </si>
  <si>
    <t>Roberto Miguel Roque Castañeda</t>
  </si>
  <si>
    <t>robertoroque 94@gmail.com</t>
  </si>
  <si>
    <t>462 2074676</t>
  </si>
  <si>
    <t xml:space="preserve">Aarón A Casados M. </t>
  </si>
  <si>
    <t>aaroonacm@yahoo.com.mx</t>
  </si>
  <si>
    <t>464 122 53 40</t>
  </si>
  <si>
    <t>Alejandro Ogaz Torres</t>
  </si>
  <si>
    <t>arq.alexogaz5@gmail.com</t>
  </si>
  <si>
    <t>473 1292869</t>
  </si>
  <si>
    <t>Viviana Vega</t>
  </si>
  <si>
    <t>viviana.vga@gmail.com</t>
  </si>
  <si>
    <t>462 1263818</t>
  </si>
  <si>
    <t>Daniel Mireles Vasco</t>
  </si>
  <si>
    <t>dmirelesvasco@yahoo.com</t>
  </si>
  <si>
    <t>461 2521940, 461 1409075</t>
  </si>
  <si>
    <t>Jessica Rodríguez</t>
  </si>
  <si>
    <t>jessicarodriguez71321@hotmail.com</t>
  </si>
  <si>
    <t>462 264 77 13</t>
  </si>
  <si>
    <t>462 195 82 03</t>
  </si>
  <si>
    <t>Vicente Eduardo Esteban Martínez</t>
  </si>
  <si>
    <t>sgv.gto@gmail.com</t>
  </si>
  <si>
    <t>462 420 1146</t>
  </si>
  <si>
    <t>Lourdes Liliana Pérez Mares</t>
  </si>
  <si>
    <t>lperezmares@gmail.com</t>
  </si>
  <si>
    <t>José Cabrera Pérez</t>
  </si>
  <si>
    <t>jose_cabrera_p@hotmail.com</t>
  </si>
  <si>
    <t>469 628 49 64</t>
  </si>
  <si>
    <t>Nohemí León Sandoval</t>
  </si>
  <si>
    <t>sgv.lesa@gmail.com</t>
  </si>
  <si>
    <t>462 1068910</t>
  </si>
  <si>
    <t>arqfernandomorelosc@gmail.com</t>
  </si>
  <si>
    <t>462 107 73 55</t>
  </si>
  <si>
    <t>2          0          1          3</t>
  </si>
  <si>
    <t>2          0          1          4</t>
  </si>
  <si>
    <t>ALUMNO</t>
  </si>
  <si>
    <t>OCT</t>
  </si>
  <si>
    <t>NOV</t>
  </si>
  <si>
    <t>DIC</t>
  </si>
  <si>
    <t>SEPT</t>
  </si>
  <si>
    <t>ENE</t>
  </si>
  <si>
    <t>FEB</t>
  </si>
  <si>
    <t>Acosta Jiménez Roberto, Ing.</t>
  </si>
  <si>
    <t>AGUAS MANCILLAS JUAN LUIS</t>
  </si>
  <si>
    <t>SOCIOS</t>
  </si>
  <si>
    <t>FACTURAS A NOMBRE DE IMBA</t>
  </si>
  <si>
    <t>F-7798</t>
  </si>
  <si>
    <t>F-8734</t>
  </si>
  <si>
    <t>F-9573</t>
  </si>
  <si>
    <t>F-18702</t>
  </si>
  <si>
    <t>F-10051</t>
  </si>
  <si>
    <t>F-10604</t>
  </si>
  <si>
    <t>F-17209</t>
  </si>
  <si>
    <t>F-17796</t>
  </si>
  <si>
    <t>F-16469</t>
  </si>
  <si>
    <t>F-16470</t>
  </si>
  <si>
    <t>F-17333</t>
  </si>
  <si>
    <t>F-17514</t>
  </si>
  <si>
    <t>F-18075</t>
  </si>
  <si>
    <t>FIRMO PAGARE AUN TIENE ADEUDO</t>
  </si>
  <si>
    <t>CARRERA LOZOYA EDGAR SALVADOR</t>
  </si>
  <si>
    <t>F-6988</t>
  </si>
  <si>
    <t>F-9209</t>
  </si>
  <si>
    <t>F-10472</t>
  </si>
  <si>
    <t>F-15849 Y 16465</t>
  </si>
  <si>
    <t>F-16465</t>
  </si>
  <si>
    <t>F-16465 y 17456</t>
  </si>
  <si>
    <t>F-17456</t>
  </si>
  <si>
    <t>F-17518</t>
  </si>
  <si>
    <t>CONEJO HERNANDEZ GABRIEL</t>
  </si>
  <si>
    <t>FACTURAR A CONEJO HERNANDEZ GABRIEL</t>
  </si>
  <si>
    <t>F-7533</t>
  </si>
  <si>
    <t>F-8626</t>
  </si>
  <si>
    <t>F-17293</t>
  </si>
  <si>
    <t>F-9792</t>
  </si>
  <si>
    <t>F-17421</t>
  </si>
  <si>
    <t>F-18595</t>
  </si>
  <si>
    <t>COMPROMISO CON PAGARE</t>
  </si>
  <si>
    <t>FUENTES GONZALEZ RODRIGO</t>
  </si>
  <si>
    <t>FACTURAR A ASESORES PROFESIONALES Y VALUADORES</t>
  </si>
  <si>
    <t>F-6945</t>
  </si>
  <si>
    <t>F-7652</t>
  </si>
  <si>
    <t>F-8589</t>
  </si>
  <si>
    <t>F-8874</t>
  </si>
  <si>
    <t>F-9347</t>
  </si>
  <si>
    <t>F-9841</t>
  </si>
  <si>
    <t>F-11747</t>
  </si>
  <si>
    <t>F-13091</t>
  </si>
  <si>
    <t>F-13155</t>
  </si>
  <si>
    <t>F-14878</t>
  </si>
  <si>
    <t>F-14974</t>
  </si>
  <si>
    <t>F-15112</t>
  </si>
  <si>
    <t>F-16677</t>
  </si>
  <si>
    <t>GONZALEZ FRANCO NORMA ALICIA</t>
  </si>
  <si>
    <t>FACTURAR A ALEJANDRO SIERRA VILLAFAÑA</t>
  </si>
  <si>
    <t>F-6987</t>
  </si>
  <si>
    <t>F-7722</t>
  </si>
  <si>
    <t>F-8937</t>
  </si>
  <si>
    <t>F-9364</t>
  </si>
  <si>
    <t>F-10348</t>
  </si>
  <si>
    <t>F-10449</t>
  </si>
  <si>
    <t>F-10966</t>
  </si>
  <si>
    <t>F-11726</t>
  </si>
  <si>
    <t>F-12492</t>
  </si>
  <si>
    <t>F-12915</t>
  </si>
  <si>
    <t>F-14015</t>
  </si>
  <si>
    <t>F-15657</t>
  </si>
  <si>
    <t>F-16468</t>
  </si>
  <si>
    <t>F-17062</t>
  </si>
  <si>
    <t>F-17462</t>
  </si>
  <si>
    <t>F-18421</t>
  </si>
  <si>
    <t>GONZALEZ MARTINEZ MA. ISABEL</t>
  </si>
  <si>
    <t>F-9568</t>
  </si>
  <si>
    <t>F-9786</t>
  </si>
  <si>
    <t>F-10714</t>
  </si>
  <si>
    <t>F-10715</t>
  </si>
  <si>
    <t>F-11572</t>
  </si>
  <si>
    <t>F-12171</t>
  </si>
  <si>
    <t>F-13999</t>
  </si>
  <si>
    <t>F-14000</t>
  </si>
  <si>
    <t>F-15851</t>
  </si>
  <si>
    <t>F-17243</t>
  </si>
  <si>
    <t>F-17100</t>
  </si>
  <si>
    <t>F-17517</t>
  </si>
  <si>
    <t>F-18088</t>
  </si>
  <si>
    <t>HINOJOSA ZAMORA MARIA DE LOURDES</t>
  </si>
  <si>
    <t>FACTURAR A JOLUE CONSTRUCCION</t>
  </si>
  <si>
    <t>F-7348</t>
  </si>
  <si>
    <t>F-7799</t>
  </si>
  <si>
    <t>F-10224</t>
  </si>
  <si>
    <t>F-15231 Y 15232</t>
  </si>
  <si>
    <t>F-16687</t>
  </si>
  <si>
    <t>F-17493</t>
  </si>
  <si>
    <t>F-18091</t>
  </si>
  <si>
    <t>HINOJOSA NAVARRO J. GUADALUPE</t>
  </si>
  <si>
    <t>F-10223</t>
  </si>
  <si>
    <t>F-15134</t>
  </si>
  <si>
    <t>F-15230 Y 15229</t>
  </si>
  <si>
    <t>F-16693</t>
  </si>
  <si>
    <t>F-17492</t>
  </si>
  <si>
    <t>F-18090</t>
  </si>
  <si>
    <t>KURODA MORALES JESUS HECTOR</t>
  </si>
  <si>
    <t>FACTURAR A NOMBRE DE EL</t>
  </si>
  <si>
    <t>F-8133</t>
  </si>
  <si>
    <t>NO TOMO</t>
  </si>
  <si>
    <t>F-9511</t>
  </si>
  <si>
    <t>F-9920</t>
  </si>
  <si>
    <t>F-10439</t>
  </si>
  <si>
    <t>F-11921</t>
  </si>
  <si>
    <t>F-12478</t>
  </si>
  <si>
    <t>F-12900</t>
  </si>
  <si>
    <t>F-18637</t>
  </si>
  <si>
    <t>F-17117</t>
  </si>
  <si>
    <t>F-17490</t>
  </si>
  <si>
    <t>F-18298</t>
  </si>
  <si>
    <t>LOPEZ JARAMILLO JUAN BOSCO</t>
  </si>
  <si>
    <t>F-9213</t>
  </si>
  <si>
    <t>F-9883</t>
  </si>
  <si>
    <t>F-10050</t>
  </si>
  <si>
    <t>F-10401</t>
  </si>
  <si>
    <t>F-11247</t>
  </si>
  <si>
    <t>F-11804</t>
  </si>
  <si>
    <t>F-12368</t>
  </si>
  <si>
    <t>F-13239</t>
  </si>
  <si>
    <t>F-13941</t>
  </si>
  <si>
    <t>F-15601</t>
  </si>
  <si>
    <t>F-16685</t>
  </si>
  <si>
    <t>F-17030</t>
  </si>
  <si>
    <t>F-17520</t>
  </si>
  <si>
    <t>F-18463</t>
  </si>
  <si>
    <t>MARTINEZ ARAMBULA RICARDO</t>
  </si>
  <si>
    <t>FACTURAR A EL</t>
  </si>
  <si>
    <t>F-7723</t>
  </si>
  <si>
    <t>F-9147</t>
  </si>
  <si>
    <t>F-9363</t>
  </si>
  <si>
    <t>F-10351</t>
  </si>
  <si>
    <t>F-10448</t>
  </si>
  <si>
    <t>F-10965</t>
  </si>
  <si>
    <t>F-11725</t>
  </si>
  <si>
    <t>F-12484</t>
  </si>
  <si>
    <t>F-14014</t>
  </si>
  <si>
    <t>F-15655</t>
  </si>
  <si>
    <t>F-16464</t>
  </si>
  <si>
    <t>F-17063</t>
  </si>
  <si>
    <t>F-17460</t>
  </si>
  <si>
    <t>F-18420</t>
  </si>
  <si>
    <t>MENDIVIL PIÑA JOSE FRANCISCO</t>
  </si>
  <si>
    <t>FACTURA A NOMBRE DE EL</t>
  </si>
  <si>
    <t>FIRMO PAGARE, NO SE PERMITIO ACCESO A LA GRADUACION</t>
  </si>
  <si>
    <t>MUÑOZ LOPEZ CARLOS</t>
  </si>
  <si>
    <t>F-7697</t>
  </si>
  <si>
    <t>F-7696</t>
  </si>
  <si>
    <t>F-8884</t>
  </si>
  <si>
    <t>F-9216</t>
  </si>
  <si>
    <t>F-9868</t>
  </si>
  <si>
    <t>F-10877</t>
  </si>
  <si>
    <t xml:space="preserve">S X TEL </t>
  </si>
  <si>
    <t>F-13090</t>
  </si>
  <si>
    <t>F-13156</t>
  </si>
  <si>
    <t>F-14880</t>
  </si>
  <si>
    <t>F-14978</t>
  </si>
  <si>
    <t>F-14993</t>
  </si>
  <si>
    <t>ok</t>
  </si>
  <si>
    <t>F-16680</t>
  </si>
  <si>
    <t>F-17237</t>
  </si>
  <si>
    <t>RAYA MONCADA ELBA ELIZABETH</t>
  </si>
  <si>
    <t>F-9515</t>
  </si>
  <si>
    <t>F-9921</t>
  </si>
  <si>
    <t>F-10440</t>
  </si>
  <si>
    <t>F-11718</t>
  </si>
  <si>
    <t>F-12363</t>
  </si>
  <si>
    <t>F-13237</t>
  </si>
  <si>
    <t>F-13968</t>
  </si>
  <si>
    <t>F-15660</t>
  </si>
  <si>
    <t>F-16546</t>
  </si>
  <si>
    <t>F-17070 Y 17072</t>
  </si>
  <si>
    <t>F-18076</t>
  </si>
  <si>
    <t>F-18094</t>
  </si>
  <si>
    <t>RODRIGUEZ CERROBLANCO JUAN PEDRO</t>
  </si>
  <si>
    <t xml:space="preserve">FACTURAR A  </t>
  </si>
  <si>
    <t>F-7527</t>
  </si>
  <si>
    <t>F-7823</t>
  </si>
  <si>
    <t>F-8735</t>
  </si>
  <si>
    <t>F-9223</t>
  </si>
  <si>
    <t>F-9881</t>
  </si>
  <si>
    <t>F-9882</t>
  </si>
  <si>
    <t>F-10555</t>
  </si>
  <si>
    <t>S X TEL</t>
  </si>
  <si>
    <t>F-14888</t>
  </si>
  <si>
    <t>F-13416</t>
  </si>
  <si>
    <t>F-14169</t>
  </si>
  <si>
    <t>F-15848</t>
  </si>
  <si>
    <t>F-17098</t>
  </si>
  <si>
    <t>F-17099 Y F-17298</t>
  </si>
  <si>
    <t>F-17298 Y 17518</t>
  </si>
  <si>
    <t>E    Q    U    I    V    A    L    E    N    C    I    A    S</t>
  </si>
  <si>
    <t>BEDIA BRISEÑO GUILLERMO</t>
  </si>
  <si>
    <t>F-7524</t>
  </si>
  <si>
    <t>CAL 10</t>
  </si>
  <si>
    <t>CAL 8</t>
  </si>
  <si>
    <t>NP</t>
  </si>
  <si>
    <t>CERVERA TORRES MAURO</t>
  </si>
  <si>
    <t>FACTURAR A ELIAS URIBE LONGORIA</t>
  </si>
  <si>
    <t>F-7534</t>
  </si>
  <si>
    <t>F-11574</t>
  </si>
  <si>
    <t>F-14874</t>
  </si>
  <si>
    <t>F-13722</t>
  </si>
  <si>
    <t>F-16474 Y F-16690</t>
  </si>
  <si>
    <t>F-17208 Y F-17299</t>
  </si>
  <si>
    <t>F-17454</t>
  </si>
  <si>
    <t>GUTIERREZ MENDOZA MANUEL</t>
  </si>
  <si>
    <t>F-11851</t>
  </si>
  <si>
    <t>F-11915</t>
  </si>
  <si>
    <t>F-14894</t>
  </si>
  <si>
    <t>F-15044</t>
  </si>
  <si>
    <t>F-15570</t>
  </si>
  <si>
    <t>F-16475</t>
  </si>
  <si>
    <t>F-17073</t>
  </si>
  <si>
    <t>LOPEZ BALDERAS MIGUEL ANGEL</t>
  </si>
  <si>
    <t>F-8030</t>
  </si>
  <si>
    <t>F-12760</t>
  </si>
  <si>
    <t>F-15263</t>
  </si>
  <si>
    <t>F-16594</t>
  </si>
  <si>
    <t>F-17646</t>
  </si>
  <si>
    <t>F-17965</t>
  </si>
  <si>
    <t>ORTIZ RAMIREZ JOSE ALFREDO</t>
  </si>
  <si>
    <t>FACTURAR A CONSTRUCTORA ALLIEN</t>
  </si>
  <si>
    <t>F-7346</t>
  </si>
  <si>
    <t>F-11577</t>
  </si>
  <si>
    <t>F-12481</t>
  </si>
  <si>
    <t>F-13936</t>
  </si>
  <si>
    <t>F-14013</t>
  </si>
  <si>
    <t>NO DEBIO</t>
  </si>
  <si>
    <t>F-16573</t>
  </si>
  <si>
    <t>F-16557</t>
  </si>
  <si>
    <t>F-17061</t>
  </si>
  <si>
    <t>F-17668</t>
  </si>
  <si>
    <t>RODRIGUEZ SUAREZ MANUEL ALEJANDRO</t>
  </si>
  <si>
    <t>FACTURAR A GRUPO BENDIT</t>
  </si>
  <si>
    <t>F-7698</t>
  </si>
  <si>
    <t>F-8583</t>
  </si>
  <si>
    <t>F-9146</t>
  </si>
  <si>
    <t>F-17389</t>
  </si>
  <si>
    <t>F-17388</t>
  </si>
  <si>
    <t>F-18154</t>
  </si>
  <si>
    <t>TORRES HERNANDEZ RODRIGO</t>
  </si>
  <si>
    <t>F-7604</t>
  </si>
  <si>
    <t>F-11919</t>
  </si>
  <si>
    <t>F-16699</t>
  </si>
  <si>
    <t>F-16698</t>
  </si>
  <si>
    <t>F-18300</t>
  </si>
  <si>
    <t>FLORES TORRES JOSE  JAVIER</t>
  </si>
  <si>
    <t>FACTURAR A ELECTRO OBRA DEL BAJIO</t>
  </si>
  <si>
    <t>F-7529</t>
  </si>
  <si>
    <t>F-7999,8000</t>
  </si>
  <si>
    <t>F-8623</t>
  </si>
  <si>
    <t>F-10256,54,57</t>
  </si>
  <si>
    <t>F-10255</t>
  </si>
  <si>
    <t>BAJA</t>
  </si>
  <si>
    <t>CRUCES MARAVILLAS MARGARITA   EQ</t>
  </si>
  <si>
    <t>FACTURAR A NOMBRE DE CFE</t>
  </si>
  <si>
    <t>F-7531</t>
  </si>
  <si>
    <r>
      <t xml:space="preserve">NOMBRE DEL ALUMNO: </t>
    </r>
    <r>
      <rPr>
        <b/>
        <sz val="14"/>
        <color theme="1"/>
        <rFont val="Calibri"/>
        <family val="2"/>
        <scheme val="minor"/>
      </rPr>
      <t>AGUAS MANCILLAS JUAN LUIS</t>
    </r>
  </si>
  <si>
    <t>MVI LEON</t>
  </si>
  <si>
    <t>DESCUENTO ESPECIAL POR HISTORIAL</t>
  </si>
  <si>
    <t>DIFERENCIA A PAGAR</t>
  </si>
  <si>
    <r>
      <t xml:space="preserve">NOMBRE DEL ALUMNO: </t>
    </r>
    <r>
      <rPr>
        <sz val="14"/>
        <color theme="1"/>
        <rFont val="Calibri"/>
        <family val="2"/>
        <scheme val="minor"/>
      </rPr>
      <t>CARRERA LOZOYA EDGAR SALVADOR</t>
    </r>
  </si>
  <si>
    <t>PAGA 22-10-2015 4,500.00</t>
  </si>
  <si>
    <r>
      <t xml:space="preserve">NOMBRE DEL ALUMNO: </t>
    </r>
    <r>
      <rPr>
        <sz val="14"/>
        <color theme="1"/>
        <rFont val="Calibri"/>
        <family val="2"/>
        <scheme val="minor"/>
      </rPr>
      <t>CONEJO HERNANDEZ GABRIEL</t>
    </r>
  </si>
  <si>
    <t>21/FEB/14       CUBRIRA EN PROXIMO MIERCOLES 26/FEB/14</t>
  </si>
  <si>
    <r>
      <t xml:space="preserve">NOMBRE DEL ALUMNO: </t>
    </r>
    <r>
      <rPr>
        <sz val="14"/>
        <color theme="1"/>
        <rFont val="Calibri"/>
        <family val="2"/>
        <scheme val="minor"/>
      </rPr>
      <t>MENDEVIL PIÑA JOSE FRANCISCO</t>
    </r>
  </si>
  <si>
    <t>NOMBRE DEL ALUMNO:   TORRES HERNANDEZ RODRIGO</t>
  </si>
  <si>
    <t>MVI LEON (EQUIVALENCIAS)</t>
  </si>
  <si>
    <t>VALUACION DE NEG. INMV.</t>
  </si>
  <si>
    <t>VALUACION DE BIENES IND.</t>
  </si>
  <si>
    <t>VALUACION DE DCHOS. INTG.</t>
  </si>
  <si>
    <t>VALUCION DE BIENES NACIONALES</t>
  </si>
  <si>
    <r>
      <t xml:space="preserve">NOMBRE DEL ALUMNO: </t>
    </r>
    <r>
      <rPr>
        <b/>
        <sz val="13"/>
        <color theme="1"/>
        <rFont val="Calibri"/>
        <family val="2"/>
        <scheme val="minor"/>
      </rPr>
      <t>RODRIGUEZ SUAREZ MANUEL ALEJANDRO</t>
    </r>
  </si>
  <si>
    <t>INTRODUCCION A LA VALUACION</t>
  </si>
  <si>
    <t>TECNICAS DE INVESTIGACION APLICADAS</t>
  </si>
  <si>
    <t>VALUACION DE MAQUINARIA Y EQUIPO</t>
  </si>
  <si>
    <t>VALUACION DE INMUEBLES URBANOS</t>
  </si>
  <si>
    <t>VALUACION DE BIENES INDUSTRIALES</t>
  </si>
  <si>
    <t>VALUACION DE BIENES INTANGIBLES</t>
  </si>
  <si>
    <t>VALUACION DE BIENES NACIONALES</t>
  </si>
  <si>
    <r>
      <t xml:space="preserve">NOMBRE DEL ALUMNO: </t>
    </r>
    <r>
      <rPr>
        <b/>
        <sz val="13"/>
        <color theme="1"/>
        <rFont val="Calibri"/>
        <family val="2"/>
        <scheme val="minor"/>
      </rPr>
      <t>GUTIERREZ MENDOZA MANUEL</t>
    </r>
  </si>
  <si>
    <t>ADMINISTRACION FINANCIERA Y CONTABILIDAD</t>
  </si>
  <si>
    <t>VALUACION DE NEGOCIOS INMOBILIARIOS E INDUSTRIALES</t>
  </si>
  <si>
    <t>INGLES</t>
  </si>
  <si>
    <t>DESCUENTO</t>
  </si>
  <si>
    <r>
      <t xml:space="preserve">Maestría en Valuación Inmobiliaria.
2da. Generación.
Sede Irapuato. </t>
    </r>
    <r>
      <rPr>
        <sz val="11"/>
        <rFont val="Century Gothic"/>
        <family val="2"/>
      </rPr>
      <t xml:space="preserve">
</t>
    </r>
  </si>
  <si>
    <t>2      0      1      2</t>
  </si>
  <si>
    <t>2               0               1               4</t>
  </si>
  <si>
    <t>SEP</t>
  </si>
  <si>
    <t>AGUILAR MORALES DIANA YAKAIRA</t>
  </si>
  <si>
    <t>X FACT.</t>
  </si>
  <si>
    <t>F-8588</t>
  </si>
  <si>
    <t>F-9158</t>
  </si>
  <si>
    <t>F-17390 Y 17800</t>
  </si>
  <si>
    <t>F-17800 Y 17799</t>
  </si>
  <si>
    <t>F-17799</t>
  </si>
  <si>
    <t>BAJA Y ESTA AL CORRIENTE CON SUS PAGOS LE FALTA CURSAR MATERIAS DEL 3ER SEMESTRE</t>
  </si>
  <si>
    <t>AGUILERA BUSTOS SAUL</t>
  </si>
  <si>
    <t>F-7124</t>
  </si>
  <si>
    <t>F-10835</t>
  </si>
  <si>
    <t>F-10836</t>
  </si>
  <si>
    <t>F-11746</t>
  </si>
  <si>
    <t>F-13162</t>
  </si>
  <si>
    <t>F-14886</t>
  </si>
  <si>
    <t>F-14985</t>
  </si>
  <si>
    <t>F-15127</t>
  </si>
  <si>
    <t>F-16682</t>
  </si>
  <si>
    <t>F-16684</t>
  </si>
  <si>
    <t>NO FAC</t>
  </si>
  <si>
    <t>BAZUA GALINDO PAOLA MARGARITA</t>
  </si>
  <si>
    <t>F-9266</t>
  </si>
  <si>
    <t>F-10712</t>
  </si>
  <si>
    <t>F-10713</t>
  </si>
  <si>
    <t>F-11929</t>
  </si>
  <si>
    <t>F-13085</t>
  </si>
  <si>
    <t>F-17023</t>
  </si>
  <si>
    <t>BELTRAN BANDA VERONICA</t>
  </si>
  <si>
    <t>F-7514</t>
  </si>
  <si>
    <t>F-8585</t>
  </si>
  <si>
    <t>F-9346</t>
  </si>
  <si>
    <t>F-9620</t>
  </si>
  <si>
    <t>F-10349,50</t>
  </si>
  <si>
    <t>F-10788,89</t>
  </si>
  <si>
    <t>F-11723,24</t>
  </si>
  <si>
    <t>F-11916,17</t>
  </si>
  <si>
    <t>F-17026</t>
  </si>
  <si>
    <t>F-17024</t>
  </si>
  <si>
    <t>F-17024 Y 25</t>
  </si>
  <si>
    <t>F-17185 Y 86</t>
  </si>
  <si>
    <t>F-17917 Y 17918</t>
  </si>
  <si>
    <t>F-18669 Y 18598</t>
  </si>
  <si>
    <t>F-19030 Y 19031</t>
  </si>
  <si>
    <t>BORJA QUINTANAR ADRIAN</t>
  </si>
  <si>
    <t>F-10053</t>
  </si>
  <si>
    <t>F-10878</t>
  </si>
  <si>
    <t>F-10879</t>
  </si>
  <si>
    <t>F-12472</t>
  </si>
  <si>
    <t>F-13288</t>
  </si>
  <si>
    <t>F-15186</t>
  </si>
  <si>
    <t>F-16118</t>
  </si>
  <si>
    <t>F-16593</t>
  </si>
  <si>
    <t>F-17127</t>
  </si>
  <si>
    <t>F-17512</t>
  </si>
  <si>
    <t>F-18499</t>
  </si>
  <si>
    <t>BRISEÑO MARTINEZ JUAN CARLOS</t>
  </si>
  <si>
    <t>F-8112</t>
  </si>
  <si>
    <t>F-8579</t>
  </si>
  <si>
    <t>F-8933</t>
  </si>
  <si>
    <t>F-9350</t>
  </si>
  <si>
    <t>F-10411</t>
  </si>
  <si>
    <t>F-10410</t>
  </si>
  <si>
    <t>F-11029</t>
  </si>
  <si>
    <t>F-11831</t>
  </si>
  <si>
    <t>F-13270</t>
  </si>
  <si>
    <t>F-13284</t>
  </si>
  <si>
    <t>F-15129</t>
  </si>
  <si>
    <t>F-16036</t>
  </si>
  <si>
    <t>F-16314</t>
  </si>
  <si>
    <t>F-16553</t>
  </si>
  <si>
    <t>F-16554</t>
  </si>
  <si>
    <t>F-17068</t>
  </si>
  <si>
    <t>F-17795</t>
  </si>
  <si>
    <t>F-18150</t>
  </si>
  <si>
    <t>CAMARGO SEGOVIA CLAUDIA</t>
  </si>
  <si>
    <t>F-7345</t>
  </si>
  <si>
    <t>F-8586</t>
  </si>
  <si>
    <t>F-8935</t>
  </si>
  <si>
    <t>F-9328</t>
  </si>
  <si>
    <t>F-9915</t>
  </si>
  <si>
    <t>F-10437</t>
  </si>
  <si>
    <t>F-11575</t>
  </si>
  <si>
    <t>F-11871</t>
  </si>
  <si>
    <t>F-12477</t>
  </si>
  <si>
    <t>F-12895</t>
  </si>
  <si>
    <t>F-14171</t>
  </si>
  <si>
    <t>F-16551</t>
  </si>
  <si>
    <t>F-16549</t>
  </si>
  <si>
    <t>F-16550</t>
  </si>
  <si>
    <t>F-16675</t>
  </si>
  <si>
    <t>F-17190</t>
  </si>
  <si>
    <t>F-17392</t>
  </si>
  <si>
    <t>F-17422</t>
  </si>
  <si>
    <t>F-18017</t>
  </si>
  <si>
    <t>CARMONA CONTRERAS JOSE GUILLERMO</t>
  </si>
  <si>
    <t>F-7526</t>
  </si>
  <si>
    <t>F-10840</t>
  </si>
  <si>
    <t>F-16676</t>
  </si>
  <si>
    <t>F-16686</t>
  </si>
  <si>
    <t>F-17011</t>
  </si>
  <si>
    <t>F-17455</t>
  </si>
  <si>
    <t>F-18086</t>
  </si>
  <si>
    <t>CAZARES RODRIGUEZ VICENTE FELIPE</t>
  </si>
  <si>
    <t>F-11791</t>
  </si>
  <si>
    <t>F-11792</t>
  </si>
  <si>
    <t>F-11793</t>
  </si>
  <si>
    <t>F-11790</t>
  </si>
  <si>
    <t>F-14873</t>
  </si>
  <si>
    <t>F-14984</t>
  </si>
  <si>
    <t>F-15115</t>
  </si>
  <si>
    <t>F-17201</t>
  </si>
  <si>
    <t>F-18295</t>
  </si>
  <si>
    <t>F-19188</t>
  </si>
  <si>
    <t>F-19494</t>
  </si>
  <si>
    <t>CONTABILIDAD Y FINANZAS</t>
  </si>
  <si>
    <t>ESTRADA BRAVO SALVADOR</t>
  </si>
  <si>
    <t>F-9260</t>
  </si>
  <si>
    <t>F-19242</t>
  </si>
  <si>
    <t>F-10790</t>
  </si>
  <si>
    <t>F-10791</t>
  </si>
  <si>
    <t>F11832</t>
  </si>
  <si>
    <t>F-12897</t>
  </si>
  <si>
    <t>F-15131</t>
  </si>
  <si>
    <t>aclarara situacion de pagos anteriores y pago de dic</t>
  </si>
  <si>
    <t>F-17064</t>
  </si>
  <si>
    <t>F-18419</t>
  </si>
  <si>
    <t>F-18427</t>
  </si>
  <si>
    <t>F-19613</t>
  </si>
  <si>
    <t>HERNANDEZ GONZALEZ JUAN PABLO</t>
  </si>
  <si>
    <t>F-7517</t>
  </si>
  <si>
    <t>F-8628</t>
  </si>
  <si>
    <t>F-10842</t>
  </si>
  <si>
    <t>F-10841</t>
  </si>
  <si>
    <t>F-18691</t>
  </si>
  <si>
    <t>F-17240</t>
  </si>
  <si>
    <t>F-17069</t>
  </si>
  <si>
    <t>F-18638</t>
  </si>
  <si>
    <t>IRETA MORENO CECILIA</t>
  </si>
  <si>
    <t>F-7349</t>
  </si>
  <si>
    <t>F-10718</t>
  </si>
  <si>
    <t>F-10717</t>
  </si>
  <si>
    <t>F-11920</t>
  </si>
  <si>
    <t>F-16674</t>
  </si>
  <si>
    <t>F-16697</t>
  </si>
  <si>
    <t>JAIMES MUNDO JAVIER</t>
  </si>
  <si>
    <t>F-8109</t>
  </si>
  <si>
    <t>F-8580</t>
  </si>
  <si>
    <t>F-9570</t>
  </si>
  <si>
    <t>F-9865</t>
  </si>
  <si>
    <t>F-10041</t>
  </si>
  <si>
    <t>F-10605</t>
  </si>
  <si>
    <t>F-10962</t>
  </si>
  <si>
    <t>F-11833</t>
  </si>
  <si>
    <t>F-13271</t>
  </si>
  <si>
    <t>F-14988</t>
  </si>
  <si>
    <t>F-15132</t>
  </si>
  <si>
    <t>F-17270</t>
  </si>
  <si>
    <t>F-17271</t>
  </si>
  <si>
    <t>F-16678</t>
  </si>
  <si>
    <t>F-17393</t>
  </si>
  <si>
    <t>F-18997</t>
  </si>
  <si>
    <t>LOPEZ PARAMO ISAAC</t>
  </si>
  <si>
    <t>F-7911</t>
  </si>
  <si>
    <t>F-8581</t>
  </si>
  <si>
    <t>F-8931</t>
  </si>
  <si>
    <t>F-9327</t>
  </si>
  <si>
    <t>F-10038</t>
  </si>
  <si>
    <t>F-10402</t>
  </si>
  <si>
    <t>F-10960</t>
  </si>
  <si>
    <t>F-11729</t>
  </si>
  <si>
    <t>F-12476</t>
  </si>
  <si>
    <t>F-12901</t>
  </si>
  <si>
    <t>F-13931</t>
  </si>
  <si>
    <t>F-14660</t>
  </si>
  <si>
    <t>F-15983</t>
  </si>
  <si>
    <t>F-15658</t>
  </si>
  <si>
    <t>F-16555</t>
  </si>
  <si>
    <t>F-17010</t>
  </si>
  <si>
    <t>F-17489</t>
  </si>
  <si>
    <t>F-18085</t>
  </si>
  <si>
    <t>F-18692</t>
  </si>
  <si>
    <t>MARES GODINEZ LAURA MARGARITA</t>
  </si>
  <si>
    <t>F-8627</t>
  </si>
  <si>
    <t>F-9157</t>
  </si>
  <si>
    <t>F-10046</t>
  </si>
  <si>
    <t>F-10047</t>
  </si>
  <si>
    <t>F-11721</t>
  </si>
  <si>
    <t>F-11722</t>
  </si>
  <si>
    <t>F-12480</t>
  </si>
  <si>
    <t>F-12896</t>
  </si>
  <si>
    <t>F-13943</t>
  </si>
  <si>
    <t>F-15982</t>
  </si>
  <si>
    <t>F-17021</t>
  </si>
  <si>
    <t>F-17205</t>
  </si>
  <si>
    <t>F-18603</t>
  </si>
  <si>
    <t>F-18079</t>
  </si>
  <si>
    <t>F-18796</t>
  </si>
  <si>
    <t>F-19495</t>
  </si>
  <si>
    <t>OLIVEROS NIETO GERARDO</t>
  </si>
  <si>
    <t>F-9299</t>
  </si>
  <si>
    <t>F-10884</t>
  </si>
  <si>
    <t>F-17057</t>
  </si>
  <si>
    <t>F-17056</t>
  </si>
  <si>
    <t>F-17058</t>
  </si>
  <si>
    <t>F-17059</t>
  </si>
  <si>
    <t xml:space="preserve">F-17059 </t>
  </si>
  <si>
    <t>F-17059 Y 17207</t>
  </si>
  <si>
    <t>F-17207 Y 17823</t>
  </si>
  <si>
    <t>F-17823</t>
  </si>
  <si>
    <t>PEREZ AGUILAR VIDAL</t>
  </si>
  <si>
    <t>F-7117</t>
  </si>
  <si>
    <t>F-8914</t>
  </si>
  <si>
    <t>F-9731</t>
  </si>
  <si>
    <t>F-10881</t>
  </si>
  <si>
    <t>F-13095</t>
  </si>
  <si>
    <t>F-11578</t>
  </si>
  <si>
    <t>F-13972</t>
  </si>
  <si>
    <t>F-13971</t>
  </si>
  <si>
    <t>F-16668</t>
  </si>
  <si>
    <t>F-17191</t>
  </si>
  <si>
    <t>F-17192</t>
  </si>
  <si>
    <t>F-17295 Y 17296</t>
  </si>
  <si>
    <t>F-17824</t>
  </si>
  <si>
    <t>F-17515</t>
  </si>
  <si>
    <t>F-18152</t>
  </si>
  <si>
    <t>F-19057</t>
  </si>
  <si>
    <t>PEREZ RAMIREZ CINTYA IVONNE</t>
  </si>
  <si>
    <t>F-8108</t>
  </si>
  <si>
    <t>F-8631</t>
  </si>
  <si>
    <t>F-9569</t>
  </si>
  <si>
    <t>F-10716</t>
  </si>
  <si>
    <t>F-10550</t>
  </si>
  <si>
    <t>F-10825</t>
  </si>
  <si>
    <t>F-12041</t>
  </si>
  <si>
    <t>F-13415</t>
  </si>
  <si>
    <t>F-15139</t>
  </si>
  <si>
    <t>F-16466</t>
  </si>
  <si>
    <t>F-16467</t>
  </si>
  <si>
    <t>F-16857</t>
  </si>
  <si>
    <t>F-16855</t>
  </si>
  <si>
    <t>F-16852</t>
  </si>
  <si>
    <t>F-18795</t>
  </si>
  <si>
    <t>F-19496</t>
  </si>
  <si>
    <t>QUINTANA VEGA RAQUEL ADRIANA</t>
  </si>
  <si>
    <t>F-8110</t>
  </si>
  <si>
    <t>F-9255</t>
  </si>
  <si>
    <t>F-11099</t>
  </si>
  <si>
    <t>F-11186</t>
  </si>
  <si>
    <t>F-11930</t>
  </si>
  <si>
    <t>F-14879</t>
  </si>
  <si>
    <t>F-14983</t>
  </si>
  <si>
    <t>F-15124</t>
  </si>
  <si>
    <t>F-16669</t>
  </si>
  <si>
    <t>F-17242</t>
  </si>
  <si>
    <t xml:space="preserve">BAJA POR ESTE MES NO TOMO LA MATERIA Y DEBERA PAGAR CUANDO LA TOME </t>
  </si>
  <si>
    <t>RAMIREZ ALATORRE WENDY ALEJANDRA</t>
  </si>
  <si>
    <t>F-7515</t>
  </si>
  <si>
    <t>F-10408</t>
  </si>
  <si>
    <t>F-10404</t>
  </si>
  <si>
    <t>F-11803</t>
  </si>
  <si>
    <t>F-11803 Y</t>
  </si>
  <si>
    <t>F-17919</t>
  </si>
  <si>
    <t>F-19402</t>
  </si>
  <si>
    <t>RAMIREZ IRETA ALFREDO</t>
  </si>
  <si>
    <t>F-6942</t>
  </si>
  <si>
    <t>F-16665</t>
  </si>
  <si>
    <t>F-9507</t>
  </si>
  <si>
    <t>F-9575</t>
  </si>
  <si>
    <t>F-10644</t>
  </si>
  <si>
    <t>F-16663</t>
  </si>
  <si>
    <t>F-10980</t>
  </si>
  <si>
    <t>F-13973</t>
  </si>
  <si>
    <t>F-12898</t>
  </si>
  <si>
    <t>F-14012</t>
  </si>
  <si>
    <t>F-16664</t>
  </si>
  <si>
    <t>F-15840</t>
  </si>
  <si>
    <t>F-17188</t>
  </si>
  <si>
    <t>F-17463</t>
  </si>
  <si>
    <t>F-18148</t>
  </si>
  <si>
    <t>F-19059</t>
  </si>
  <si>
    <t>RAMIREZ VILLEGAS JOEL MARIO</t>
  </si>
  <si>
    <t>F-7353</t>
  </si>
  <si>
    <t>F-8587</t>
  </si>
  <si>
    <t>F-9159</t>
  </si>
  <si>
    <t>F-9866</t>
  </si>
  <si>
    <t>F-10042</t>
  </si>
  <si>
    <t>F-10987</t>
  </si>
  <si>
    <t>F-10983</t>
  </si>
  <si>
    <t>F-11716</t>
  </si>
  <si>
    <t>F-12482</t>
  </si>
  <si>
    <t>F-12906</t>
  </si>
  <si>
    <t>F-15661</t>
  </si>
  <si>
    <t>F-15674</t>
  </si>
  <si>
    <t>F-16689</t>
  </si>
  <si>
    <t>F-17114</t>
  </si>
  <si>
    <t>F-17457</t>
  </si>
  <si>
    <t>F-18081</t>
  </si>
  <si>
    <t>F-18686</t>
  </si>
  <si>
    <t>RICO GONZALEZ FRANCISCO JAVIER</t>
  </si>
  <si>
    <t>F-10834</t>
  </si>
  <si>
    <t>F-16672</t>
  </si>
  <si>
    <t>F-17238</t>
  </si>
  <si>
    <t>F-19498</t>
  </si>
  <si>
    <t>SAN ELIAS PEÑA HECTOR RENE</t>
  </si>
  <si>
    <t>F-9598</t>
  </si>
  <si>
    <t>F-9599</t>
  </si>
  <si>
    <t>F-10039</t>
  </si>
  <si>
    <t>F-10792</t>
  </si>
  <si>
    <t>F-11728</t>
  </si>
  <si>
    <t>F-11727</t>
  </si>
  <si>
    <t>F-15506</t>
  </si>
  <si>
    <t>F-16479</t>
  </si>
  <si>
    <t>F-17459</t>
  </si>
  <si>
    <t>F-18790</t>
  </si>
  <si>
    <t>TERRAZAS SOLIS ERICK ALFONSO</t>
  </si>
  <si>
    <t>F-7116</t>
  </si>
  <si>
    <t>F-10872</t>
  </si>
  <si>
    <t>F-17128</t>
  </si>
  <si>
    <t>F-17423</t>
  </si>
  <si>
    <t>F-17974</t>
  </si>
  <si>
    <t>F-17975 Y 18072</t>
  </si>
  <si>
    <t>VALENCIA VILLEGAS ELSA</t>
  </si>
  <si>
    <t>F-7910</t>
  </si>
  <si>
    <t>F-8582</t>
  </si>
  <si>
    <t>F-9326</t>
  </si>
  <si>
    <t>F-10040</t>
  </si>
  <si>
    <t>F-10405</t>
  </si>
  <si>
    <t>F-10961</t>
  </si>
  <si>
    <t>F-11730</t>
  </si>
  <si>
    <t>F-12491</t>
  </si>
  <si>
    <t>F-12902</t>
  </si>
  <si>
    <t>F-14658</t>
  </si>
  <si>
    <t>F-14657</t>
  </si>
  <si>
    <t>F-15962</t>
  </si>
  <si>
    <t>F-15656</t>
  </si>
  <si>
    <t>F-16552</t>
  </si>
  <si>
    <t>F-17009</t>
  </si>
  <si>
    <t>F-17513</t>
  </si>
  <si>
    <t>F-18083</t>
  </si>
  <si>
    <t>VALTIERRA HERRERA JOSE MANUEL</t>
  </si>
  <si>
    <t>F-8113</t>
  </si>
  <si>
    <t>F-9268</t>
  </si>
  <si>
    <t>F-9514</t>
  </si>
  <si>
    <t>F-9918</t>
  </si>
  <si>
    <t>F-10549</t>
  </si>
  <si>
    <t>F-11075</t>
  </si>
  <si>
    <t>F-11802</t>
  </si>
  <si>
    <t>F-12483</t>
  </si>
  <si>
    <t>F-12903</t>
  </si>
  <si>
    <t>F-14659</t>
  </si>
  <si>
    <t>F-15571</t>
  </si>
  <si>
    <t>F-15961</t>
  </si>
  <si>
    <t>F-16556</t>
  </si>
  <si>
    <t>F-16694</t>
  </si>
  <si>
    <t>F-17667</t>
  </si>
  <si>
    <t>F-18699</t>
  </si>
  <si>
    <t>F-19246</t>
  </si>
  <si>
    <t>VAZQUEZ PIÑA MA. GUADALUPE</t>
  </si>
  <si>
    <t>F-7518</t>
  </si>
  <si>
    <t>F-8630</t>
  </si>
  <si>
    <t>F-8629</t>
  </si>
  <si>
    <t>F-9860</t>
  </si>
  <si>
    <t>F-10044</t>
  </si>
  <si>
    <t>F-10981</t>
  </si>
  <si>
    <t>F-11732</t>
  </si>
  <si>
    <t>F-12365</t>
  </si>
  <si>
    <t>F-13490</t>
  </si>
  <si>
    <t>F-13969</t>
  </si>
  <si>
    <t>F-15964</t>
  </si>
  <si>
    <t>F-15659</t>
  </si>
  <si>
    <t>F-16688</t>
  </si>
  <si>
    <t>F-17189</t>
  </si>
  <si>
    <t>F-18087</t>
  </si>
  <si>
    <t>F-18422</t>
  </si>
  <si>
    <t>F-18685</t>
  </si>
  <si>
    <t>E    Q   U   I   V   A   L   E   N   C  I  A  S</t>
  </si>
  <si>
    <t>PRIMERA</t>
  </si>
  <si>
    <t>SEGUNDA</t>
  </si>
  <si>
    <t>TERCERA</t>
  </si>
  <si>
    <t>CUARTA</t>
  </si>
  <si>
    <t>QUINTA</t>
  </si>
  <si>
    <t>ESPINOSA MARTINEZ JOSE FERNANDO</t>
  </si>
  <si>
    <t>F-8107</t>
  </si>
  <si>
    <t>F-8733</t>
  </si>
  <si>
    <t>F12168</t>
  </si>
  <si>
    <t>F-13430</t>
  </si>
  <si>
    <t>F-15550</t>
  </si>
  <si>
    <t>F-16473</t>
  </si>
  <si>
    <t>F-17391</t>
  </si>
  <si>
    <t>F-17666</t>
  </si>
  <si>
    <t>F-18599</t>
  </si>
  <si>
    <t>F-19018</t>
  </si>
  <si>
    <t>HERNANDEZ RAMIREZ JOSE RAUL</t>
  </si>
  <si>
    <t>F-7129</t>
  </si>
  <si>
    <t>F-17461</t>
  </si>
  <si>
    <t>F-12089</t>
  </si>
  <si>
    <t>F-13384</t>
  </si>
  <si>
    <t>F-15973</t>
  </si>
  <si>
    <t>F-15974</t>
  </si>
  <si>
    <t>F-17096</t>
  </si>
  <si>
    <t>F-18418</t>
  </si>
  <si>
    <t>F-18694</t>
  </si>
  <si>
    <t>LACEDELLI CONSTANTINI EUGENIO EDUARDO</t>
  </si>
  <si>
    <t>F-7350</t>
  </si>
  <si>
    <t>F-8930</t>
  </si>
  <si>
    <t>F-12367</t>
  </si>
  <si>
    <t>F-13505</t>
  </si>
  <si>
    <t>F-15233 Y 15507</t>
  </si>
  <si>
    <t>F-16461</t>
  </si>
  <si>
    <t>F-17206</t>
  </si>
  <si>
    <t>F-18082</t>
  </si>
  <si>
    <t>F-18292</t>
  </si>
  <si>
    <t>F-18797 Y F-19401</t>
  </si>
  <si>
    <t>ROA PADILLA VIOLETA</t>
  </si>
  <si>
    <t>F-8743,8744</t>
  </si>
  <si>
    <t>F-13167</t>
  </si>
  <si>
    <t>F-14995</t>
  </si>
  <si>
    <t>VAZQUEZ ESQUIVEL GERARDO</t>
  </si>
  <si>
    <t>F-6362</t>
  </si>
  <si>
    <t>F-9210</t>
  </si>
  <si>
    <t>F-12091</t>
  </si>
  <si>
    <t>F-14991</t>
  </si>
  <si>
    <t>F-15387</t>
  </si>
  <si>
    <t>F-16471</t>
  </si>
  <si>
    <t>F-17178</t>
  </si>
  <si>
    <t>F-17516</t>
  </si>
  <si>
    <t>F-18299</t>
  </si>
  <si>
    <t>F-18693</t>
  </si>
  <si>
    <t>LOPEZ LOZANO MARIBEL</t>
  </si>
  <si>
    <t>BAJA MAESTRIA</t>
  </si>
  <si>
    <t>LOPEZ BADAJOZ MIRIAM GEORGINA</t>
  </si>
  <si>
    <t>F-8111</t>
  </si>
  <si>
    <t>F-8520</t>
  </si>
  <si>
    <t>F-8913</t>
  </si>
  <si>
    <t>F-9325</t>
  </si>
  <si>
    <t>MOSIÑO PINEDA SERGIO</t>
  </si>
  <si>
    <t>BAJA EQUIVALENCIA</t>
  </si>
  <si>
    <t>BARRON ZENNI IVO CESAR</t>
  </si>
  <si>
    <t>F-7797</t>
  </si>
  <si>
    <t>F-9572</t>
  </si>
  <si>
    <r>
      <t xml:space="preserve">NOMBRE DEL ALUMNO: </t>
    </r>
    <r>
      <rPr>
        <b/>
        <sz val="14"/>
        <color theme="1"/>
        <rFont val="Calibri"/>
        <family val="2"/>
        <scheme val="minor"/>
      </rPr>
      <t>AGUILAR MORALES DIANA YAKAIRA</t>
    </r>
  </si>
  <si>
    <t>PAGA A PARTIR DE ENE-14 (3 PAGOS)</t>
  </si>
  <si>
    <t>MVI IRAPUATO</t>
  </si>
  <si>
    <t xml:space="preserve">   NOVIEMBRE  2012</t>
  </si>
  <si>
    <t xml:space="preserve">  DICIEMBRE  2012</t>
  </si>
  <si>
    <t xml:space="preserve"> ENERO 2013</t>
  </si>
  <si>
    <t xml:space="preserve"> DICIEMBRE 2013</t>
  </si>
  <si>
    <t>01/01/2014 MATERIA NO TOMADA:VALUACIÓN DE BIENES NACIONALES INDUSTRIALES</t>
  </si>
  <si>
    <t xml:space="preserve">FEBRERO MATERIA NO TOMADA:VALUACIÓN DE BIENES INTANGIBLES Y ESPECIALES </t>
  </si>
  <si>
    <t xml:space="preserve">MARZO MATERIA NO TOMADA:VALUACIÓN DE BIENES NACIONALES </t>
  </si>
  <si>
    <t xml:space="preserve">ABRIL MATERIA NO TOMADA:SEMINARIO DE TESIS </t>
  </si>
  <si>
    <t xml:space="preserve">PAGO CON RETENCIONES </t>
  </si>
  <si>
    <r>
      <t xml:space="preserve">NOMBRE DEL ALUMNO: </t>
    </r>
    <r>
      <rPr>
        <b/>
        <sz val="14"/>
        <color theme="1"/>
        <rFont val="Calibri"/>
        <family val="2"/>
        <scheme val="minor"/>
      </rPr>
      <t>MARES GODINEZ LAURA MARGARITA</t>
    </r>
  </si>
  <si>
    <t>SE ENVIO ACTUALIZACION 07/ENE</t>
  </si>
  <si>
    <t>52*238630*2</t>
  </si>
  <si>
    <t>21/FEB/14  ENVIARA PROXIMA SEMANA COMPROBANTES ADEUDADOS + MENS. FEB</t>
  </si>
  <si>
    <r>
      <t xml:space="preserve">NOMBRE DEL ALUMNO: </t>
    </r>
    <r>
      <rPr>
        <sz val="14"/>
        <color theme="1"/>
        <rFont val="Calibri"/>
        <family val="2"/>
        <scheme val="minor"/>
      </rPr>
      <t>HERNANDEZ GONZALEZ JUAN PABLO</t>
    </r>
  </si>
  <si>
    <t>DESCUENTO ESPECIAL</t>
  </si>
  <si>
    <t>NETO A PAGAR</t>
  </si>
  <si>
    <t>PAGADO 2-ABRIL</t>
  </si>
  <si>
    <t>PAGA 13/DIC</t>
  </si>
  <si>
    <t>NOMBRE DEL ALUMNO: OLIVEROS NIETO GERARDO</t>
  </si>
  <si>
    <t>PAGA 31/ENE 14</t>
  </si>
  <si>
    <t>PAGA 28/FEB 14</t>
  </si>
  <si>
    <t>REALIZARA PAGO 31/ENE/14</t>
  </si>
  <si>
    <t>92*1025379*1</t>
  </si>
  <si>
    <t>condonacion</t>
  </si>
  <si>
    <t xml:space="preserve">pagado </t>
  </si>
  <si>
    <t>PAGADO</t>
  </si>
  <si>
    <t>PERIODO</t>
  </si>
  <si>
    <t>Contabilidad y Finanzas</t>
  </si>
  <si>
    <t>16/MAY-7/JUN</t>
  </si>
  <si>
    <r>
      <t xml:space="preserve">Maestría en Valuación Inmobiliaria.
1ra. Generación.
Sede León.
Grupo </t>
    </r>
    <r>
      <rPr>
        <sz val="11"/>
        <rFont val="Century Gothic"/>
        <family val="2"/>
      </rPr>
      <t xml:space="preserve">
</t>
    </r>
  </si>
  <si>
    <t>MAESTRIA EN ADMINISTRACION</t>
  </si>
  <si>
    <t>Nombre</t>
  </si>
  <si>
    <t>Empresa.</t>
  </si>
  <si>
    <t>R.F.C.</t>
  </si>
  <si>
    <t>Domicilio Fiscal.</t>
  </si>
  <si>
    <t>NUM. FACTURA</t>
  </si>
  <si>
    <t>1ER MATERIA</t>
  </si>
  <si>
    <t>2DA MATERIA</t>
  </si>
  <si>
    <t xml:space="preserve">3RA MATERIA </t>
  </si>
  <si>
    <t xml:space="preserve">4TA MATERIA 21 de mayo </t>
  </si>
  <si>
    <t xml:space="preserve">5TA MATERIA 21 de mayo </t>
  </si>
  <si>
    <t xml:space="preserve">6TA MATERIA 21 de mayo </t>
  </si>
  <si>
    <t xml:space="preserve">4TA MATERIA 13 de mayo </t>
  </si>
  <si>
    <t>5TA MATERIA 10 Junio</t>
  </si>
  <si>
    <t>ALCOCER RODRIGUEZ CARLOS ALBERTO.</t>
  </si>
  <si>
    <t>JUNTA DE AGUA POTABLE, DRENAJE, ALCNTARILLADO Y SANEAMIENTO DEL MUNICIPIO DE IRAPUATO, GTO.</t>
  </si>
  <si>
    <t>JAP 841102 C29</t>
  </si>
  <si>
    <t>PROLONGACION JUAN JOSE TORRES LANDA # 1720 COL. INDEPENDENCIA C.P. 36559 IRAPUATO, GTO.</t>
  </si>
  <si>
    <t>F-621</t>
  </si>
  <si>
    <t>X FACT</t>
  </si>
  <si>
    <t>ARANA COLLAZO FRANCISCO.</t>
  </si>
  <si>
    <t>PROYECTOS Y CONSTRUCCIONES GUIMAR, S.A. DE C.V.</t>
  </si>
  <si>
    <t>PCG 970116 FC5</t>
  </si>
  <si>
    <t>ALFALFA # 108 COL. KILLIAN                                                                                        C.P. 37260                                                                                                                     LEON, GTO.</t>
  </si>
  <si>
    <t>CADENAS ZAVALA JERONIMO.</t>
  </si>
  <si>
    <t>GRUPO CONSTRUCTOR LOZA,S.A. DE C.V.</t>
  </si>
  <si>
    <t>GCL 061227 UK1</t>
  </si>
  <si>
    <t xml:space="preserve">MARGARITA # 234                                                                                           FRACC. FLORESTA  C.P. 36593                                                                                  IRAPUATO, GTO </t>
  </si>
  <si>
    <t>F-203</t>
  </si>
  <si>
    <t>F-489</t>
  </si>
  <si>
    <t>F-941</t>
  </si>
  <si>
    <t>F-1210</t>
  </si>
  <si>
    <t>CHAO GONZALEZ FRANCISCO JAVIER.</t>
  </si>
  <si>
    <t>CAGF 710512 549</t>
  </si>
  <si>
    <t>DURAZNO # 25 FRACC. LA LEJONA             SAN MIGUEL DE ALLENDE, GTO.                         C.P. 37765</t>
  </si>
  <si>
    <t>BAJA TEMPORAL</t>
  </si>
  <si>
    <t>CHAVEZ GALLARDO LUIS III.</t>
  </si>
  <si>
    <t>CHAVEZ FUENTES LUIS ING.</t>
  </si>
  <si>
    <t>CAFL 490427 C1A</t>
  </si>
  <si>
    <t>ALLENDE NO. 26 DESP. 114 ZONA CENTRO.                                                                                  C.P. 36500                                                                                                            IRAPUATO , GTO.</t>
  </si>
  <si>
    <t>EXCENTO</t>
  </si>
  <si>
    <t>F-204</t>
  </si>
  <si>
    <t>F-935</t>
  </si>
  <si>
    <t>F-1207</t>
  </si>
  <si>
    <t xml:space="preserve">CUELLAR FLORES MA. ERCILIA </t>
  </si>
  <si>
    <t>MA. ERCILIA CUELLAR FLORES</t>
  </si>
  <si>
    <t>CUFE 691210 P9A</t>
  </si>
  <si>
    <t>MUTUALISMO # 420-3 COL. RESIDENCIAL                                                       C.P. 38060                                                                                                                CELAYA, GTO</t>
  </si>
  <si>
    <t>F-77</t>
  </si>
  <si>
    <t>F-872</t>
  </si>
  <si>
    <t>F-1085</t>
  </si>
  <si>
    <t>F-1205</t>
  </si>
  <si>
    <t>DURAN MENDEZ JOSE ALEJANDRO.</t>
  </si>
  <si>
    <t>INSTITUTO DE SALUD PÚBLICA DEL ESTADO DE GUANAJUATO (ISAPEG)</t>
  </si>
  <si>
    <t>ISP 961122 JV5</t>
  </si>
  <si>
    <t>TAMAZUCA # 4 ZONA CENTRO C.P. 36000 GUANAJUATO, GTO.</t>
  </si>
  <si>
    <t>F-1105</t>
  </si>
  <si>
    <t>F-1112</t>
  </si>
  <si>
    <t>F-1174</t>
  </si>
  <si>
    <t>FLORES MARTINEZ BERNARDO.</t>
  </si>
  <si>
    <t>MEPG 730919 880</t>
  </si>
  <si>
    <t>COAHUILA # 220 - A COL. BELLAVISTA LEON, GTO. C.P. 37360</t>
  </si>
  <si>
    <t>F-1208</t>
  </si>
  <si>
    <t>F-1104</t>
  </si>
  <si>
    <t>F-1526</t>
  </si>
  <si>
    <t>GOMEZ HERNANDEZ LUIS ALBERTO.</t>
  </si>
  <si>
    <t>MESR 670809 KH1</t>
  </si>
  <si>
    <t>RIO BATAN NO.2,
COL. EL PARAISO.
C.p. 37800
DOLORES HIDALGO, GUANAJUATO.</t>
  </si>
  <si>
    <t>GONZÁLEZ BRAVO HÉCTOR RAMÓN.</t>
  </si>
  <si>
    <t>JORGE HERNANDEZ TORRES</t>
  </si>
  <si>
    <t>HETJ 720924 D55</t>
  </si>
  <si>
    <t>BRUMA 107 COL. JARDINES DEL MORAL                                           C.P. 37160                                                                                       LEON, GTO.</t>
  </si>
  <si>
    <t>F-206</t>
  </si>
  <si>
    <t>F-668</t>
  </si>
  <si>
    <t>F-822</t>
  </si>
  <si>
    <t>F-992</t>
  </si>
  <si>
    <t>F-1388</t>
  </si>
  <si>
    <t>HERNÁNDEZ GALVÁN JUAN IGNACIO</t>
  </si>
  <si>
    <t>ARQ ALFONSO ORTEGA ORTIZ DE MONTELLANO</t>
  </si>
  <si>
    <t>OEOA 720121 427</t>
  </si>
  <si>
    <t>PATIO DE LA PERGOLA Nº 251                                                                         COL. LAS PLAZAS                                                                                                                                C.P. 36612                                                                                                              IRAPUATO, GTO.</t>
  </si>
  <si>
    <t>BECARIO 100%</t>
  </si>
  <si>
    <t>LOPEZ CABRERA ALEJANDRO DE JESUS.</t>
  </si>
  <si>
    <t>MUNICIPIO DE LEON</t>
  </si>
  <si>
    <t>MLE 850101 TS0</t>
  </si>
  <si>
    <t>PLAZA PRINCIPAL S/N                                                         ZONA CENTRO                                                                        C.P. 37000                                                                   LEON, GTO.</t>
  </si>
  <si>
    <t>F-1162</t>
  </si>
  <si>
    <t>LOPEZ URQUIETA FRANCISCO JAVIER</t>
  </si>
  <si>
    <t>LOPEZ URQUIETA FRANCISCO.</t>
  </si>
  <si>
    <t>MORENO ALVARADO JOSE ANTONIO.</t>
  </si>
  <si>
    <t>BAROL CONSTRUCTORA E INMOBILIARIA, S.A. DE C.V.</t>
  </si>
  <si>
    <t>BCI 020227 HU7</t>
  </si>
  <si>
    <t>FRANCISCO LOZORNIO NO. 209 INT. 1 CENTRO COMERCIAL LOS PARAISOS C.P. 37320 LEON, GTO.</t>
  </si>
  <si>
    <t>F-1110</t>
  </si>
  <si>
    <t>F-1115</t>
  </si>
  <si>
    <t>F-1390</t>
  </si>
  <si>
    <t>OBREGÓN ASCENCIO JAVIER IGNACIO.</t>
  </si>
  <si>
    <t>ERICK URBANIZACIONES Y EDIFICACIONES, S.A. DE C.V.</t>
  </si>
  <si>
    <t>EUE 060510 U11</t>
  </si>
  <si>
    <t>OAXACA # 309 COL. BEVALLISTA                                                               C.P. 37360                                                                                                               LEON, GTO</t>
  </si>
  <si>
    <t>ORIGEL HERRERA JOSE LUIS.</t>
  </si>
  <si>
    <t>TECNOMEGA EDIFICACIONES, S.A. DE C.V.</t>
  </si>
  <si>
    <t>TED 020515 488</t>
  </si>
  <si>
    <t>ECLIPSE NO. 123-B COL. LAS ROSAS                                                                                                                                     C.P. 36660                                                                     IRAPUATO, GTO</t>
  </si>
  <si>
    <t>F-152</t>
  </si>
  <si>
    <t>F-1119</t>
  </si>
  <si>
    <t>F-1274</t>
  </si>
  <si>
    <t>F-1389</t>
  </si>
  <si>
    <t>RODRIGUEZ ROSILES MIGUEL FRANCISCO.</t>
  </si>
  <si>
    <t>F-1109</t>
  </si>
  <si>
    <t>F-1355</t>
  </si>
  <si>
    <t>SOLORZANO CARRILLO JOSE LUIS.</t>
  </si>
  <si>
    <t>JOSE LUIS SOLORZANO CARRILLO.</t>
  </si>
  <si>
    <t>SOCL 820510 A48</t>
  </si>
  <si>
    <t>ALDAMA NO. 1-A,
 ZONA CENTRO.
C.P. 36810
ALDAMA MPIO. DE IRAPUATO, GTO.</t>
  </si>
  <si>
    <t>F-153</t>
  </si>
  <si>
    <t>F-153,F1534</t>
  </si>
  <si>
    <t>VARGAS SAUCEDO HIPOLITO.</t>
  </si>
  <si>
    <t>HIPOLITO VARGAS SAUCEDO</t>
  </si>
  <si>
    <t>VASH 760812 PL3</t>
  </si>
  <si>
    <t>MADERO 219 INT 105  ZONA CENTRO                                                                                          C.P. 37000                                                                                                                     LEON, GTO</t>
  </si>
  <si>
    <t>F-683</t>
  </si>
  <si>
    <t>F-684</t>
  </si>
  <si>
    <t>F-685</t>
  </si>
  <si>
    <t>F-1113</t>
  </si>
  <si>
    <t>F-1279</t>
  </si>
  <si>
    <t>ZARAGOZA SANDOVAL OTONIEL.</t>
  </si>
  <si>
    <t>PGJ</t>
  </si>
  <si>
    <t>MENOS DEPOSITOSA ITC</t>
  </si>
  <si>
    <t>DEPOSITO CTA LOCAL</t>
  </si>
  <si>
    <t>TOTAL A FACTURAR</t>
  </si>
  <si>
    <t>CMIC</t>
  </si>
  <si>
    <t>CONSULTA DE ADEUDOS DE ALUMNO</t>
  </si>
  <si>
    <t>SEMESTRE:</t>
  </si>
  <si>
    <t>2 Y 3</t>
  </si>
  <si>
    <t>CLAVE      :</t>
  </si>
  <si>
    <t>NOMBRE   :</t>
  </si>
  <si>
    <t>RODRIGUEZ ROSILES MIGUEL FRANCISCO</t>
  </si>
  <si>
    <t>ADEUDOS  :</t>
  </si>
  <si>
    <t>MATERIAS</t>
  </si>
  <si>
    <t>REARGOS</t>
  </si>
  <si>
    <t>MESE VENC.</t>
  </si>
  <si>
    <t>T.RECARGO</t>
  </si>
  <si>
    <t>INSCRIPCION 3ER SEMEST</t>
  </si>
  <si>
    <t>IMPORTE PAGADO INSCRIPCION</t>
  </si>
  <si>
    <t>3RA MATERIA 07 mayo valuacion de inmuebles</t>
  </si>
  <si>
    <t xml:space="preserve">4TA MATERIA </t>
  </si>
  <si>
    <t>AGUILAR GUTIERREZ JOEL HUMBERTO</t>
  </si>
  <si>
    <t>GRUPO CONSTRUCTORA AGUILA, S. DE R.L. DE C.V.</t>
  </si>
  <si>
    <t>GCA 070621 575</t>
  </si>
  <si>
    <t>MANUEL DOBLADO # 54 ZONA CENTRO C.P. 36000 ZONA CENTRO</t>
  </si>
  <si>
    <t>AVILA MIRANDA OLIVER JOSE JULIAN</t>
  </si>
  <si>
    <t>UAV 080519 UW7</t>
  </si>
  <si>
    <t>PRIV. J.J. TORRES LANDA NO. 103 COL. SAN ISIDRO C.P. 37530 LEON, GTO.</t>
  </si>
  <si>
    <t>CHAGOYA GARNICA JESUS SALVADOR</t>
  </si>
  <si>
    <t>MOVIMIENTOS INDUSTRIALES  DE LA CONSTRUCCION, S.A. DE C.V.</t>
  </si>
  <si>
    <t>MIC 930311 AQ8</t>
  </si>
  <si>
    <t>CALLEJON DEL ESPEJO NO. 1 ZONA CENTRO C.P. 36000 GUANAJUATO, GTO.</t>
  </si>
  <si>
    <t>NO ASISTIO</t>
  </si>
  <si>
    <t>FLORES SAENZ JUAN CARLOS</t>
  </si>
  <si>
    <t>GRUPO INMOBILIARIO CIF, S.A. DE C.V.</t>
  </si>
  <si>
    <t>GIC 060802 676</t>
  </si>
  <si>
    <t>BLVD. SAN PEDRO NO. 207 COL. SAN ISIDRO DE JEREZ C.P. 37530 LEON, GTO.</t>
  </si>
  <si>
    <t>FONSECA ROJO PEDRO AUGUSTO</t>
  </si>
  <si>
    <t>FONSECA ROJO PEDRO AUGUSTO ARQ.</t>
  </si>
  <si>
    <t>FORP 710526 DEO</t>
  </si>
  <si>
    <t>ZEMPOALA NO. 108 COL. AZTECA C.P. 37520 LEON, GTO.</t>
  </si>
  <si>
    <t>FUENTES URTAZA LUIS RODRIGO</t>
  </si>
  <si>
    <t>ARSA CONSTRUYE, S.A. DE C.V.</t>
  </si>
  <si>
    <t>ACO 080130 SI8</t>
  </si>
  <si>
    <t>BLVD. PASEO DE JEREZ # 1331 COLINAS DE SANTA JULIA C.P. 37530 LEON, GTO.</t>
  </si>
  <si>
    <t>GONZALEZ GUERRERO FERNAN ALONSO</t>
  </si>
  <si>
    <t>ARPE PAVIMENTACION Y EDIFICACIONES, S.A. DE C.V.</t>
  </si>
  <si>
    <t>RPP 070301 G31</t>
  </si>
  <si>
    <t>RIO GANGES NO. 202 INT. 4 COL. LOMAS DE ARBIDE C.P. 37368 LEON, GTO.</t>
  </si>
  <si>
    <t>GUERRERO SOTO OLIVER</t>
  </si>
  <si>
    <t>OLIVER GABRIEL GUERRERO SOTO</t>
  </si>
  <si>
    <t>GUSO 760106 LHA</t>
  </si>
  <si>
    <t>ALAMEDA NO. 304 COL,. JARDINES DE SAN ANTONIO C.P. 36600 IRAPUATO, GTO.</t>
  </si>
  <si>
    <t>HORNER GARCIA DANIEL</t>
  </si>
  <si>
    <t>CONSTRUCTORA LAN, S.A. DE C.V.</t>
  </si>
  <si>
    <t>CLA 910813 F6A</t>
  </si>
  <si>
    <t>AV. TRANSPORTISTAS NO. 501 COL. SAN NICOLAS DEL PALOTE C.P`. 3709</t>
  </si>
  <si>
    <t>RAMOS HERRERA MA. EDITH DEL ROCIO</t>
  </si>
  <si>
    <t>RODRIGUEZ SANCHEZ MARIA DEL CARMEN</t>
  </si>
  <si>
    <t>MA. DEL CARMEN RODRIGUEZ SANCHEZ</t>
  </si>
  <si>
    <t>ROSC 661114 6R7</t>
  </si>
  <si>
    <t>ANDADOR GRULLA NO. 212 COL. JARDINES DE SAN SEBASTIAN C.P. 37549 LEON, GTO.</t>
  </si>
  <si>
    <t>SEGOVIANO MENA ALEJANDRO</t>
  </si>
  <si>
    <t>SILVA TORRES FRANCISCO</t>
  </si>
  <si>
    <t>va a pagar el 10 de Mayo</t>
  </si>
  <si>
    <t>DOMINGUEZ UGALDE DANAE, ARQ.</t>
  </si>
  <si>
    <t xml:space="preserve">CRUZ SANCHEZ ALVARO    </t>
  </si>
  <si>
    <t>1 Y 2</t>
  </si>
  <si>
    <t>MES</t>
  </si>
  <si>
    <t>INSCRIPCION Ier SEM</t>
  </si>
  <si>
    <t>INSCRIPCION 2do SEM</t>
  </si>
  <si>
    <t>F-250</t>
  </si>
  <si>
    <t xml:space="preserve">JORDY SALVADOR PARAMO AGUILAR </t>
  </si>
  <si>
    <t xml:space="preserve">CALHER CONSTRUCCIONES SA DE CV </t>
  </si>
  <si>
    <t>F-19639</t>
  </si>
  <si>
    <t>F-19640</t>
  </si>
  <si>
    <t xml:space="preserve">EDUARDO FLORES MENDOZA </t>
  </si>
  <si>
    <t xml:space="preserve">GRISELDA MARIA LUISA MARQUEZ GARCIA </t>
  </si>
  <si>
    <t>CONSTRUCTORA CRISTIANE DE MEXICO S.A. DE C.V.</t>
  </si>
  <si>
    <t>SOCIO 2022</t>
  </si>
  <si>
    <t>=</t>
  </si>
  <si>
    <t>F-19643</t>
  </si>
  <si>
    <t>F-49644</t>
  </si>
  <si>
    <t xml:space="preserve">ARMANDO GARCIA MARTINEZ </t>
  </si>
  <si>
    <t xml:space="preserve">MISAEL JOSAFAT CHAVEZ GONZALEZ </t>
  </si>
  <si>
    <t xml:space="preserve">NO SOCIO </t>
  </si>
  <si>
    <t>F-19677</t>
  </si>
  <si>
    <t>F-19678</t>
  </si>
  <si>
    <t xml:space="preserve">MANUEL ALEJANDRO AZUA ALONSO </t>
  </si>
  <si>
    <t>F-19689</t>
  </si>
  <si>
    <t>MVI7  GENERACIÓN</t>
  </si>
  <si>
    <t xml:space="preserve">NO TOMO MATERIA </t>
  </si>
  <si>
    <t>PRECIO SOCIO AUTORIZADO POR GERENTE DE INSTITUCIONES</t>
  </si>
  <si>
    <t xml:space="preserve">LAURA YOLANDA SANCHEZ ROMO </t>
  </si>
  <si>
    <t xml:space="preserve">jor.paramo@hotmail.com </t>
  </si>
  <si>
    <t xml:space="preserve">477 785 36 95 </t>
  </si>
  <si>
    <t xml:space="preserve">eduardo_f_m@hotmail.com </t>
  </si>
  <si>
    <t xml:space="preserve">462 632 58 96 </t>
  </si>
  <si>
    <t>477 107 62 86</t>
  </si>
  <si>
    <t xml:space="preserve">gmk.arq@gmail.com </t>
  </si>
  <si>
    <t>477 306 50 87</t>
  </si>
  <si>
    <t xml:space="preserve">arq_gmat@live.com.mx </t>
  </si>
  <si>
    <t>477 858 64 66</t>
  </si>
  <si>
    <t xml:space="preserve">CENTRUM OPERA GC SA DE CV </t>
  </si>
  <si>
    <t xml:space="preserve">cogrupoconstructor@gmail.com  ing_josafat@hotmail.com </t>
  </si>
  <si>
    <t xml:space="preserve">477 793 36 54 </t>
  </si>
  <si>
    <t xml:space="preserve">477 245 48 33 </t>
  </si>
  <si>
    <t>F-19695</t>
  </si>
  <si>
    <t xml:space="preserve">   </t>
  </si>
  <si>
    <t xml:space="preserve">arq.lau.rs@outlook.es  lsanchezs@itc-ac.edu.mx  </t>
  </si>
  <si>
    <t>F-19697</t>
  </si>
  <si>
    <t>F-19698</t>
  </si>
  <si>
    <t xml:space="preserve">TOTAL CONCILIADO EN EL MES </t>
  </si>
  <si>
    <t>ARQ.LEXALOM@GMAL.COM</t>
  </si>
  <si>
    <t xml:space="preserve">arq.lexalom@gmail.com </t>
  </si>
  <si>
    <t>F-19700, 19702</t>
  </si>
  <si>
    <t>F-19701</t>
  </si>
  <si>
    <t>F-19704</t>
  </si>
  <si>
    <t>F-19707</t>
  </si>
  <si>
    <t>F-19708</t>
  </si>
  <si>
    <t>F-19714</t>
  </si>
  <si>
    <t>F-19718</t>
  </si>
  <si>
    <t xml:space="preserve">MANUEL ALEJANDRO AZUA ALONSO  </t>
  </si>
  <si>
    <t xml:space="preserve">SOCIO EN OTRA DELEGACION </t>
  </si>
  <si>
    <t>F-19727,19728</t>
  </si>
  <si>
    <t>F-19736</t>
  </si>
  <si>
    <t>F-19737</t>
  </si>
  <si>
    <t>F-19740</t>
  </si>
  <si>
    <t>F-19741</t>
  </si>
  <si>
    <t>F-19752</t>
  </si>
  <si>
    <t>F-19765</t>
  </si>
  <si>
    <t>F-19766</t>
  </si>
  <si>
    <t>F-19770</t>
  </si>
  <si>
    <t>F-19771</t>
  </si>
  <si>
    <t>F-19775</t>
  </si>
  <si>
    <t xml:space="preserve">SEPTIEMBRE </t>
  </si>
  <si>
    <t xml:space="preserve">23 de mayo </t>
  </si>
  <si>
    <t>F-19779</t>
  </si>
  <si>
    <t>F-19783</t>
  </si>
  <si>
    <t>F-19784</t>
  </si>
  <si>
    <t>F-19788</t>
  </si>
  <si>
    <t>F-19787</t>
  </si>
  <si>
    <t>F-19795</t>
  </si>
  <si>
    <t xml:space="preserve">DEPOSITOS OTROS MESES </t>
  </si>
  <si>
    <t>F-19802</t>
  </si>
  <si>
    <t>F-19804</t>
  </si>
  <si>
    <t>F-19797</t>
  </si>
  <si>
    <t>F-19798</t>
  </si>
  <si>
    <t xml:space="preserve">29 de julio </t>
  </si>
  <si>
    <t xml:space="preserve">05 de agosto </t>
  </si>
  <si>
    <t xml:space="preserve">22 de agosto </t>
  </si>
  <si>
    <t xml:space="preserve">BAJA </t>
  </si>
  <si>
    <t>F-19834</t>
  </si>
  <si>
    <t>F-19833</t>
  </si>
  <si>
    <t>F-19832</t>
  </si>
  <si>
    <t>F-19838</t>
  </si>
  <si>
    <t>F-19839</t>
  </si>
  <si>
    <t>F-19840</t>
  </si>
  <si>
    <t>F-19868</t>
  </si>
  <si>
    <t>F-19869</t>
  </si>
  <si>
    <t>F-19870</t>
  </si>
  <si>
    <t>F-19891</t>
  </si>
  <si>
    <t>F-19890</t>
  </si>
  <si>
    <t>F-19892</t>
  </si>
  <si>
    <t>F-19918</t>
  </si>
  <si>
    <t>F-19919</t>
  </si>
  <si>
    <t>F-19920</t>
  </si>
  <si>
    <t>F-19923</t>
  </si>
  <si>
    <t>F-19947</t>
  </si>
  <si>
    <t>F-19946</t>
  </si>
  <si>
    <t>JORGE PEREZ GUERRERO</t>
  </si>
  <si>
    <t>F-19954</t>
  </si>
  <si>
    <t>F-19955</t>
  </si>
  <si>
    <t xml:space="preserve">OMAR ALEJANDRO RICO </t>
  </si>
  <si>
    <t xml:space="preserve">GERARDO GAMA CERVANTES </t>
  </si>
  <si>
    <t xml:space="preserve">JOEL NAVARRO HERNANDEZ </t>
  </si>
  <si>
    <t xml:space="preserve">JOSE FRANCISCO IGNACIO MALDONADO GONZALEZ </t>
  </si>
  <si>
    <t>F-19053</t>
  </si>
  <si>
    <t>SOCIO 2023</t>
  </si>
  <si>
    <t>ANDREA ALDACO PAREDES</t>
  </si>
  <si>
    <t>F-19970</t>
  </si>
  <si>
    <t>F-19969</t>
  </si>
  <si>
    <t>F-19967</t>
  </si>
  <si>
    <t>jorge_alberto_perez@hotmail.com</t>
  </si>
  <si>
    <t>formato</t>
  </si>
  <si>
    <t xml:space="preserve">carta </t>
  </si>
  <si>
    <t>x</t>
  </si>
  <si>
    <t>arqgerardo_21@hotmail.com</t>
  </si>
  <si>
    <t>477 786 17 24</t>
  </si>
  <si>
    <t>n/a</t>
  </si>
  <si>
    <t>andyaldaco3@gmail.com</t>
  </si>
  <si>
    <t>F-19982</t>
  </si>
  <si>
    <t xml:space="preserve">JOSE GUSTAVO RAMIREZ ALMAGUER </t>
  </si>
  <si>
    <t>CONSTRUCASA</t>
  </si>
  <si>
    <t>F-19987</t>
  </si>
  <si>
    <t xml:space="preserve">arqgustavoramirez@gmail.com </t>
  </si>
  <si>
    <t>477 677 16 29</t>
  </si>
  <si>
    <t>F-1990</t>
  </si>
  <si>
    <t>F-19999</t>
  </si>
  <si>
    <t>F-20010</t>
  </si>
  <si>
    <t>F-20004</t>
  </si>
  <si>
    <t>F-20005</t>
  </si>
  <si>
    <t>F-20019</t>
  </si>
  <si>
    <t>F-20018</t>
  </si>
  <si>
    <t xml:space="preserve">JORGE ALBERTO PEREZ ARELLANO </t>
  </si>
  <si>
    <t>X</t>
  </si>
  <si>
    <t>413 294 51 54</t>
  </si>
  <si>
    <t>F-20027</t>
  </si>
  <si>
    <t xml:space="preserve">ABRIL </t>
  </si>
  <si>
    <t xml:space="preserve">retenciones $13612 </t>
  </si>
  <si>
    <t>F-20032</t>
  </si>
  <si>
    <t>F-20042</t>
  </si>
  <si>
    <t>F-20041</t>
  </si>
  <si>
    <t>F-20047</t>
  </si>
  <si>
    <t>F-20054</t>
  </si>
  <si>
    <t>F-20053</t>
  </si>
  <si>
    <t>1ER SEMESTRE</t>
  </si>
  <si>
    <t>2DO SEMESTRE</t>
  </si>
  <si>
    <t>3ER SEMESTRE</t>
  </si>
  <si>
    <t>NO SOCIOS</t>
  </si>
  <si>
    <t>F-20058</t>
  </si>
  <si>
    <t>F-20060</t>
  </si>
  <si>
    <t>F-20059</t>
  </si>
  <si>
    <t>F-20067</t>
  </si>
  <si>
    <t>F-20071</t>
  </si>
  <si>
    <t>F-20084</t>
  </si>
  <si>
    <t>F-20099</t>
  </si>
  <si>
    <t>F-20095</t>
  </si>
  <si>
    <t>F-20098</t>
  </si>
  <si>
    <t>F-20097</t>
  </si>
  <si>
    <t xml:space="preserve">NO SE PAGO POR INSTRUCCIONES DE </t>
  </si>
  <si>
    <t>F-20109</t>
  </si>
  <si>
    <t>F-20119</t>
  </si>
  <si>
    <t>F-20126</t>
  </si>
  <si>
    <t>F-20135</t>
  </si>
  <si>
    <t>F-20143</t>
  </si>
  <si>
    <t>8va. GENERACION</t>
  </si>
  <si>
    <t>7ma. GENERACION</t>
  </si>
  <si>
    <t xml:space="preserve">EMMANUEL RIOS JIMENEZ </t>
  </si>
  <si>
    <t>UPC DEL BAJIO</t>
  </si>
  <si>
    <t>9. GENERACION</t>
  </si>
  <si>
    <t xml:space="preserve">JULIO </t>
  </si>
  <si>
    <t xml:space="preserve">AGOSTO </t>
  </si>
  <si>
    <t>F-20147</t>
  </si>
  <si>
    <t>F-20171</t>
  </si>
  <si>
    <t>F-20175, 20176</t>
  </si>
  <si>
    <t>F-20179</t>
  </si>
  <si>
    <t xml:space="preserve">FORMATO </t>
  </si>
  <si>
    <t xml:space="preserve">CARTA </t>
  </si>
  <si>
    <t xml:space="preserve">no socio </t>
  </si>
  <si>
    <t>EMPRESA</t>
  </si>
  <si>
    <t>erios@upcdelbajio.com</t>
  </si>
  <si>
    <t>477 302 72 77</t>
  </si>
  <si>
    <t>representante legal</t>
  </si>
  <si>
    <t xml:space="preserve">KEVIN ALBERTO ALBOR RODRIGUEZ </t>
  </si>
  <si>
    <t xml:space="preserve">ANTONIO ALBOR </t>
  </si>
  <si>
    <t>F-20163</t>
  </si>
  <si>
    <t xml:space="preserve">kevinalbor@gmail.com </t>
  </si>
  <si>
    <t xml:space="preserve">445 144 19 01 </t>
  </si>
  <si>
    <t xml:space="preserve">VICTOR MANUEL HONORATO ANOTA </t>
  </si>
  <si>
    <t>F-01</t>
  </si>
  <si>
    <t>vmhonorato@hotmail.com</t>
  </si>
  <si>
    <t>557 930 51 32</t>
  </si>
  <si>
    <t>F-20200</t>
  </si>
  <si>
    <t>F-20208</t>
  </si>
  <si>
    <t>F-20217</t>
  </si>
  <si>
    <t>F-20227</t>
  </si>
  <si>
    <t>F-20236</t>
  </si>
  <si>
    <t>F-20242</t>
  </si>
  <si>
    <t>F-20248</t>
  </si>
  <si>
    <t>F-20255</t>
  </si>
  <si>
    <t>F-20271</t>
  </si>
  <si>
    <t>F-20270</t>
  </si>
  <si>
    <t>F-20273</t>
  </si>
  <si>
    <t>F-20277</t>
  </si>
  <si>
    <t>MVI9  GENERACIÓN</t>
  </si>
  <si>
    <t>F-20295</t>
  </si>
  <si>
    <t>F-20297</t>
  </si>
  <si>
    <t>F-20316</t>
  </si>
  <si>
    <t>F-20331</t>
  </si>
  <si>
    <t>F-20344</t>
  </si>
  <si>
    <t xml:space="preserve">BAJA DEL ALUMNO </t>
  </si>
  <si>
    <t>SOCIO 2024</t>
  </si>
  <si>
    <t xml:space="preserve">SOCIO 2024 50% RET </t>
  </si>
  <si>
    <t>RICARDO DAVID MARTINEZ GONZALEZ</t>
  </si>
  <si>
    <t>SANDRA BERENICE CASTILLO AGUAS</t>
  </si>
  <si>
    <t>AGUILAR CONSULTING GROUP</t>
  </si>
  <si>
    <t xml:space="preserve">ROMULO BEN HUR NIETO CALDERON </t>
  </si>
  <si>
    <t xml:space="preserve">SERV. PROFESIONALES </t>
  </si>
  <si>
    <t xml:space="preserve">EDUARDO RAMOS MARTINEZ </t>
  </si>
  <si>
    <t xml:space="preserve">DANIEL RAMOS BARRIENTOS </t>
  </si>
  <si>
    <t xml:space="preserve">JESUS ARTEMIO RODRIGUEZ MEDINA </t>
  </si>
  <si>
    <t xml:space="preserve">LUCIA LOPEZ GONZALEZ </t>
  </si>
  <si>
    <t xml:space="preserve">445 139 83 95 </t>
  </si>
  <si>
    <t>ricamartinez@gmail.com</t>
  </si>
  <si>
    <t>scastillo170100@gmail.com</t>
  </si>
  <si>
    <t>477 2340825</t>
  </si>
  <si>
    <t xml:space="preserve">x </t>
  </si>
  <si>
    <t xml:space="preserve">actualizar afiliacion </t>
  </si>
  <si>
    <t>arqbennieto@gmail.com</t>
  </si>
  <si>
    <t>461 3355659</t>
  </si>
  <si>
    <t>eduardo-rhe@outlook.com</t>
  </si>
  <si>
    <t>462 2224257</t>
  </si>
  <si>
    <t>jrodriguezmdna@gmail.com</t>
  </si>
  <si>
    <t>461 1902490</t>
  </si>
  <si>
    <t>F-20362</t>
  </si>
  <si>
    <t>F-20387</t>
  </si>
  <si>
    <t xml:space="preserve">NO SOCIO  ACTUAL </t>
  </si>
  <si>
    <t>EDUARDO RAMOS HERNANDEZ</t>
  </si>
  <si>
    <t xml:space="preserve">real </t>
  </si>
  <si>
    <t xml:space="preserve">TERMINO MAESTRIA </t>
  </si>
  <si>
    <t xml:space="preserve">SE REALIZO CONVENIO EN 2024 LIQUIDO ADEUDO </t>
  </si>
  <si>
    <t xml:space="preserve">se ralizo acuerdo liquido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</si>
</sst>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F800]dddd\,\ mmmm\ dd\,\ yyyy"/>
    <numFmt numFmtId="165" formatCode="&quot;$&quot;#,##0.00"/>
    <numFmt numFmtId="166" formatCode="_(&quot;$&quot;* #,##0.00_);_(&quot;$&quot;* \(#,##0.00\);_(&quot;$&quot;* &quot;-&quot;??_);_(@_)"/>
    <numFmt numFmtId="167" formatCode="_-[$€-2]* #,##0.00_-;\-[$€-2]* #,##0.00_-;_-[$€-2]* &quot;-&quot;??_-"/>
    <numFmt numFmtId="168" formatCode="_(* #,##0.00_);_(* \(#,##0.00\);_(* &quot;-&quot;??_);_(@_)"/>
    <numFmt numFmtId="169" formatCode="[$-1540A]dd\-mmm\-yy;@"/>
    <numFmt numFmtId="170" formatCode="&quot;$&quot;#,##0_);[Red]\(&quot;$&quot;#,##0\)"/>
  </numFmts>
  <fonts count="112" x14ac:knownFonts="1">
    <font>
      <sz val="11"/>
      <color theme="1"/>
      <name val="Calibri"/>
      <family val="2"/>
      <scheme val="minor"/>
    </font>
    <font>
      <sz val="9"/>
      <color indexed="81"/>
      <name val="Tahoma"/>
      <family val="2"/>
    </font>
    <font>
      <b/>
      <sz val="9"/>
      <color indexed="81"/>
      <name val="Tahoma"/>
      <family val="2"/>
    </font>
    <font>
      <sz val="11"/>
      <color theme="1"/>
      <name val="Cambria"/>
      <family val="1"/>
    </font>
    <font>
      <sz val="13"/>
      <color theme="1"/>
      <name val="Cambria"/>
      <family val="1"/>
    </font>
    <font>
      <sz val="10"/>
      <color theme="1"/>
      <name val="Cambria"/>
      <family val="1"/>
    </font>
    <font>
      <b/>
      <sz val="15"/>
      <color theme="1"/>
      <name val="Cambria"/>
      <family val="1"/>
    </font>
    <font>
      <b/>
      <sz val="13"/>
      <color theme="1"/>
      <name val="Cambria"/>
      <family val="1"/>
    </font>
    <font>
      <b/>
      <sz val="11"/>
      <color theme="1"/>
      <name val="Cambria"/>
      <family val="1"/>
    </font>
    <font>
      <b/>
      <sz val="12"/>
      <color theme="1"/>
      <name val="Cambria"/>
      <family val="1"/>
    </font>
    <font>
      <sz val="14"/>
      <name val="Arial"/>
      <family val="2"/>
    </font>
    <font>
      <sz val="15"/>
      <name val="Arial"/>
      <family val="2"/>
    </font>
    <font>
      <b/>
      <sz val="11"/>
      <color rgb="FFB3281D"/>
      <name val="Cambria"/>
      <family val="1"/>
    </font>
    <font>
      <b/>
      <sz val="11"/>
      <color theme="8" tint="-0.249977111117893"/>
      <name val="Cambria"/>
      <family val="1"/>
    </font>
    <font>
      <sz val="11"/>
      <name val="Cambria"/>
      <family val="1"/>
    </font>
    <font>
      <b/>
      <sz val="11"/>
      <name val="Arial"/>
      <family val="2"/>
    </font>
    <font>
      <sz val="10"/>
      <name val="Cambria"/>
      <family val="1"/>
    </font>
    <font>
      <u/>
      <sz val="11"/>
      <color theme="10"/>
      <name val="Calibri"/>
      <family val="2"/>
      <scheme val="minor"/>
    </font>
    <font>
      <sz val="9"/>
      <color rgb="FFFF0000"/>
      <name val="Cambria"/>
      <family val="1"/>
    </font>
    <font>
      <sz val="11"/>
      <color rgb="FFFF0000"/>
      <name val="Cambria"/>
      <family val="1"/>
    </font>
    <font>
      <sz val="8"/>
      <color theme="1"/>
      <name val="Cambria"/>
      <family val="1"/>
    </font>
    <font>
      <sz val="9"/>
      <color theme="1"/>
      <name val="Cambria"/>
      <family val="1"/>
    </font>
    <font>
      <sz val="10"/>
      <color rgb="FF0070C0"/>
      <name val="Cambria"/>
      <family val="1"/>
    </font>
    <font>
      <sz val="10"/>
      <color rgb="FFFF0000"/>
      <name val="Cambria"/>
      <family val="1"/>
    </font>
    <font>
      <b/>
      <sz val="11"/>
      <color theme="1"/>
      <name val="Calibri"/>
      <family val="2"/>
      <scheme val="minor"/>
    </font>
    <font>
      <b/>
      <sz val="10"/>
      <name val="Arial"/>
      <family val="2"/>
    </font>
    <font>
      <b/>
      <sz val="10"/>
      <color indexed="9"/>
      <name val="Arial"/>
      <family val="2"/>
    </font>
    <font>
      <b/>
      <sz val="10"/>
      <color indexed="10"/>
      <name val="Arial"/>
      <family val="2"/>
    </font>
    <font>
      <sz val="9"/>
      <name val="Cambria"/>
      <family val="1"/>
    </font>
    <font>
      <sz val="10"/>
      <color rgb="FF6600CC"/>
      <name val="Cambria"/>
      <family val="1"/>
    </font>
    <font>
      <sz val="10"/>
      <color rgb="FF7030A0"/>
      <name val="Cambria"/>
      <family val="1"/>
    </font>
    <font>
      <sz val="11"/>
      <color rgb="FF00B0F0"/>
      <name val="Cambria"/>
      <family val="1"/>
    </font>
    <font>
      <sz val="10"/>
      <color rgb="FF00B050"/>
      <name val="Cambria"/>
      <family val="1"/>
    </font>
    <font>
      <sz val="11"/>
      <color theme="1"/>
      <name val="Calibri"/>
      <family val="2"/>
      <scheme val="minor"/>
    </font>
    <font>
      <sz val="11"/>
      <color theme="1"/>
      <name val="Century Gothic"/>
      <family val="2"/>
    </font>
    <font>
      <sz val="9"/>
      <color theme="1"/>
      <name val="Century Gothic"/>
      <family val="2"/>
    </font>
    <font>
      <u/>
      <sz val="9.35"/>
      <color theme="10"/>
      <name val="Calibri"/>
      <family val="2"/>
    </font>
    <font>
      <b/>
      <sz val="10"/>
      <color theme="1"/>
      <name val="Cambria"/>
      <family val="1"/>
    </font>
    <font>
      <sz val="10"/>
      <color rgb="FF00B0F0"/>
      <name val="Cambria"/>
      <family val="1"/>
    </font>
    <font>
      <b/>
      <sz val="12"/>
      <name val="Arial"/>
      <family val="2"/>
    </font>
    <font>
      <sz val="11"/>
      <color theme="1"/>
      <name val="Wingdings"/>
      <charset val="2"/>
    </font>
    <font>
      <sz val="11"/>
      <color theme="1"/>
      <name val="Arial"/>
      <family val="2"/>
    </font>
    <font>
      <b/>
      <sz val="11"/>
      <color theme="1"/>
      <name val="Arial"/>
      <family val="2"/>
    </font>
    <font>
      <u/>
      <sz val="9"/>
      <color indexed="81"/>
      <name val="Tahoma"/>
      <family val="2"/>
    </font>
    <font>
      <sz val="11"/>
      <color rgb="FFFF0000"/>
      <name val="Calibri"/>
      <family val="2"/>
      <scheme val="minor"/>
    </font>
    <font>
      <u/>
      <sz val="10"/>
      <color indexed="12"/>
      <name val="Arial"/>
      <family val="2"/>
    </font>
    <font>
      <sz val="10"/>
      <name val="Arial"/>
      <family val="2"/>
    </font>
    <font>
      <b/>
      <sz val="8"/>
      <name val="Arial"/>
      <family val="2"/>
    </font>
    <font>
      <sz val="10"/>
      <color theme="1"/>
      <name val="Century Gothic"/>
      <family val="2"/>
    </font>
    <font>
      <sz val="10"/>
      <name val="Century Gothic"/>
      <family val="2"/>
    </font>
    <font>
      <b/>
      <sz val="11"/>
      <name val="Century Gothic"/>
      <family val="2"/>
    </font>
    <font>
      <sz val="11"/>
      <name val="Century Gothic"/>
      <family val="2"/>
    </font>
    <font>
      <b/>
      <sz val="10"/>
      <name val="Century Gothic"/>
      <family val="2"/>
    </font>
    <font>
      <b/>
      <sz val="20"/>
      <name val="Century Gothic"/>
      <family val="2"/>
    </font>
    <font>
      <sz val="12"/>
      <name val="Century Gothic"/>
      <family val="2"/>
    </font>
    <font>
      <sz val="12"/>
      <color theme="1"/>
      <name val="Century Gothic"/>
      <family val="2"/>
    </font>
    <font>
      <sz val="11"/>
      <color indexed="8"/>
      <name val="Century Gothic"/>
      <family val="2"/>
    </font>
    <font>
      <sz val="11"/>
      <color rgb="FF00B050"/>
      <name val="Century Gothic"/>
      <family val="2"/>
    </font>
    <font>
      <sz val="11"/>
      <color rgb="FFFF00FF"/>
      <name val="Century Gothic"/>
      <family val="2"/>
    </font>
    <font>
      <sz val="11"/>
      <color rgb="FFFF0000"/>
      <name val="Century Gothic"/>
      <family val="2"/>
    </font>
    <font>
      <sz val="11"/>
      <color rgb="FF0070C0"/>
      <name val="Century Gothic"/>
      <family val="2"/>
    </font>
    <font>
      <sz val="8"/>
      <name val="Century Gothic"/>
      <family val="2"/>
    </font>
    <font>
      <sz val="11"/>
      <color theme="8" tint="-0.249977111117893"/>
      <name val="Century Gothic"/>
      <family val="2"/>
    </font>
    <font>
      <sz val="11"/>
      <color rgb="FF6600CC"/>
      <name val="Century Gothic"/>
      <family val="2"/>
    </font>
    <font>
      <sz val="7"/>
      <name val="Century Gothic"/>
      <family val="2"/>
    </font>
    <font>
      <b/>
      <sz val="15"/>
      <name val="Century Gothic"/>
      <family val="2"/>
    </font>
    <font>
      <sz val="11"/>
      <color rgb="FFFF3300"/>
      <name val="Century Gothic"/>
      <family val="2"/>
    </font>
    <font>
      <sz val="10"/>
      <color rgb="FFFF0000"/>
      <name val="Century Gothic"/>
      <family val="2"/>
    </font>
    <font>
      <sz val="12"/>
      <color rgb="FFFF0000"/>
      <name val="Century Gothic"/>
      <family val="2"/>
    </font>
    <font>
      <sz val="8"/>
      <color rgb="FFFF0000"/>
      <name val="Century Gothic"/>
      <family val="2"/>
    </font>
    <font>
      <b/>
      <sz val="8"/>
      <color indexed="81"/>
      <name val="Tahoma"/>
      <family val="2"/>
    </font>
    <font>
      <sz val="8"/>
      <color indexed="81"/>
      <name val="Tahoma"/>
      <family val="2"/>
    </font>
    <font>
      <sz val="10"/>
      <color indexed="81"/>
      <name val="Tahoma"/>
      <family val="2"/>
    </font>
    <font>
      <u/>
      <sz val="11"/>
      <color theme="10"/>
      <name val="Calibri"/>
      <family val="2"/>
    </font>
    <font>
      <u/>
      <sz val="10"/>
      <color theme="10"/>
      <name val="Arial"/>
      <family val="2"/>
    </font>
    <font>
      <sz val="11"/>
      <color indexed="8"/>
      <name val="Calibri"/>
      <family val="2"/>
    </font>
    <font>
      <sz val="11"/>
      <color theme="1"/>
      <name val="Arial Narrow"/>
      <family val="2"/>
    </font>
    <font>
      <b/>
      <sz val="14"/>
      <color theme="1"/>
      <name val="Calibri"/>
      <family val="2"/>
      <scheme val="minor"/>
    </font>
    <font>
      <sz val="14"/>
      <color theme="1"/>
      <name val="Calibri"/>
      <family val="2"/>
      <scheme val="minor"/>
    </font>
    <font>
      <sz val="11"/>
      <name val="Calibri"/>
      <family val="2"/>
      <scheme val="minor"/>
    </font>
    <font>
      <b/>
      <sz val="13"/>
      <color theme="1"/>
      <name val="Calibri"/>
      <family val="2"/>
      <scheme val="minor"/>
    </font>
    <font>
      <sz val="10"/>
      <color theme="1"/>
      <name val="Calibri"/>
      <family val="2"/>
      <scheme val="minor"/>
    </font>
    <font>
      <sz val="9"/>
      <color theme="1"/>
      <name val="Calibri"/>
      <family val="2"/>
      <scheme val="minor"/>
    </font>
    <font>
      <b/>
      <sz val="9"/>
      <name val="Century Gothic"/>
      <family val="2"/>
    </font>
    <font>
      <b/>
      <sz val="14"/>
      <name val="Century Gothic"/>
      <family val="2"/>
    </font>
    <font>
      <sz val="9"/>
      <name val="Century Gothic"/>
      <family val="2"/>
    </font>
    <font>
      <sz val="14"/>
      <name val="Century Gothic"/>
      <family val="2"/>
    </font>
    <font>
      <sz val="11"/>
      <color theme="1"/>
      <name val="Arial Unicode MS"/>
      <family val="2"/>
    </font>
    <font>
      <sz val="10"/>
      <color rgb="FF00B050"/>
      <name val="Century Gothic"/>
      <family val="2"/>
    </font>
    <font>
      <sz val="10"/>
      <color rgb="FFFF00FF"/>
      <name val="Century Gothic"/>
      <family val="2"/>
    </font>
    <font>
      <sz val="10"/>
      <color rgb="FF0070C0"/>
      <name val="Century Gothic"/>
      <family val="2"/>
    </font>
    <font>
      <sz val="10"/>
      <color rgb="FF6600CC"/>
      <name val="Century Gothic"/>
      <family val="2"/>
    </font>
    <font>
      <sz val="9"/>
      <color rgb="FFFF0000"/>
      <name val="Century Gothic"/>
      <family val="2"/>
    </font>
    <font>
      <sz val="10"/>
      <color rgb="FF00B0F0"/>
      <name val="Century Gothic"/>
      <family val="2"/>
    </font>
    <font>
      <sz val="10"/>
      <color rgb="FFFF3300"/>
      <name val="Century Gothic"/>
      <family val="2"/>
    </font>
    <font>
      <b/>
      <sz val="10"/>
      <color indexed="81"/>
      <name val="Tahoma"/>
      <family val="2"/>
    </font>
    <font>
      <b/>
      <sz val="11"/>
      <color rgb="FFFF0000"/>
      <name val="Calibri"/>
      <family val="2"/>
      <scheme val="minor"/>
    </font>
    <font>
      <sz val="10"/>
      <color rgb="FFFF0000"/>
      <name val="Calibri"/>
      <family val="2"/>
      <scheme val="minor"/>
    </font>
    <font>
      <sz val="10"/>
      <color rgb="FF0070C0"/>
      <name val="Arial"/>
      <family val="2"/>
    </font>
    <font>
      <sz val="11"/>
      <color rgb="FF0070C0"/>
      <name val="Calibri"/>
      <family val="2"/>
      <scheme val="minor"/>
    </font>
    <font>
      <u/>
      <sz val="10"/>
      <color rgb="FFFF0000"/>
      <name val="Calibri"/>
      <family val="2"/>
      <scheme val="minor"/>
    </font>
    <font>
      <sz val="10"/>
      <name val="Arial"/>
      <family val="2"/>
    </font>
    <font>
      <sz val="8"/>
      <color indexed="8"/>
      <name val="Century Gothic"/>
      <family val="2"/>
    </font>
    <font>
      <b/>
      <sz val="10"/>
      <color indexed="9"/>
      <name val="Century Gothic"/>
      <family val="2"/>
    </font>
    <font>
      <sz val="10"/>
      <color indexed="8"/>
      <name val="Century Gothic"/>
      <family val="2"/>
    </font>
    <font>
      <sz val="10"/>
      <color indexed="10"/>
      <name val="Century Gothic"/>
      <family val="2"/>
    </font>
    <font>
      <sz val="9"/>
      <name val="Arial"/>
      <family val="2"/>
    </font>
    <font>
      <sz val="10"/>
      <color indexed="12"/>
      <name val="Century Gothic"/>
      <family val="2"/>
    </font>
    <font>
      <sz val="8"/>
      <name val="Calibri"/>
      <family val="2"/>
      <scheme val="minor"/>
    </font>
    <font>
      <sz val="12"/>
      <color theme="1"/>
      <name val="Cambria"/>
      <family val="1"/>
    </font>
    <font>
      <sz val="9"/>
      <color indexed="81"/>
      <name val="Tahoma"/>
      <charset val="1"/>
    </font>
    <font>
      <b/>
      <sz val="9"/>
      <color indexed="81"/>
      <name val="Tahoma"/>
      <charset val="1"/>
    </font>
  </fonts>
  <fills count="4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18"/>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indexed="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00FF0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indexed="44"/>
        <bgColor indexed="64"/>
      </patternFill>
    </fill>
    <fill>
      <patternFill patternType="solid">
        <fgColor indexed="47"/>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FFC0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99FF66"/>
        <bgColor indexed="64"/>
      </patternFill>
    </fill>
    <fill>
      <patternFill patternType="solid">
        <fgColor rgb="FFCCCCFF"/>
        <bgColor indexed="64"/>
      </patternFill>
    </fill>
    <fill>
      <patternFill patternType="solid">
        <fgColor rgb="FFCCFFCC"/>
        <bgColor indexed="64"/>
      </patternFill>
    </fill>
    <fill>
      <patternFill patternType="solid">
        <fgColor rgb="FFFF9999"/>
        <bgColor indexed="64"/>
      </patternFill>
    </fill>
    <fill>
      <patternFill patternType="solid">
        <fgColor rgb="FFCCFF33"/>
        <bgColor indexed="64"/>
      </patternFill>
    </fill>
    <fill>
      <patternFill patternType="solid">
        <fgColor rgb="FF99FF99"/>
        <bgColor indexed="64"/>
      </patternFill>
    </fill>
    <fill>
      <patternFill patternType="solid">
        <fgColor rgb="FF6699FF"/>
        <bgColor indexed="64"/>
      </patternFill>
    </fill>
    <fill>
      <patternFill patternType="solid">
        <fgColor rgb="FF00FF99"/>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s>
  <cellStyleXfs count="861">
    <xf numFmtId="0" fontId="0" fillId="0" borderId="0"/>
    <xf numFmtId="0" fontId="17" fillId="0" borderId="0" applyNumberFormat="0" applyFill="0" applyBorder="0" applyAlignment="0" applyProtection="0"/>
    <xf numFmtId="43" fontId="33" fillId="0" borderId="0" applyFont="0" applyFill="0" applyBorder="0" applyAlignment="0" applyProtection="0"/>
    <xf numFmtId="0" fontId="3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46" fillId="0" borderId="0"/>
    <xf numFmtId="164" fontId="47" fillId="0" borderId="0">
      <alignment horizontal="center" vertical="center" wrapText="1"/>
    </xf>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7" fillId="0" borderId="0" applyNumberFormat="0" applyFill="0" applyBorder="0" applyAlignment="0" applyProtection="0"/>
    <xf numFmtId="0" fontId="73" fillId="0" borderId="0" applyNumberFormat="0" applyFill="0" applyBorder="0" applyAlignment="0" applyProtection="0">
      <alignment vertical="top"/>
      <protection locked="0"/>
    </xf>
    <xf numFmtId="0" fontId="74" fillId="0" borderId="0" applyNumberForma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75" fillId="0" borderId="0" applyFont="0" applyFill="0" applyBorder="0" applyAlignment="0" applyProtection="0"/>
    <xf numFmtId="166" fontId="33" fillId="0" borderId="0" applyFont="0" applyFill="0" applyBorder="0" applyAlignment="0" applyProtection="0"/>
    <xf numFmtId="166" fontId="75"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75" fillId="0" borderId="0" applyFont="0" applyFill="0" applyBorder="0" applyAlignment="0" applyProtection="0"/>
    <xf numFmtId="166" fontId="3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75" fillId="0" borderId="0" applyFont="0" applyFill="0" applyBorder="0" applyAlignment="0" applyProtection="0"/>
    <xf numFmtId="166" fontId="33" fillId="0" borderId="0" applyFont="0" applyFill="0" applyBorder="0" applyAlignment="0" applyProtection="0"/>
    <xf numFmtId="166" fontId="75" fillId="0" borderId="0" applyFont="0" applyFill="0" applyBorder="0" applyAlignment="0" applyProtection="0"/>
    <xf numFmtId="166" fontId="33" fillId="0" borderId="0" applyFont="0" applyFill="0" applyBorder="0" applyAlignment="0" applyProtection="0"/>
    <xf numFmtId="166" fontId="75"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75" fillId="0" borderId="0" applyFont="0" applyFill="0" applyBorder="0" applyAlignment="0" applyProtection="0"/>
    <xf numFmtId="166" fontId="33" fillId="0" borderId="0" applyFont="0" applyFill="0" applyBorder="0" applyAlignment="0" applyProtection="0"/>
    <xf numFmtId="166" fontId="75" fillId="0" borderId="0" applyFont="0" applyFill="0" applyBorder="0" applyAlignment="0" applyProtection="0"/>
    <xf numFmtId="166" fontId="33" fillId="0" borderId="0" applyFont="0" applyFill="0" applyBorder="0" applyAlignment="0" applyProtection="0"/>
    <xf numFmtId="166" fontId="75"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5" fillId="0" borderId="0"/>
    <xf numFmtId="0" fontId="33" fillId="0" borderId="0"/>
    <xf numFmtId="0" fontId="75" fillId="0" borderId="0"/>
    <xf numFmtId="0" fontId="33" fillId="0" borderId="0"/>
    <xf numFmtId="0" fontId="75" fillId="0" borderId="0"/>
    <xf numFmtId="0" fontId="33" fillId="0" borderId="0"/>
    <xf numFmtId="0" fontId="33" fillId="0" borderId="0"/>
    <xf numFmtId="0" fontId="75" fillId="0" borderId="0"/>
    <xf numFmtId="0" fontId="33" fillId="0" borderId="0"/>
    <xf numFmtId="0" fontId="75" fillId="0" borderId="0"/>
    <xf numFmtId="0" fontId="33" fillId="0" borderId="0"/>
    <xf numFmtId="0" fontId="46" fillId="0" borderId="0"/>
    <xf numFmtId="0" fontId="46" fillId="0" borderId="0"/>
    <xf numFmtId="0" fontId="46" fillId="0" borderId="0"/>
    <xf numFmtId="0" fontId="75" fillId="0" borderId="0"/>
    <xf numFmtId="0" fontId="33" fillId="0" borderId="0"/>
    <xf numFmtId="0" fontId="75" fillId="0" borderId="0"/>
    <xf numFmtId="0" fontId="33" fillId="0" borderId="0"/>
    <xf numFmtId="0" fontId="75" fillId="0" borderId="0"/>
    <xf numFmtId="0" fontId="33" fillId="0" borderId="0"/>
    <xf numFmtId="0" fontId="75" fillId="0" borderId="0"/>
    <xf numFmtId="0" fontId="33" fillId="0" borderId="0"/>
    <xf numFmtId="0" fontId="75" fillId="0" borderId="0"/>
    <xf numFmtId="0" fontId="33" fillId="0" borderId="0"/>
    <xf numFmtId="0" fontId="75" fillId="0" borderId="0"/>
    <xf numFmtId="0" fontId="33" fillId="0" borderId="0"/>
    <xf numFmtId="0" fontId="75" fillId="0" borderId="0"/>
    <xf numFmtId="0" fontId="33" fillId="0" borderId="0"/>
    <xf numFmtId="0" fontId="75" fillId="0" borderId="0"/>
    <xf numFmtId="0" fontId="33" fillId="0" borderId="0"/>
    <xf numFmtId="0" fontId="75" fillId="0" borderId="0"/>
    <xf numFmtId="0" fontId="33" fillId="0" borderId="0"/>
    <xf numFmtId="0" fontId="7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46" fillId="0" borderId="0"/>
    <xf numFmtId="0" fontId="33" fillId="0" borderId="0"/>
    <xf numFmtId="0" fontId="46" fillId="0" borderId="0"/>
    <xf numFmtId="0" fontId="7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1" fillId="0" borderId="0"/>
  </cellStyleXfs>
  <cellXfs count="650">
    <xf numFmtId="0" fontId="0" fillId="0" borderId="0" xfId="0"/>
    <xf numFmtId="0" fontId="3" fillId="0" borderId="0" xfId="0" applyFont="1"/>
    <xf numFmtId="43" fontId="3" fillId="0" borderId="0" xfId="0" applyNumberFormat="1" applyFont="1" applyAlignment="1">
      <alignment horizontal="center"/>
    </xf>
    <xf numFmtId="43" fontId="3" fillId="0" borderId="0" xfId="0" applyNumberFormat="1" applyFont="1"/>
    <xf numFmtId="0" fontId="4" fillId="0" borderId="0" xfId="0" applyFont="1"/>
    <xf numFmtId="43" fontId="4" fillId="0" borderId="0" xfId="0" applyNumberFormat="1" applyFont="1" applyAlignment="1">
      <alignment horizontal="center"/>
    </xf>
    <xf numFmtId="43" fontId="4" fillId="0" borderId="0" xfId="0" applyNumberFormat="1" applyFont="1"/>
    <xf numFmtId="43" fontId="5" fillId="0" borderId="0" xfId="0" applyNumberFormat="1" applyFont="1" applyAlignment="1">
      <alignment horizontal="center"/>
    </xf>
    <xf numFmtId="0" fontId="7" fillId="0" borderId="0" xfId="0" applyFont="1" applyAlignment="1">
      <alignment horizontal="center"/>
    </xf>
    <xf numFmtId="0" fontId="8" fillId="0" borderId="0" xfId="0" applyFont="1"/>
    <xf numFmtId="43" fontId="9" fillId="0" borderId="0" xfId="0" applyNumberFormat="1" applyFont="1"/>
    <xf numFmtId="43" fontId="5" fillId="0" borderId="0" xfId="0" applyNumberFormat="1" applyFont="1"/>
    <xf numFmtId="43" fontId="8" fillId="0" borderId="0" xfId="0" applyNumberFormat="1" applyFont="1" applyAlignment="1">
      <alignment horizontal="center"/>
    </xf>
    <xf numFmtId="0" fontId="3" fillId="2" borderId="0" xfId="0" applyFont="1" applyFill="1"/>
    <xf numFmtId="43" fontId="3" fillId="2" borderId="0" xfId="0" applyNumberFormat="1" applyFont="1" applyFill="1" applyAlignment="1">
      <alignment horizontal="center"/>
    </xf>
    <xf numFmtId="0" fontId="14" fillId="0" borderId="0" xfId="0" applyFont="1"/>
    <xf numFmtId="0" fontId="5" fillId="0" borderId="0" xfId="0" applyFont="1"/>
    <xf numFmtId="43" fontId="16" fillId="0" borderId="0" xfId="0" applyNumberFormat="1" applyFont="1" applyAlignment="1">
      <alignment horizontal="center"/>
    </xf>
    <xf numFmtId="0" fontId="17" fillId="0" borderId="0" xfId="1"/>
    <xf numFmtId="43" fontId="18" fillId="0" borderId="0" xfId="0" applyNumberFormat="1" applyFont="1" applyAlignment="1">
      <alignment horizontal="center"/>
    </xf>
    <xf numFmtId="0" fontId="6" fillId="0" borderId="0" xfId="0" applyFont="1"/>
    <xf numFmtId="43" fontId="16" fillId="0" borderId="0" xfId="0" applyNumberFormat="1" applyFont="1" applyAlignment="1">
      <alignment horizontal="right"/>
    </xf>
    <xf numFmtId="43" fontId="5" fillId="0" borderId="0" xfId="0" applyNumberFormat="1" applyFont="1" applyAlignment="1">
      <alignment horizontal="left"/>
    </xf>
    <xf numFmtId="0" fontId="20" fillId="0" borderId="0" xfId="0" applyFont="1"/>
    <xf numFmtId="0" fontId="21" fillId="0" borderId="0" xfId="0" applyFont="1"/>
    <xf numFmtId="0" fontId="0" fillId="0" borderId="1" xfId="0" applyBorder="1"/>
    <xf numFmtId="0" fontId="0" fillId="0" borderId="2" xfId="0" applyBorder="1"/>
    <xf numFmtId="0" fontId="0" fillId="0" borderId="3" xfId="0" applyBorder="1"/>
    <xf numFmtId="0" fontId="25" fillId="0" borderId="0" xfId="0" applyFont="1"/>
    <xf numFmtId="0" fontId="25" fillId="0" borderId="5" xfId="0" applyFont="1" applyBorder="1"/>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11" xfId="0" applyFont="1" applyFill="1" applyBorder="1" applyAlignment="1">
      <alignment horizontal="center" vertical="center"/>
    </xf>
    <xf numFmtId="10" fontId="26" fillId="4" borderId="11" xfId="0" applyNumberFormat="1" applyFont="1" applyFill="1" applyBorder="1" applyAlignment="1">
      <alignment horizontal="center" vertical="center"/>
    </xf>
    <xf numFmtId="9" fontId="26" fillId="4" borderId="11" xfId="0" applyNumberFormat="1"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12" xfId="0" applyFont="1" applyFill="1" applyBorder="1" applyAlignment="1">
      <alignment horizontal="center" vertical="center"/>
    </xf>
    <xf numFmtId="0" fontId="26" fillId="4" borderId="5" xfId="0" applyFont="1" applyFill="1" applyBorder="1" applyAlignment="1">
      <alignment horizontal="center" vertical="center"/>
    </xf>
    <xf numFmtId="0" fontId="24" fillId="0" borderId="13" xfId="0" applyFont="1" applyBorder="1"/>
    <xf numFmtId="16" fontId="0" fillId="0" borderId="14" xfId="0" applyNumberFormat="1" applyBorder="1"/>
    <xf numFmtId="4" fontId="0" fillId="0" borderId="15" xfId="0" applyNumberFormat="1" applyBorder="1"/>
    <xf numFmtId="4" fontId="0" fillId="0" borderId="16" xfId="0" applyNumberFormat="1" applyBorder="1"/>
    <xf numFmtId="4" fontId="0" fillId="0" borderId="17" xfId="0" applyNumberFormat="1" applyBorder="1"/>
    <xf numFmtId="0" fontId="25" fillId="0" borderId="18" xfId="0" applyFont="1" applyBorder="1"/>
    <xf numFmtId="0" fontId="25" fillId="0" borderId="19" xfId="0" applyFont="1" applyBorder="1"/>
    <xf numFmtId="4" fontId="0" fillId="0" borderId="20" xfId="0" applyNumberFormat="1" applyBorder="1"/>
    <xf numFmtId="4" fontId="27" fillId="0" borderId="21" xfId="0" applyNumberFormat="1" applyFont="1" applyBorder="1"/>
    <xf numFmtId="4" fontId="27" fillId="0" borderId="22" xfId="0" applyNumberFormat="1" applyFont="1" applyBorder="1"/>
    <xf numFmtId="43" fontId="16" fillId="0" borderId="0" xfId="0" applyNumberFormat="1" applyFont="1" applyAlignment="1">
      <alignment horizontal="left"/>
    </xf>
    <xf numFmtId="43" fontId="28" fillId="0" borderId="0" xfId="0" applyNumberFormat="1" applyFont="1" applyAlignment="1">
      <alignment horizontal="center"/>
    </xf>
    <xf numFmtId="0" fontId="31" fillId="0" borderId="0" xfId="0" applyFont="1"/>
    <xf numFmtId="0" fontId="5" fillId="0" borderId="0" xfId="0" applyFont="1" applyAlignment="1">
      <alignment horizontal="center"/>
    </xf>
    <xf numFmtId="4" fontId="0" fillId="0" borderId="23" xfId="0" applyNumberFormat="1" applyBorder="1"/>
    <xf numFmtId="4" fontId="27" fillId="0" borderId="15" xfId="0" applyNumberFormat="1" applyFont="1" applyBorder="1"/>
    <xf numFmtId="43" fontId="30" fillId="0" borderId="0" xfId="0" applyNumberFormat="1" applyFont="1"/>
    <xf numFmtId="43" fontId="32" fillId="0" borderId="0" xfId="0" applyNumberFormat="1" applyFont="1"/>
    <xf numFmtId="43" fontId="29" fillId="0" borderId="0" xfId="0" applyNumberFormat="1" applyFont="1"/>
    <xf numFmtId="43" fontId="5" fillId="0" borderId="0" xfId="0" applyNumberFormat="1" applyFont="1" applyAlignment="1">
      <alignment horizontal="right"/>
    </xf>
    <xf numFmtId="43" fontId="20" fillId="0" borderId="0" xfId="0" applyNumberFormat="1" applyFont="1" applyAlignment="1">
      <alignment horizontal="center"/>
    </xf>
    <xf numFmtId="43" fontId="22" fillId="0" borderId="0" xfId="0" applyNumberFormat="1" applyFont="1"/>
    <xf numFmtId="43" fontId="16" fillId="0" borderId="0" xfId="0" applyNumberFormat="1" applyFont="1"/>
    <xf numFmtId="43" fontId="14" fillId="0" borderId="0" xfId="2" applyFont="1"/>
    <xf numFmtId="43" fontId="3" fillId="0" borderId="0" xfId="2" applyFont="1"/>
    <xf numFmtId="43" fontId="3" fillId="0" borderId="0" xfId="2" applyFont="1" applyFill="1"/>
    <xf numFmtId="43" fontId="3" fillId="0" borderId="0" xfId="2" applyFont="1" applyAlignment="1">
      <alignment horizontal="center"/>
    </xf>
    <xf numFmtId="4" fontId="0" fillId="0" borderId="0" xfId="0" applyNumberFormat="1"/>
    <xf numFmtId="0" fontId="3" fillId="0" borderId="0" xfId="0" applyFont="1" applyAlignment="1">
      <alignment horizontal="left"/>
    </xf>
    <xf numFmtId="0" fontId="34" fillId="0" borderId="0" xfId="0" applyFont="1" applyAlignment="1">
      <alignment horizontal="center" vertical="center" wrapText="1"/>
    </xf>
    <xf numFmtId="0" fontId="17" fillId="0" borderId="0" xfId="1" applyFill="1" applyBorder="1" applyAlignment="1">
      <alignment horizontal="left" vertical="center" wrapText="1"/>
    </xf>
    <xf numFmtId="0" fontId="35" fillId="0" borderId="15" xfId="0" applyFont="1" applyBorder="1" applyAlignment="1">
      <alignment horizontal="center" vertical="center" wrapText="1"/>
    </xf>
    <xf numFmtId="0" fontId="35" fillId="0" borderId="15" xfId="0" applyFont="1" applyBorder="1" applyAlignment="1">
      <alignment vertical="center" wrapText="1"/>
    </xf>
    <xf numFmtId="0" fontId="35" fillId="0" borderId="0" xfId="0" applyFont="1" applyAlignment="1">
      <alignment horizontal="left" vertical="center" wrapText="1"/>
    </xf>
    <xf numFmtId="0" fontId="3" fillId="0" borderId="15" xfId="0" applyFont="1" applyBorder="1" applyAlignment="1">
      <alignment horizontal="center"/>
    </xf>
    <xf numFmtId="4" fontId="0" fillId="0" borderId="24" xfId="0" applyNumberFormat="1" applyBorder="1"/>
    <xf numFmtId="0" fontId="5" fillId="3" borderId="0" xfId="0" applyFont="1" applyFill="1"/>
    <xf numFmtId="0" fontId="25" fillId="0" borderId="15" xfId="0" applyFont="1" applyBorder="1"/>
    <xf numFmtId="0" fontId="26" fillId="4" borderId="15" xfId="0" applyFont="1" applyFill="1" applyBorder="1" applyAlignment="1">
      <alignment horizontal="center" vertical="center"/>
    </xf>
    <xf numFmtId="10" fontId="26" fillId="4" borderId="15" xfId="0" applyNumberFormat="1" applyFont="1" applyFill="1" applyBorder="1" applyAlignment="1">
      <alignment horizontal="center" vertical="center"/>
    </xf>
    <xf numFmtId="9" fontId="26" fillId="4" borderId="15" xfId="0" applyNumberFormat="1"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4" fillId="0" borderId="15" xfId="0" applyFont="1" applyBorder="1"/>
    <xf numFmtId="16" fontId="0" fillId="0" borderId="15" xfId="0" applyNumberFormat="1" applyBorder="1"/>
    <xf numFmtId="0" fontId="35" fillId="5" borderId="15" xfId="0" applyFont="1" applyFill="1" applyBorder="1" applyAlignment="1">
      <alignment vertical="center" wrapText="1"/>
    </xf>
    <xf numFmtId="0" fontId="5" fillId="0" borderId="0" xfId="0" applyFont="1" applyAlignment="1">
      <alignment horizontal="left"/>
    </xf>
    <xf numFmtId="43" fontId="32" fillId="0" borderId="0" xfId="0" applyNumberFormat="1" applyFont="1" applyAlignment="1">
      <alignment horizontal="left"/>
    </xf>
    <xf numFmtId="0" fontId="7" fillId="0" borderId="15" xfId="0" applyFont="1" applyBorder="1" applyAlignment="1">
      <alignment horizontal="center"/>
    </xf>
    <xf numFmtId="43" fontId="8" fillId="0" borderId="15" xfId="0" applyNumberFormat="1" applyFont="1" applyBorder="1" applyAlignment="1">
      <alignment horizontal="center"/>
    </xf>
    <xf numFmtId="0" fontId="3" fillId="0" borderId="15" xfId="0" applyFont="1" applyBorder="1"/>
    <xf numFmtId="0" fontId="14" fillId="0" borderId="15" xfId="0" applyFont="1" applyBorder="1"/>
    <xf numFmtId="0" fontId="5" fillId="0" borderId="15" xfId="0" applyFont="1" applyBorder="1"/>
    <xf numFmtId="0" fontId="7" fillId="0" borderId="0" xfId="0" applyFont="1"/>
    <xf numFmtId="0" fontId="0" fillId="0" borderId="15" xfId="0" applyBorder="1"/>
    <xf numFmtId="0" fontId="3" fillId="0" borderId="15" xfId="0" applyFont="1" applyBorder="1" applyAlignment="1">
      <alignment horizontal="left"/>
    </xf>
    <xf numFmtId="43" fontId="3" fillId="0" borderId="15" xfId="2" applyFont="1" applyBorder="1" applyAlignment="1">
      <alignment horizontal="center"/>
    </xf>
    <xf numFmtId="0" fontId="37" fillId="0" borderId="15" xfId="0" applyFont="1" applyBorder="1" applyAlignment="1">
      <alignment horizontal="center"/>
    </xf>
    <xf numFmtId="0" fontId="20" fillId="0" borderId="15" xfId="0" applyFont="1" applyBorder="1"/>
    <xf numFmtId="0" fontId="19" fillId="0" borderId="15" xfId="0" applyFont="1" applyBorder="1"/>
    <xf numFmtId="43" fontId="3" fillId="0" borderId="15" xfId="0" applyNumberFormat="1" applyFont="1" applyBorder="1" applyAlignment="1">
      <alignment horizontal="center"/>
    </xf>
    <xf numFmtId="0" fontId="5" fillId="0" borderId="15" xfId="0" applyFont="1" applyBorder="1" applyAlignment="1">
      <alignment horizontal="center"/>
    </xf>
    <xf numFmtId="43" fontId="17" fillId="0" borderId="15" xfId="1" applyNumberFormat="1" applyBorder="1" applyAlignment="1">
      <alignment horizontal="center"/>
    </xf>
    <xf numFmtId="43" fontId="14" fillId="0" borderId="15" xfId="2" applyFont="1" applyBorder="1" applyAlignment="1">
      <alignment horizontal="center"/>
    </xf>
    <xf numFmtId="43" fontId="3" fillId="0" borderId="15" xfId="2" applyFont="1" applyFill="1" applyBorder="1" applyAlignment="1">
      <alignment horizontal="center"/>
    </xf>
    <xf numFmtId="0" fontId="0" fillId="0" borderId="15" xfId="0" applyBorder="1" applyAlignment="1">
      <alignment horizontal="center"/>
    </xf>
    <xf numFmtId="0" fontId="17" fillId="0" borderId="15" xfId="1" applyFill="1" applyBorder="1" applyAlignment="1">
      <alignment horizontal="center" vertical="center" wrapText="1"/>
    </xf>
    <xf numFmtId="43" fontId="17" fillId="0" borderId="15" xfId="1" applyNumberFormat="1" applyFill="1" applyBorder="1" applyAlignment="1">
      <alignment horizontal="center"/>
    </xf>
    <xf numFmtId="0" fontId="3" fillId="0" borderId="15" xfId="2" applyNumberFormat="1" applyFont="1" applyFill="1" applyBorder="1" applyAlignment="1">
      <alignment horizontal="center"/>
    </xf>
    <xf numFmtId="0" fontId="14" fillId="0" borderId="15" xfId="0" applyFont="1" applyBorder="1" applyAlignment="1">
      <alignment horizontal="center"/>
    </xf>
    <xf numFmtId="43" fontId="17" fillId="0" borderId="15" xfId="1" applyNumberFormat="1" applyFill="1" applyBorder="1" applyAlignment="1">
      <alignment horizontal="right"/>
    </xf>
    <xf numFmtId="0" fontId="20" fillId="0" borderId="15" xfId="0" applyFont="1" applyBorder="1" applyAlignment="1">
      <alignment horizontal="center"/>
    </xf>
    <xf numFmtId="0" fontId="38" fillId="0" borderId="0" xfId="0" applyFont="1"/>
    <xf numFmtId="0" fontId="39" fillId="0" borderId="0" xfId="0" applyFont="1" applyAlignment="1">
      <alignment horizontal="center"/>
    </xf>
    <xf numFmtId="43" fontId="3" fillId="2" borderId="0" xfId="0" applyNumberFormat="1" applyFont="1" applyFill="1"/>
    <xf numFmtId="43" fontId="5" fillId="0" borderId="0" xfId="2" applyFont="1"/>
    <xf numFmtId="43" fontId="16" fillId="0" borderId="0" xfId="0" applyNumberFormat="1" applyFont="1" applyAlignment="1">
      <alignment wrapText="1"/>
    </xf>
    <xf numFmtId="43" fontId="16" fillId="0" borderId="0" xfId="0" applyNumberFormat="1" applyFont="1" applyAlignment="1">
      <alignment horizontal="center" wrapText="1"/>
    </xf>
    <xf numFmtId="0" fontId="3" fillId="6" borderId="0" xfId="0" applyFont="1" applyFill="1"/>
    <xf numFmtId="0" fontId="0" fillId="0" borderId="0" xfId="0" applyAlignment="1">
      <alignment horizontal="center"/>
    </xf>
    <xf numFmtId="0" fontId="3" fillId="3" borderId="0" xfId="0" applyFont="1" applyFill="1"/>
    <xf numFmtId="0" fontId="31" fillId="3" borderId="0" xfId="0" applyFont="1" applyFill="1"/>
    <xf numFmtId="0" fontId="14" fillId="3" borderId="0" xfId="0" applyFont="1" applyFill="1"/>
    <xf numFmtId="43" fontId="16" fillId="3" borderId="0" xfId="0" applyNumberFormat="1" applyFont="1" applyFill="1" applyAlignment="1">
      <alignment horizontal="right"/>
    </xf>
    <xf numFmtId="43" fontId="16" fillId="3" borderId="0" xfId="0" applyNumberFormat="1" applyFont="1" applyFill="1"/>
    <xf numFmtId="43" fontId="5" fillId="3" borderId="0" xfId="0" applyNumberFormat="1" applyFont="1" applyFill="1" applyAlignment="1">
      <alignment horizontal="center"/>
    </xf>
    <xf numFmtId="43" fontId="5" fillId="3" borderId="0" xfId="0" applyNumberFormat="1" applyFont="1" applyFill="1"/>
    <xf numFmtId="43" fontId="3" fillId="3" borderId="0" xfId="0" applyNumberFormat="1" applyFont="1" applyFill="1"/>
    <xf numFmtId="43" fontId="16" fillId="3" borderId="0" xfId="2" applyFont="1" applyFill="1" applyAlignment="1">
      <alignment horizontal="center"/>
    </xf>
    <xf numFmtId="43" fontId="16" fillId="3" borderId="0" xfId="0" applyNumberFormat="1" applyFont="1" applyFill="1" applyAlignment="1">
      <alignment horizontal="left"/>
    </xf>
    <xf numFmtId="0" fontId="19" fillId="0" borderId="0" xfId="0" applyFont="1"/>
    <xf numFmtId="43" fontId="16" fillId="0" borderId="0" xfId="2" applyFont="1" applyFill="1" applyAlignment="1">
      <alignment horizontal="center"/>
    </xf>
    <xf numFmtId="43" fontId="16" fillId="3" borderId="0" xfId="0" applyNumberFormat="1" applyFont="1" applyFill="1" applyAlignment="1">
      <alignment horizontal="center"/>
    </xf>
    <xf numFmtId="0" fontId="3" fillId="7" borderId="0" xfId="0" applyFont="1" applyFill="1"/>
    <xf numFmtId="0" fontId="24" fillId="0" borderId="0" xfId="0" applyFont="1"/>
    <xf numFmtId="16" fontId="0" fillId="0" borderId="0" xfId="0" applyNumberFormat="1"/>
    <xf numFmtId="4" fontId="44" fillId="0" borderId="0" xfId="0" applyNumberFormat="1" applyFont="1"/>
    <xf numFmtId="0" fontId="24" fillId="0" borderId="26" xfId="0" applyFont="1" applyBorder="1"/>
    <xf numFmtId="4" fontId="44" fillId="0" borderId="17" xfId="0" applyNumberFormat="1" applyFont="1" applyBorder="1"/>
    <xf numFmtId="0" fontId="24" fillId="0" borderId="0" xfId="0" applyFont="1" applyAlignment="1">
      <alignment horizontal="center"/>
    </xf>
    <xf numFmtId="0" fontId="48" fillId="3" borderId="27" xfId="0" applyFont="1" applyFill="1" applyBorder="1" applyAlignment="1">
      <alignment vertical="center"/>
    </xf>
    <xf numFmtId="0" fontId="17" fillId="0" borderId="27" xfId="1" applyBorder="1" applyAlignment="1">
      <alignment vertical="center"/>
    </xf>
    <xf numFmtId="0" fontId="48" fillId="0" borderId="27" xfId="0" applyFont="1" applyBorder="1" applyAlignment="1">
      <alignment vertical="center"/>
    </xf>
    <xf numFmtId="0" fontId="48" fillId="3" borderId="8" xfId="0" applyFont="1" applyFill="1" applyBorder="1" applyAlignment="1">
      <alignment vertical="center"/>
    </xf>
    <xf numFmtId="0" fontId="17" fillId="0" borderId="8" xfId="1" applyBorder="1" applyAlignment="1">
      <alignment vertical="center"/>
    </xf>
    <xf numFmtId="0" fontId="48" fillId="0" borderId="8" xfId="0" applyFont="1" applyBorder="1" applyAlignment="1">
      <alignment vertical="center"/>
    </xf>
    <xf numFmtId="0" fontId="48" fillId="3" borderId="5" xfId="0" applyFont="1" applyFill="1" applyBorder="1" applyAlignment="1">
      <alignment vertical="center"/>
    </xf>
    <xf numFmtId="0" fontId="48" fillId="0" borderId="0" xfId="0" applyFont="1" applyAlignment="1">
      <alignment vertical="center"/>
    </xf>
    <xf numFmtId="0" fontId="49" fillId="0" borderId="0" xfId="0" applyFont="1" applyAlignment="1">
      <alignment vertical="center"/>
    </xf>
    <xf numFmtId="0" fontId="49" fillId="0" borderId="0" xfId="0" applyFont="1" applyAlignment="1">
      <alignment horizontal="center" wrapText="1"/>
    </xf>
    <xf numFmtId="0" fontId="51" fillId="0" borderId="0" xfId="0" applyFont="1" applyAlignment="1">
      <alignment horizontal="center" wrapText="1"/>
    </xf>
    <xf numFmtId="0" fontId="50" fillId="0" borderId="0" xfId="0" applyFont="1" applyAlignment="1">
      <alignment horizontal="left"/>
    </xf>
    <xf numFmtId="0" fontId="50" fillId="0" borderId="0" xfId="0" applyFont="1"/>
    <xf numFmtId="165" fontId="50" fillId="0" borderId="0" xfId="0" applyNumberFormat="1" applyFont="1"/>
    <xf numFmtId="4" fontId="50" fillId="0" borderId="0" xfId="0" applyNumberFormat="1" applyFont="1"/>
    <xf numFmtId="0" fontId="50" fillId="0" borderId="0" xfId="0" applyFont="1" applyAlignment="1">
      <alignment horizontal="center"/>
    </xf>
    <xf numFmtId="0" fontId="49" fillId="0" borderId="0" xfId="0" applyFont="1" applyAlignment="1">
      <alignment horizontal="center"/>
    </xf>
    <xf numFmtId="0" fontId="51" fillId="0" borderId="0" xfId="0" applyFont="1" applyAlignment="1">
      <alignment horizontal="center"/>
    </xf>
    <xf numFmtId="0" fontId="50" fillId="0" borderId="0" xfId="0" applyFont="1" applyAlignment="1">
      <alignment horizontal="center" vertical="center"/>
    </xf>
    <xf numFmtId="0" fontId="50" fillId="0" borderId="0" xfId="0" applyFont="1" applyAlignment="1">
      <alignment horizontal="left" vertical="center"/>
    </xf>
    <xf numFmtId="165" fontId="50" fillId="0" borderId="0" xfId="0" applyNumberFormat="1" applyFont="1" applyAlignment="1">
      <alignment horizontal="center"/>
    </xf>
    <xf numFmtId="4" fontId="50" fillId="0" borderId="0" xfId="0" applyNumberFormat="1" applyFont="1" applyAlignment="1">
      <alignment horizontal="center"/>
    </xf>
    <xf numFmtId="0" fontId="51" fillId="0" borderId="0" xfId="0" applyFont="1"/>
    <xf numFmtId="0" fontId="52" fillId="0" borderId="0" xfId="0" applyFont="1" applyAlignment="1">
      <alignment horizontal="center" vertical="center"/>
    </xf>
    <xf numFmtId="0" fontId="54" fillId="0" borderId="0" xfId="0" applyFont="1" applyAlignment="1">
      <alignment vertical="center"/>
    </xf>
    <xf numFmtId="166" fontId="54" fillId="8" borderId="0" xfId="0" applyNumberFormat="1" applyFont="1" applyFill="1" applyAlignment="1">
      <alignment vertical="center"/>
    </xf>
    <xf numFmtId="0" fontId="49" fillId="0" borderId="0" xfId="0" applyFont="1" applyAlignment="1">
      <alignment horizontal="left" vertical="center"/>
    </xf>
    <xf numFmtId="165" fontId="49" fillId="0" borderId="0" xfId="0" applyNumberFormat="1" applyFont="1" applyAlignment="1">
      <alignment vertical="center"/>
    </xf>
    <xf numFmtId="165" fontId="49" fillId="6" borderId="0" xfId="0" applyNumberFormat="1" applyFont="1" applyFill="1" applyAlignment="1">
      <alignment vertical="center"/>
    </xf>
    <xf numFmtId="165" fontId="49" fillId="2" borderId="0" xfId="0" applyNumberFormat="1" applyFont="1" applyFill="1" applyAlignment="1">
      <alignment vertical="center"/>
    </xf>
    <xf numFmtId="165" fontId="49" fillId="9" borderId="0" xfId="0" applyNumberFormat="1" applyFont="1" applyFill="1" applyAlignment="1">
      <alignment vertical="center"/>
    </xf>
    <xf numFmtId="165" fontId="49" fillId="10" borderId="0" xfId="0" applyNumberFormat="1" applyFont="1" applyFill="1" applyAlignment="1">
      <alignment vertical="center"/>
    </xf>
    <xf numFmtId="4" fontId="49" fillId="0" borderId="0" xfId="0" applyNumberFormat="1" applyFont="1" applyAlignment="1">
      <alignment vertical="center"/>
    </xf>
    <xf numFmtId="0" fontId="50" fillId="0" borderId="15" xfId="0" applyFont="1" applyBorder="1" applyAlignment="1">
      <alignment horizontal="center" vertical="center"/>
    </xf>
    <xf numFmtId="0" fontId="50" fillId="0" borderId="15" xfId="0" applyFont="1" applyBorder="1" applyAlignment="1">
      <alignment vertical="center"/>
    </xf>
    <xf numFmtId="0" fontId="48" fillId="0" borderId="0" xfId="0" applyFont="1"/>
    <xf numFmtId="0" fontId="55" fillId="0" borderId="0" xfId="0" applyFont="1" applyAlignment="1">
      <alignment wrapText="1"/>
    </xf>
    <xf numFmtId="4" fontId="51" fillId="0" borderId="0" xfId="0" applyNumberFormat="1" applyFont="1" applyAlignment="1">
      <alignment vertical="center"/>
    </xf>
    <xf numFmtId="0" fontId="51" fillId="0" borderId="0" xfId="0" applyFont="1" applyAlignment="1">
      <alignment horizontal="left"/>
    </xf>
    <xf numFmtId="0" fontId="34" fillId="0" borderId="0" xfId="0" applyFont="1" applyAlignment="1">
      <alignment horizontal="left"/>
    </xf>
    <xf numFmtId="4" fontId="51" fillId="3" borderId="0" xfId="0" applyNumberFormat="1" applyFont="1" applyFill="1" applyAlignment="1">
      <alignment vertical="center"/>
    </xf>
    <xf numFmtId="0" fontId="34" fillId="0" borderId="0" xfId="0" applyFont="1"/>
    <xf numFmtId="0" fontId="56" fillId="0" borderId="0" xfId="0" applyFont="1" applyAlignment="1">
      <alignment horizontal="left"/>
    </xf>
    <xf numFmtId="4" fontId="57" fillId="0" borderId="0" xfId="0" applyNumberFormat="1" applyFont="1" applyAlignment="1">
      <alignment vertical="center"/>
    </xf>
    <xf numFmtId="4" fontId="58" fillId="0" borderId="0" xfId="0" applyNumberFormat="1" applyFont="1" applyAlignment="1">
      <alignment vertical="center"/>
    </xf>
    <xf numFmtId="0" fontId="51" fillId="0" borderId="0" xfId="0" applyFont="1" applyAlignment="1">
      <alignment vertical="center"/>
    </xf>
    <xf numFmtId="4" fontId="59" fillId="0" borderId="0" xfId="0" applyNumberFormat="1" applyFont="1" applyAlignment="1">
      <alignment vertical="center"/>
    </xf>
    <xf numFmtId="4" fontId="60" fillId="0" borderId="0" xfId="0" applyNumberFormat="1" applyFont="1"/>
    <xf numFmtId="4" fontId="34" fillId="0" borderId="0" xfId="0" applyNumberFormat="1" applyFont="1"/>
    <xf numFmtId="0" fontId="34" fillId="0" borderId="0" xfId="0" applyFont="1" applyAlignment="1">
      <alignment wrapText="1"/>
    </xf>
    <xf numFmtId="4" fontId="48" fillId="0" borderId="0" xfId="0" applyNumberFormat="1" applyFont="1"/>
    <xf numFmtId="0" fontId="48" fillId="0" borderId="0" xfId="0" applyFont="1" applyAlignment="1">
      <alignment wrapText="1"/>
    </xf>
    <xf numFmtId="0" fontId="34" fillId="0" borderId="0" xfId="0" applyFont="1" applyAlignment="1">
      <alignment horizontal="left" wrapText="1"/>
    </xf>
    <xf numFmtId="0" fontId="51" fillId="0" borderId="0" xfId="0" applyFont="1" applyAlignment="1">
      <alignment horizontal="left" vertical="center"/>
    </xf>
    <xf numFmtId="16" fontId="51" fillId="0" borderId="0" xfId="0" applyNumberFormat="1" applyFont="1" applyAlignment="1">
      <alignment vertical="center"/>
    </xf>
    <xf numFmtId="0" fontId="61" fillId="0" borderId="0" xfId="0" applyFont="1" applyAlignment="1">
      <alignment vertical="center"/>
    </xf>
    <xf numFmtId="0" fontId="35" fillId="0" borderId="0" xfId="0" applyFont="1"/>
    <xf numFmtId="4" fontId="62" fillId="0" borderId="0" xfId="0" applyNumberFormat="1" applyFont="1" applyAlignment="1">
      <alignment vertical="center"/>
    </xf>
    <xf numFmtId="4" fontId="58" fillId="0" borderId="0" xfId="0" applyNumberFormat="1" applyFont="1"/>
    <xf numFmtId="0" fontId="50" fillId="11" borderId="15" xfId="0" applyFont="1" applyFill="1" applyBorder="1" applyAlignment="1">
      <alignment horizontal="center" vertical="center"/>
    </xf>
    <xf numFmtId="0" fontId="50" fillId="11" borderId="15" xfId="0" applyFont="1" applyFill="1" applyBorder="1" applyAlignment="1">
      <alignment vertical="center"/>
    </xf>
    <xf numFmtId="4" fontId="51" fillId="0" borderId="0" xfId="0" applyNumberFormat="1" applyFont="1" applyAlignment="1">
      <alignment horizontal="right" vertical="center" wrapText="1"/>
    </xf>
    <xf numFmtId="0" fontId="50" fillId="12" borderId="15" xfId="0" applyFont="1" applyFill="1" applyBorder="1" applyAlignment="1">
      <alignment horizontal="center" vertical="center"/>
    </xf>
    <xf numFmtId="0" fontId="50" fillId="12" borderId="15" xfId="0" applyFont="1" applyFill="1" applyBorder="1" applyAlignment="1">
      <alignment vertical="center"/>
    </xf>
    <xf numFmtId="14" fontId="51" fillId="0" borderId="0" xfId="0" applyNumberFormat="1" applyFont="1" applyAlignment="1">
      <alignment vertical="center"/>
    </xf>
    <xf numFmtId="4" fontId="60" fillId="0" borderId="0" xfId="0" applyNumberFormat="1" applyFont="1" applyAlignment="1">
      <alignment vertical="center"/>
    </xf>
    <xf numFmtId="0" fontId="50" fillId="13" borderId="15" xfId="0" applyFont="1" applyFill="1" applyBorder="1" applyAlignment="1">
      <alignment horizontal="center" vertical="center"/>
    </xf>
    <xf numFmtId="0" fontId="50" fillId="13" borderId="15" xfId="0" applyFont="1" applyFill="1" applyBorder="1" applyAlignment="1">
      <alignment vertical="center"/>
    </xf>
    <xf numFmtId="0" fontId="59" fillId="0" borderId="0" xfId="0" applyFont="1" applyAlignment="1">
      <alignment vertical="center"/>
    </xf>
    <xf numFmtId="4" fontId="63" fillId="0" borderId="0" xfId="0" applyNumberFormat="1" applyFont="1" applyAlignment="1">
      <alignment vertical="center"/>
    </xf>
    <xf numFmtId="4" fontId="51" fillId="0" borderId="28" xfId="0" applyNumberFormat="1" applyFont="1" applyBorder="1" applyAlignment="1">
      <alignment vertical="center"/>
    </xf>
    <xf numFmtId="0" fontId="54" fillId="0" borderId="0" xfId="0" applyFont="1" applyAlignment="1">
      <alignment vertical="center" wrapText="1"/>
    </xf>
    <xf numFmtId="0" fontId="64" fillId="0" borderId="0" xfId="0" applyFont="1" applyAlignment="1">
      <alignment vertical="center"/>
    </xf>
    <xf numFmtId="0" fontId="51" fillId="5" borderId="0" xfId="0" applyFont="1" applyFill="1" applyAlignment="1">
      <alignment vertical="center"/>
    </xf>
    <xf numFmtId="4" fontId="51" fillId="5" borderId="0" xfId="0" applyNumberFormat="1" applyFont="1" applyFill="1" applyAlignment="1">
      <alignment vertical="center"/>
    </xf>
    <xf numFmtId="0" fontId="66" fillId="0" borderId="0" xfId="0" applyFont="1" applyAlignment="1">
      <alignment horizontal="left" vertical="center"/>
    </xf>
    <xf numFmtId="4" fontId="66" fillId="5" borderId="0" xfId="0" applyNumberFormat="1" applyFont="1" applyFill="1" applyAlignment="1">
      <alignment vertical="center"/>
    </xf>
    <xf numFmtId="0" fontId="60" fillId="0" borderId="0" xfId="0" applyFont="1" applyAlignment="1">
      <alignment vertical="center"/>
    </xf>
    <xf numFmtId="0" fontId="49" fillId="5" borderId="0" xfId="0" applyFont="1" applyFill="1" applyAlignment="1">
      <alignment vertical="center"/>
    </xf>
    <xf numFmtId="165" fontId="51" fillId="0" borderId="0" xfId="0" applyNumberFormat="1" applyFont="1" applyAlignment="1">
      <alignment vertical="center"/>
    </xf>
    <xf numFmtId="165" fontId="49" fillId="5" borderId="0" xfId="0" applyNumberFormat="1" applyFont="1" applyFill="1" applyAlignment="1">
      <alignment vertical="center"/>
    </xf>
    <xf numFmtId="4" fontId="59" fillId="5" borderId="0" xfId="0" applyNumberFormat="1" applyFont="1" applyFill="1" applyAlignment="1">
      <alignment vertical="center"/>
    </xf>
    <xf numFmtId="4" fontId="60" fillId="5" borderId="0" xfId="0" applyNumberFormat="1" applyFont="1" applyFill="1" applyAlignment="1">
      <alignment vertical="center"/>
    </xf>
    <xf numFmtId="0" fontId="50" fillId="3" borderId="15" xfId="0" applyFont="1" applyFill="1" applyBorder="1" applyAlignment="1">
      <alignment vertical="center"/>
    </xf>
    <xf numFmtId="0" fontId="67" fillId="0" borderId="0" xfId="0" applyFont="1"/>
    <xf numFmtId="0" fontId="68" fillId="0" borderId="0" xfId="0" applyFont="1" applyAlignment="1">
      <alignment wrapText="1"/>
    </xf>
    <xf numFmtId="4" fontId="59" fillId="0" borderId="0" xfId="0" applyNumberFormat="1" applyFont="1"/>
    <xf numFmtId="0" fontId="59" fillId="0" borderId="0" xfId="0" applyFont="1" applyAlignment="1">
      <alignment horizontal="left"/>
    </xf>
    <xf numFmtId="0" fontId="59" fillId="0" borderId="0" xfId="0" applyFont="1" applyAlignment="1">
      <alignment horizontal="left" vertical="center"/>
    </xf>
    <xf numFmtId="0" fontId="69" fillId="0" borderId="0" xfId="0" applyFont="1" applyAlignment="1">
      <alignment horizontal="left" vertical="center"/>
    </xf>
    <xf numFmtId="165" fontId="59" fillId="0" borderId="0" xfId="0" applyNumberFormat="1" applyFont="1" applyAlignment="1">
      <alignment horizontal="left" vertical="center"/>
    </xf>
    <xf numFmtId="165" fontId="59" fillId="0" borderId="0" xfId="0" applyNumberFormat="1" applyFont="1" applyAlignment="1">
      <alignment vertical="center"/>
    </xf>
    <xf numFmtId="0" fontId="67" fillId="0" borderId="0" xfId="0" applyFont="1" applyAlignment="1">
      <alignment vertical="center"/>
    </xf>
    <xf numFmtId="0" fontId="25" fillId="0" borderId="26" xfId="0" applyFont="1" applyBorder="1" applyAlignment="1">
      <alignment horizontal="left" vertical="center"/>
    </xf>
    <xf numFmtId="16" fontId="46" fillId="0" borderId="29" xfId="0" applyNumberFormat="1" applyFont="1" applyBorder="1" applyAlignment="1">
      <alignment horizontal="left" vertical="center"/>
    </xf>
    <xf numFmtId="4" fontId="0" fillId="0" borderId="30" xfId="0" applyNumberFormat="1" applyBorder="1"/>
    <xf numFmtId="4" fontId="0" fillId="0" borderId="31" xfId="0" applyNumberFormat="1" applyBorder="1"/>
    <xf numFmtId="4" fontId="44" fillId="0" borderId="31" xfId="0" applyNumberFormat="1" applyFont="1" applyBorder="1"/>
    <xf numFmtId="0" fontId="44" fillId="0" borderId="0" xfId="0" applyFont="1"/>
    <xf numFmtId="0" fontId="46" fillId="0" borderId="29" xfId="0" applyFont="1" applyBorder="1" applyAlignment="1">
      <alignment horizontal="left" vertical="center"/>
    </xf>
    <xf numFmtId="0" fontId="0" fillId="0" borderId="29" xfId="0" applyBorder="1"/>
    <xf numFmtId="0" fontId="0" fillId="0" borderId="14" xfId="0" applyBorder="1"/>
    <xf numFmtId="16" fontId="0" fillId="0" borderId="14" xfId="0" applyNumberFormat="1" applyBorder="1" applyAlignment="1">
      <alignment horizontal="left"/>
    </xf>
    <xf numFmtId="4" fontId="44" fillId="0" borderId="16" xfId="0" applyNumberFormat="1" applyFont="1" applyBorder="1"/>
    <xf numFmtId="0" fontId="24" fillId="0" borderId="14" xfId="0" applyFont="1" applyBorder="1"/>
    <xf numFmtId="4" fontId="27" fillId="0" borderId="20" xfId="0" applyNumberFormat="1" applyFont="1" applyBorder="1"/>
    <xf numFmtId="169" fontId="46" fillId="0" borderId="29" xfId="0" applyNumberFormat="1" applyFont="1" applyBorder="1" applyAlignment="1">
      <alignment horizontal="center" vertical="center"/>
    </xf>
    <xf numFmtId="169" fontId="46" fillId="0" borderId="11" xfId="0" applyNumberFormat="1" applyFont="1" applyBorder="1" applyAlignment="1">
      <alignment horizontal="center" vertical="center"/>
    </xf>
    <xf numFmtId="169" fontId="46" fillId="0" borderId="15" xfId="0" applyNumberFormat="1" applyFont="1" applyBorder="1" applyAlignment="1">
      <alignment horizontal="center" vertical="center"/>
    </xf>
    <xf numFmtId="169" fontId="46" fillId="2" borderId="29" xfId="0" applyNumberFormat="1" applyFont="1" applyFill="1" applyBorder="1" applyAlignment="1">
      <alignment horizontal="center" vertical="center"/>
    </xf>
    <xf numFmtId="4" fontId="0" fillId="2" borderId="31" xfId="0" applyNumberFormat="1" applyFill="1" applyBorder="1"/>
    <xf numFmtId="4" fontId="0" fillId="14" borderId="23" xfId="0" applyNumberFormat="1" applyFill="1" applyBorder="1"/>
    <xf numFmtId="169" fontId="46" fillId="0" borderId="32" xfId="0" applyNumberFormat="1" applyFont="1" applyBorder="1" applyAlignment="1">
      <alignment horizontal="center" vertical="center"/>
    </xf>
    <xf numFmtId="16" fontId="25" fillId="0" borderId="29" xfId="0" applyNumberFormat="1" applyFont="1" applyBorder="1" applyAlignment="1">
      <alignment horizontal="left" vertical="center"/>
    </xf>
    <xf numFmtId="4" fontId="27" fillId="0" borderId="34" xfId="0" applyNumberFormat="1" applyFont="1" applyBorder="1"/>
    <xf numFmtId="0" fontId="24" fillId="0" borderId="29" xfId="0" applyFont="1" applyBorder="1"/>
    <xf numFmtId="16" fontId="0" fillId="0" borderId="29" xfId="0" applyNumberFormat="1" applyBorder="1"/>
    <xf numFmtId="0" fontId="24" fillId="2" borderId="13" xfId="0" applyFont="1" applyFill="1" applyBorder="1"/>
    <xf numFmtId="0" fontId="24" fillId="2" borderId="14" xfId="0" applyFont="1" applyFill="1" applyBorder="1"/>
    <xf numFmtId="4" fontId="0" fillId="2" borderId="15" xfId="0" applyNumberFormat="1" applyFill="1" applyBorder="1"/>
    <xf numFmtId="4" fontId="0" fillId="2" borderId="16" xfId="0" applyNumberFormat="1" applyFill="1" applyBorder="1"/>
    <xf numFmtId="4" fontId="0" fillId="2" borderId="23" xfId="0" applyNumberFormat="1" applyFill="1" applyBorder="1"/>
    <xf numFmtId="4" fontId="0" fillId="2" borderId="17" xfId="0" applyNumberFormat="1" applyFill="1" applyBorder="1"/>
    <xf numFmtId="4" fontId="79" fillId="0" borderId="16" xfId="0" applyNumberFormat="1" applyFont="1" applyBorder="1"/>
    <xf numFmtId="0" fontId="0" fillId="0" borderId="4" xfId="0" applyBorder="1"/>
    <xf numFmtId="0" fontId="0" fillId="0" borderId="5" xfId="0" applyBorder="1"/>
    <xf numFmtId="0" fontId="26" fillId="4" borderId="0" xfId="0" applyFont="1" applyFill="1" applyAlignment="1">
      <alignment horizontal="center" vertical="center"/>
    </xf>
    <xf numFmtId="4" fontId="0" fillId="0" borderId="37" xfId="0" applyNumberFormat="1" applyBorder="1"/>
    <xf numFmtId="4" fontId="46" fillId="0" borderId="22" xfId="0" applyNumberFormat="1" applyFont="1" applyBorder="1"/>
    <xf numFmtId="169" fontId="25" fillId="0" borderId="29" xfId="0" applyNumberFormat="1" applyFont="1" applyBorder="1" applyAlignment="1">
      <alignment horizontal="left" vertical="center"/>
    </xf>
    <xf numFmtId="0" fontId="81" fillId="0" borderId="0" xfId="0" applyFont="1"/>
    <xf numFmtId="169" fontId="46" fillId="0" borderId="0" xfId="0" applyNumberFormat="1" applyFont="1" applyAlignment="1">
      <alignment horizontal="center" vertical="center"/>
    </xf>
    <xf numFmtId="0" fontId="82" fillId="0" borderId="0" xfId="0" applyFont="1"/>
    <xf numFmtId="0" fontId="83" fillId="0" borderId="0" xfId="0" applyFont="1"/>
    <xf numFmtId="0" fontId="84" fillId="0" borderId="0" xfId="0" applyFont="1"/>
    <xf numFmtId="0" fontId="50" fillId="0" borderId="28" xfId="0" applyFont="1" applyBorder="1"/>
    <xf numFmtId="0" fontId="50" fillId="0" borderId="28" xfId="0" applyFont="1" applyBorder="1" applyAlignment="1">
      <alignment horizontal="left"/>
    </xf>
    <xf numFmtId="0" fontId="85" fillId="0" borderId="0" xfId="0" applyFont="1"/>
    <xf numFmtId="0" fontId="52" fillId="0" borderId="0" xfId="0" applyFont="1" applyAlignment="1">
      <alignment horizontal="center"/>
    </xf>
    <xf numFmtId="0" fontId="52" fillId="0" borderId="0" xfId="0" applyFont="1" applyAlignment="1">
      <alignment horizontal="left"/>
    </xf>
    <xf numFmtId="17" fontId="52" fillId="0" borderId="0" xfId="0" applyNumberFormat="1" applyFont="1" applyAlignment="1">
      <alignment horizontal="center"/>
    </xf>
    <xf numFmtId="165" fontId="52" fillId="0" borderId="0" xfId="0" applyNumberFormat="1" applyFont="1" applyAlignment="1">
      <alignment horizontal="center"/>
    </xf>
    <xf numFmtId="4" fontId="52" fillId="0" borderId="0" xfId="0" applyNumberFormat="1" applyFont="1" applyAlignment="1">
      <alignment horizontal="center"/>
    </xf>
    <xf numFmtId="4" fontId="52" fillId="0" borderId="0" xfId="0" applyNumberFormat="1" applyFont="1" applyAlignment="1">
      <alignment horizontal="center" vertical="center"/>
    </xf>
    <xf numFmtId="0" fontId="85" fillId="0" borderId="0" xfId="0" applyFont="1" applyAlignment="1">
      <alignment vertical="center"/>
    </xf>
    <xf numFmtId="0" fontId="49" fillId="0" borderId="0" xfId="0" applyFont="1" applyAlignment="1">
      <alignment horizontal="center" vertical="center"/>
    </xf>
    <xf numFmtId="166" fontId="54" fillId="0" borderId="0" xfId="0" applyNumberFormat="1" applyFont="1" applyAlignment="1">
      <alignment vertical="center"/>
    </xf>
    <xf numFmtId="4" fontId="86" fillId="0" borderId="0" xfId="0" applyNumberFormat="1" applyFont="1" applyAlignment="1">
      <alignment vertical="center"/>
    </xf>
    <xf numFmtId="0" fontId="52" fillId="7" borderId="15" xfId="0" applyFont="1" applyFill="1" applyBorder="1" applyAlignment="1">
      <alignment horizontal="center" vertical="center"/>
    </xf>
    <xf numFmtId="4" fontId="51" fillId="0" borderId="0" xfId="128" applyNumberFormat="1" applyFont="1" applyFill="1" applyAlignment="1">
      <alignment horizontal="right" vertical="center"/>
    </xf>
    <xf numFmtId="4" fontId="57" fillId="0" borderId="0" xfId="128" applyNumberFormat="1" applyFont="1" applyFill="1" applyAlignment="1">
      <alignment horizontal="right" vertical="center"/>
    </xf>
    <xf numFmtId="0" fontId="61" fillId="0" borderId="0" xfId="0" applyFont="1" applyAlignment="1">
      <alignment horizontal="left" vertical="center"/>
    </xf>
    <xf numFmtId="4" fontId="58" fillId="0" borderId="0" xfId="128" applyNumberFormat="1" applyFont="1" applyFill="1" applyAlignment="1">
      <alignment horizontal="right" vertical="center"/>
    </xf>
    <xf numFmtId="0" fontId="49" fillId="3" borderId="0" xfId="0" applyFont="1" applyFill="1" applyAlignment="1">
      <alignment vertical="center"/>
    </xf>
    <xf numFmtId="0" fontId="52" fillId="0" borderId="15" xfId="0" applyFont="1" applyBorder="1" applyAlignment="1">
      <alignment horizontal="center" vertical="center"/>
    </xf>
    <xf numFmtId="168" fontId="51" fillId="0" borderId="0" xfId="0" applyNumberFormat="1" applyFont="1" applyAlignment="1">
      <alignment horizontal="right" vertical="center"/>
    </xf>
    <xf numFmtId="168" fontId="51" fillId="0" borderId="0" xfId="0" applyNumberFormat="1" applyFont="1" applyAlignment="1">
      <alignment horizontal="left" vertical="center"/>
    </xf>
    <xf numFmtId="168" fontId="51" fillId="0" borderId="0" xfId="0" applyNumberFormat="1" applyFont="1" applyAlignment="1">
      <alignment vertical="center"/>
    </xf>
    <xf numFmtId="168" fontId="87" fillId="0" borderId="0" xfId="0" applyNumberFormat="1" applyFont="1" applyAlignment="1">
      <alignment horizontal="right" vertical="center"/>
    </xf>
    <xf numFmtId="168" fontId="59" fillId="0" borderId="0" xfId="0" applyNumberFormat="1" applyFont="1" applyAlignment="1">
      <alignment vertical="center"/>
    </xf>
    <xf numFmtId="168" fontId="88" fillId="0" borderId="0" xfId="0" applyNumberFormat="1" applyFont="1" applyAlignment="1">
      <alignment vertical="center"/>
    </xf>
    <xf numFmtId="168" fontId="49" fillId="0" borderId="0" xfId="0" applyNumberFormat="1" applyFont="1" applyAlignment="1">
      <alignment vertical="center"/>
    </xf>
    <xf numFmtId="168" fontId="89" fillId="0" borderId="0" xfId="0" applyNumberFormat="1" applyFont="1" applyAlignment="1">
      <alignment vertical="center"/>
    </xf>
    <xf numFmtId="168" fontId="90" fillId="0" borderId="0" xfId="0" applyNumberFormat="1" applyFont="1" applyAlignment="1">
      <alignment vertical="center"/>
    </xf>
    <xf numFmtId="168" fontId="91" fillId="0" borderId="0" xfId="0" applyNumberFormat="1" applyFont="1" applyAlignment="1">
      <alignment vertical="center"/>
    </xf>
    <xf numFmtId="0" fontId="92" fillId="0" borderId="0" xfId="0" applyFont="1" applyAlignment="1">
      <alignment vertical="center"/>
    </xf>
    <xf numFmtId="168" fontId="51" fillId="0" borderId="0" xfId="0" applyNumberFormat="1" applyFont="1" applyAlignment="1">
      <alignment horizontal="right" vertical="center" wrapText="1"/>
    </xf>
    <xf numFmtId="168" fontId="51" fillId="0" borderId="0" xfId="0" applyNumberFormat="1" applyFont="1" applyAlignment="1">
      <alignment horizontal="left" vertical="center" wrapText="1"/>
    </xf>
    <xf numFmtId="168" fontId="93" fillId="0" borderId="0" xfId="0" applyNumberFormat="1" applyFont="1" applyAlignment="1">
      <alignment vertical="center"/>
    </xf>
    <xf numFmtId="168" fontId="94" fillId="0" borderId="0" xfId="0" applyNumberFormat="1" applyFont="1" applyAlignment="1">
      <alignment vertical="center"/>
    </xf>
    <xf numFmtId="168" fontId="62" fillId="0" borderId="0" xfId="0" applyNumberFormat="1" applyFont="1" applyAlignment="1">
      <alignment vertical="center"/>
    </xf>
    <xf numFmtId="168" fontId="85" fillId="0" borderId="0" xfId="0" applyNumberFormat="1" applyFont="1" applyAlignment="1">
      <alignment vertical="center"/>
    </xf>
    <xf numFmtId="168" fontId="61" fillId="0" borderId="0" xfId="0" applyNumberFormat="1" applyFont="1" applyAlignment="1">
      <alignment vertical="center"/>
    </xf>
    <xf numFmtId="168" fontId="79" fillId="0" borderId="0" xfId="0" applyNumberFormat="1" applyFont="1"/>
    <xf numFmtId="168" fontId="57" fillId="0" borderId="0" xfId="0" applyNumberFormat="1" applyFont="1" applyAlignment="1">
      <alignment vertical="center"/>
    </xf>
    <xf numFmtId="168" fontId="34" fillId="15" borderId="0" xfId="0" applyNumberFormat="1" applyFont="1" applyFill="1" applyAlignment="1">
      <alignment vertical="center"/>
    </xf>
    <xf numFmtId="168" fontId="51" fillId="3" borderId="0" xfId="0" applyNumberFormat="1" applyFont="1" applyFill="1" applyAlignment="1">
      <alignment vertical="center"/>
    </xf>
    <xf numFmtId="168" fontId="79" fillId="0" borderId="0" xfId="0" applyNumberFormat="1" applyFont="1" applyAlignment="1">
      <alignment horizontal="left"/>
    </xf>
    <xf numFmtId="168" fontId="63" fillId="0" borderId="0" xfId="0" applyNumberFormat="1" applyFont="1" applyAlignment="1">
      <alignment vertical="center"/>
    </xf>
    <xf numFmtId="168" fontId="90" fillId="0" borderId="0" xfId="0" applyNumberFormat="1" applyFont="1" applyAlignment="1">
      <alignment horizontal="center" vertical="center"/>
    </xf>
    <xf numFmtId="168" fontId="85" fillId="0" borderId="0" xfId="0" applyNumberFormat="1" applyFont="1" applyAlignment="1">
      <alignment horizontal="left" vertical="center"/>
    </xf>
    <xf numFmtId="168" fontId="58" fillId="0" borderId="0" xfId="0" applyNumberFormat="1" applyFont="1" applyAlignment="1">
      <alignment vertical="center"/>
    </xf>
    <xf numFmtId="168" fontId="69" fillId="0" borderId="0" xfId="0" applyNumberFormat="1" applyFont="1" applyAlignment="1">
      <alignment vertical="center"/>
    </xf>
    <xf numFmtId="168" fontId="50" fillId="0" borderId="0" xfId="0" applyNumberFormat="1" applyFont="1" applyAlignment="1">
      <alignment horizontal="left" vertical="center"/>
    </xf>
    <xf numFmtId="168" fontId="59" fillId="0" borderId="0" xfId="0" applyNumberFormat="1" applyFont="1" applyAlignment="1">
      <alignment horizontal="right" vertical="center"/>
    </xf>
    <xf numFmtId="168" fontId="51" fillId="3" borderId="0" xfId="0" applyNumberFormat="1" applyFont="1" applyFill="1" applyAlignment="1">
      <alignment horizontal="right" vertical="center" wrapText="1"/>
    </xf>
    <xf numFmtId="168" fontId="89" fillId="16" borderId="0" xfId="0" applyNumberFormat="1" applyFont="1" applyFill="1" applyAlignment="1">
      <alignment vertical="center"/>
    </xf>
    <xf numFmtId="0" fontId="83" fillId="0" borderId="0" xfId="0" applyFont="1" applyAlignment="1">
      <alignment vertical="center"/>
    </xf>
    <xf numFmtId="168" fontId="58" fillId="0" borderId="0" xfId="0" applyNumberFormat="1" applyFont="1" applyAlignment="1">
      <alignment horizontal="left" vertical="center"/>
    </xf>
    <xf numFmtId="168" fontId="52" fillId="0" borderId="0" xfId="0" applyNumberFormat="1" applyFont="1" applyAlignment="1">
      <alignment vertical="center"/>
    </xf>
    <xf numFmtId="0" fontId="52" fillId="0" borderId="0" xfId="0" applyFont="1" applyAlignment="1">
      <alignment vertical="center"/>
    </xf>
    <xf numFmtId="0" fontId="50" fillId="0" borderId="15" xfId="0" applyFont="1" applyBorder="1" applyAlignment="1">
      <alignment horizontal="left" vertical="center"/>
    </xf>
    <xf numFmtId="168" fontId="50" fillId="0" borderId="0" xfId="0" applyNumberFormat="1" applyFont="1" applyAlignment="1">
      <alignment vertical="center"/>
    </xf>
    <xf numFmtId="168" fontId="51" fillId="0" borderId="0" xfId="0" applyNumberFormat="1" applyFont="1" applyAlignment="1">
      <alignment horizontal="center" vertical="center"/>
    </xf>
    <xf numFmtId="168" fontId="51" fillId="17" borderId="0" xfId="0" applyNumberFormat="1" applyFont="1" applyFill="1" applyAlignment="1">
      <alignment vertical="center"/>
    </xf>
    <xf numFmtId="168" fontId="51" fillId="18" borderId="0" xfId="0" applyNumberFormat="1" applyFont="1" applyFill="1" applyAlignment="1">
      <alignment vertical="center"/>
    </xf>
    <xf numFmtId="168" fontId="51" fillId="18" borderId="0" xfId="0" applyNumberFormat="1" applyFont="1" applyFill="1" applyAlignment="1">
      <alignment horizontal="left" vertical="center"/>
    </xf>
    <xf numFmtId="0" fontId="50" fillId="0" borderId="0" xfId="0" applyFont="1" applyAlignment="1">
      <alignment vertical="center"/>
    </xf>
    <xf numFmtId="0" fontId="52" fillId="0" borderId="31" xfId="0" applyFont="1" applyBorder="1" applyAlignment="1">
      <alignment horizontal="center" vertical="center"/>
    </xf>
    <xf numFmtId="0" fontId="50" fillId="2" borderId="29" xfId="0" applyFont="1" applyFill="1" applyBorder="1" applyAlignment="1">
      <alignment horizontal="center" vertical="center"/>
    </xf>
    <xf numFmtId="0" fontId="52" fillId="0" borderId="11" xfId="0" applyFont="1" applyBorder="1" applyAlignment="1">
      <alignment horizontal="center" vertical="center"/>
    </xf>
    <xf numFmtId="0" fontId="50" fillId="0" borderId="11" xfId="0" applyFont="1" applyBorder="1" applyAlignment="1">
      <alignment vertical="center"/>
    </xf>
    <xf numFmtId="0" fontId="86" fillId="0" borderId="0" xfId="0" applyFont="1" applyAlignment="1">
      <alignment vertical="center"/>
    </xf>
    <xf numFmtId="0" fontId="24" fillId="0" borderId="1" xfId="0" applyFont="1" applyBorder="1"/>
    <xf numFmtId="0" fontId="24" fillId="0" borderId="2" xfId="0" applyFont="1" applyBorder="1"/>
    <xf numFmtId="0" fontId="24" fillId="0" borderId="3" xfId="0" applyFont="1" applyBorder="1"/>
    <xf numFmtId="4" fontId="96" fillId="0" borderId="16" xfId="0" applyNumberFormat="1" applyFont="1" applyBorder="1"/>
    <xf numFmtId="4" fontId="24" fillId="0" borderId="16" xfId="0" applyNumberFormat="1" applyFont="1" applyBorder="1"/>
    <xf numFmtId="14" fontId="24" fillId="0" borderId="14" xfId="0" applyNumberFormat="1" applyFont="1" applyBorder="1"/>
    <xf numFmtId="4" fontId="24" fillId="0" borderId="23" xfId="0" applyNumberFormat="1" applyFont="1" applyBorder="1"/>
    <xf numFmtId="14" fontId="0" fillId="0" borderId="0" xfId="0" applyNumberFormat="1"/>
    <xf numFmtId="4" fontId="24" fillId="0" borderId="20" xfId="0" applyNumberFormat="1" applyFont="1" applyBorder="1"/>
    <xf numFmtId="4" fontId="0" fillId="0" borderId="33" xfId="0" applyNumberFormat="1" applyBorder="1"/>
    <xf numFmtId="168" fontId="0" fillId="0" borderId="0" xfId="0" applyNumberFormat="1" applyAlignment="1">
      <alignment horizontal="left"/>
    </xf>
    <xf numFmtId="0" fontId="97" fillId="0" borderId="4" xfId="0" applyFont="1" applyBorder="1" applyAlignment="1">
      <alignment vertical="distributed"/>
    </xf>
    <xf numFmtId="4" fontId="27" fillId="0" borderId="0" xfId="0" applyNumberFormat="1" applyFont="1"/>
    <xf numFmtId="0" fontId="97" fillId="0" borderId="0" xfId="0" applyFont="1" applyAlignment="1">
      <alignment vertical="distributed"/>
    </xf>
    <xf numFmtId="169" fontId="98" fillId="0" borderId="29" xfId="0" applyNumberFormat="1" applyFont="1" applyBorder="1" applyAlignment="1">
      <alignment horizontal="center" vertical="center"/>
    </xf>
    <xf numFmtId="4" fontId="99" fillId="0" borderId="23" xfId="0" applyNumberFormat="1" applyFont="1" applyBorder="1"/>
    <xf numFmtId="4" fontId="97" fillId="0" borderId="4" xfId="0" applyNumberFormat="1" applyFont="1" applyBorder="1" applyAlignment="1">
      <alignment vertical="distributed"/>
    </xf>
    <xf numFmtId="4" fontId="44" fillId="0" borderId="15" xfId="0" applyNumberFormat="1" applyFont="1" applyBorder="1"/>
    <xf numFmtId="169" fontId="46" fillId="0" borderId="14" xfId="0" applyNumberFormat="1" applyFont="1" applyBorder="1" applyAlignment="1">
      <alignment horizontal="center" vertical="center"/>
    </xf>
    <xf numFmtId="16" fontId="24" fillId="0" borderId="14" xfId="0" applyNumberFormat="1" applyFont="1" applyBorder="1" applyAlignment="1">
      <alignment horizontal="left"/>
    </xf>
    <xf numFmtId="170" fontId="0" fillId="0" borderId="0" xfId="0" applyNumberFormat="1"/>
    <xf numFmtId="169" fontId="46" fillId="0" borderId="15" xfId="0" applyNumberFormat="1" applyFont="1" applyBorder="1" applyAlignment="1">
      <alignment vertical="center"/>
    </xf>
    <xf numFmtId="169" fontId="0" fillId="0" borderId="29" xfId="0" applyNumberFormat="1" applyBorder="1" applyAlignment="1">
      <alignment horizontal="center"/>
    </xf>
    <xf numFmtId="169" fontId="0" fillId="0" borderId="14" xfId="0" applyNumberFormat="1" applyBorder="1" applyAlignment="1">
      <alignment horizontal="center"/>
    </xf>
    <xf numFmtId="0" fontId="24" fillId="17" borderId="13" xfId="0" applyFont="1" applyFill="1" applyBorder="1"/>
    <xf numFmtId="169" fontId="0" fillId="17" borderId="14" xfId="0" applyNumberFormat="1" applyFill="1" applyBorder="1" applyAlignment="1">
      <alignment horizontal="center"/>
    </xf>
    <xf numFmtId="4" fontId="0" fillId="17" borderId="16" xfId="0" applyNumberFormat="1" applyFill="1" applyBorder="1"/>
    <xf numFmtId="4" fontId="0" fillId="17" borderId="15" xfId="0" applyNumberFormat="1" applyFill="1" applyBorder="1"/>
    <xf numFmtId="4" fontId="0" fillId="17" borderId="23" xfId="0" applyNumberFormat="1" applyFill="1" applyBorder="1"/>
    <xf numFmtId="4" fontId="0" fillId="17" borderId="17" xfId="0" applyNumberFormat="1" applyFill="1" applyBorder="1"/>
    <xf numFmtId="169" fontId="24" fillId="0" borderId="14" xfId="0" applyNumberFormat="1" applyFont="1" applyBorder="1"/>
    <xf numFmtId="0" fontId="44" fillId="0" borderId="0" xfId="0" applyFont="1" applyAlignment="1">
      <alignment horizontal="left"/>
    </xf>
    <xf numFmtId="16" fontId="44" fillId="0" borderId="0" xfId="0" applyNumberFormat="1" applyFont="1" applyAlignment="1">
      <alignment horizontal="left"/>
    </xf>
    <xf numFmtId="168" fontId="0" fillId="0" borderId="0" xfId="0" applyNumberFormat="1"/>
    <xf numFmtId="0" fontId="56" fillId="0" borderId="0" xfId="860" applyFont="1" applyAlignment="1">
      <alignment horizontal="center" vertical="center" wrapText="1"/>
    </xf>
    <xf numFmtId="0" fontId="56" fillId="0" borderId="0" xfId="860" applyFont="1" applyAlignment="1">
      <alignment vertical="center" wrapText="1"/>
    </xf>
    <xf numFmtId="0" fontId="102" fillId="0" borderId="0" xfId="860" applyFont="1" applyAlignment="1">
      <alignment horizontal="center" vertical="center" wrapText="1"/>
    </xf>
    <xf numFmtId="0" fontId="103" fillId="4" borderId="15" xfId="860" applyFont="1" applyFill="1" applyBorder="1" applyAlignment="1">
      <alignment horizontal="center" vertical="center" wrapText="1"/>
    </xf>
    <xf numFmtId="0" fontId="103" fillId="4" borderId="16" xfId="860" applyFont="1" applyFill="1" applyBorder="1" applyAlignment="1">
      <alignment horizontal="center" vertical="center" wrapText="1"/>
    </xf>
    <xf numFmtId="0" fontId="49" fillId="0" borderId="0" xfId="860" applyFont="1" applyAlignment="1">
      <alignment horizontal="center" vertical="center" wrapText="1"/>
    </xf>
    <xf numFmtId="0" fontId="49" fillId="0" borderId="31" xfId="860" applyFont="1" applyBorder="1" applyAlignment="1">
      <alignment horizontal="center" vertical="center" wrapText="1"/>
    </xf>
    <xf numFmtId="0" fontId="49" fillId="0" borderId="15" xfId="860" applyFont="1" applyBorder="1" applyAlignment="1">
      <alignment vertical="center" wrapText="1"/>
    </xf>
    <xf numFmtId="0" fontId="104" fillId="0" borderId="15" xfId="860" applyFont="1" applyBorder="1" applyAlignment="1">
      <alignment vertical="center" wrapText="1"/>
    </xf>
    <xf numFmtId="4" fontId="49" fillId="8" borderId="15" xfId="860" applyNumberFormat="1" applyFont="1" applyFill="1" applyBorder="1" applyAlignment="1">
      <alignment horizontal="center" vertical="center" wrapText="1"/>
    </xf>
    <xf numFmtId="0" fontId="49" fillId="0" borderId="15" xfId="860" applyFont="1" applyBorder="1" applyAlignment="1">
      <alignment horizontal="center" vertical="center" wrapText="1"/>
    </xf>
    <xf numFmtId="4" fontId="49" fillId="0" borderId="15" xfId="860" applyNumberFormat="1" applyFont="1" applyBorder="1" applyAlignment="1">
      <alignment horizontal="center" vertical="center" wrapText="1"/>
    </xf>
    <xf numFmtId="0" fontId="104" fillId="0" borderId="31" xfId="860" applyFont="1" applyBorder="1" applyAlignment="1">
      <alignment horizontal="center" vertical="center" wrapText="1"/>
    </xf>
    <xf numFmtId="0" fontId="61" fillId="0" borderId="15" xfId="860" applyFont="1" applyBorder="1" applyAlignment="1">
      <alignment vertical="center" wrapText="1"/>
    </xf>
    <xf numFmtId="0" fontId="104" fillId="0" borderId="0" xfId="860" applyFont="1" applyAlignment="1">
      <alignment vertical="center" wrapText="1"/>
    </xf>
    <xf numFmtId="4" fontId="105" fillId="20" borderId="15" xfId="860" applyNumberFormat="1" applyFont="1" applyFill="1" applyBorder="1" applyAlignment="1">
      <alignment horizontal="center" vertical="center" wrapText="1"/>
    </xf>
    <xf numFmtId="4" fontId="105" fillId="0" borderId="15" xfId="860" applyNumberFormat="1" applyFont="1" applyBorder="1" applyAlignment="1">
      <alignment horizontal="center" vertical="center" wrapText="1"/>
    </xf>
    <xf numFmtId="0" fontId="49" fillId="8" borderId="0" xfId="860" applyFont="1" applyFill="1" applyAlignment="1">
      <alignment horizontal="center" vertical="center" wrapText="1"/>
    </xf>
    <xf numFmtId="4" fontId="49" fillId="21" borderId="0" xfId="860" applyNumberFormat="1" applyFont="1" applyFill="1" applyAlignment="1">
      <alignment horizontal="center" vertical="center" wrapText="1"/>
    </xf>
    <xf numFmtId="0" fontId="104" fillId="0" borderId="0" xfId="860" applyFont="1" applyAlignment="1">
      <alignment horizontal="center" vertical="center" wrapText="1"/>
    </xf>
    <xf numFmtId="0" fontId="106" fillId="0" borderId="15" xfId="860" applyFont="1" applyBorder="1" applyAlignment="1">
      <alignment wrapText="1"/>
    </xf>
    <xf numFmtId="0" fontId="104" fillId="8" borderId="31" xfId="860" applyFont="1" applyFill="1" applyBorder="1" applyAlignment="1">
      <alignment horizontal="center" vertical="center" wrapText="1"/>
    </xf>
    <xf numFmtId="0" fontId="49" fillId="8" borderId="15" xfId="860" applyFont="1" applyFill="1" applyBorder="1" applyAlignment="1">
      <alignment vertical="center" wrapText="1"/>
    </xf>
    <xf numFmtId="0" fontId="105" fillId="8" borderId="15" xfId="860" applyFont="1" applyFill="1" applyBorder="1" applyAlignment="1">
      <alignment vertical="center" wrapText="1"/>
    </xf>
    <xf numFmtId="0" fontId="61" fillId="8" borderId="15" xfId="860" applyFont="1" applyFill="1" applyBorder="1" applyAlignment="1">
      <alignment vertical="center" wrapText="1"/>
    </xf>
    <xf numFmtId="4" fontId="52" fillId="8" borderId="31" xfId="860" applyNumberFormat="1" applyFont="1" applyFill="1" applyBorder="1" applyAlignment="1">
      <alignment vertical="center" wrapText="1"/>
    </xf>
    <xf numFmtId="4" fontId="52" fillId="8" borderId="38" xfId="860" applyNumberFormat="1" applyFont="1" applyFill="1" applyBorder="1" applyAlignment="1">
      <alignment vertical="center" wrapText="1"/>
    </xf>
    <xf numFmtId="4" fontId="52" fillId="8" borderId="29" xfId="860" applyNumberFormat="1" applyFont="1" applyFill="1" applyBorder="1" applyAlignment="1">
      <alignment vertical="center" wrapText="1"/>
    </xf>
    <xf numFmtId="0" fontId="49" fillId="8" borderId="15" xfId="860" applyFont="1" applyFill="1" applyBorder="1" applyAlignment="1">
      <alignment horizontal="center" vertical="center" wrapText="1"/>
    </xf>
    <xf numFmtId="0" fontId="104" fillId="8" borderId="0" xfId="860" applyFont="1" applyFill="1" applyAlignment="1">
      <alignment vertical="center" wrapText="1"/>
    </xf>
    <xf numFmtId="0" fontId="49" fillId="0" borderId="0" xfId="860" applyFont="1" applyAlignment="1">
      <alignment vertical="center" wrapText="1"/>
    </xf>
    <xf numFmtId="0" fontId="105" fillId="0" borderId="15" xfId="860" applyFont="1" applyBorder="1" applyAlignment="1">
      <alignment horizontal="center" vertical="center" wrapText="1"/>
    </xf>
    <xf numFmtId="0" fontId="49" fillId="23" borderId="15" xfId="860" applyFont="1" applyFill="1" applyBorder="1" applyAlignment="1">
      <alignment vertical="center" wrapText="1"/>
    </xf>
    <xf numFmtId="0" fontId="104" fillId="23" borderId="15" xfId="860" applyFont="1" applyFill="1" applyBorder="1" applyAlignment="1">
      <alignment vertical="center" wrapText="1"/>
    </xf>
    <xf numFmtId="0" fontId="104" fillId="8" borderId="15" xfId="860" applyFont="1" applyFill="1" applyBorder="1" applyAlignment="1">
      <alignment vertical="center" wrapText="1"/>
    </xf>
    <xf numFmtId="4" fontId="49" fillId="8" borderId="31" xfId="860" applyNumberFormat="1" applyFont="1" applyFill="1" applyBorder="1" applyAlignment="1">
      <alignment vertical="center" wrapText="1"/>
    </xf>
    <xf numFmtId="4" fontId="49" fillId="8" borderId="38" xfId="860" applyNumberFormat="1" applyFont="1" applyFill="1" applyBorder="1" applyAlignment="1">
      <alignment vertical="center" wrapText="1"/>
    </xf>
    <xf numFmtId="4" fontId="49" fillId="8" borderId="29" xfId="860" applyNumberFormat="1" applyFont="1" applyFill="1" applyBorder="1" applyAlignment="1">
      <alignment vertical="center" wrapText="1"/>
    </xf>
    <xf numFmtId="0" fontId="49" fillId="22" borderId="15" xfId="860" applyFont="1" applyFill="1" applyBorder="1" applyAlignment="1">
      <alignment horizontal="center" vertical="center" wrapText="1"/>
    </xf>
    <xf numFmtId="49" fontId="46" fillId="0" borderId="15" xfId="860" applyNumberFormat="1" applyFont="1" applyBorder="1" applyAlignment="1">
      <alignment wrapText="1"/>
    </xf>
    <xf numFmtId="49" fontId="46" fillId="0" borderId="15" xfId="860" applyNumberFormat="1" applyFont="1" applyBorder="1"/>
    <xf numFmtId="4" fontId="49" fillId="20" borderId="15" xfId="860" applyNumberFormat="1" applyFont="1" applyFill="1" applyBorder="1" applyAlignment="1">
      <alignment horizontal="center" vertical="center" wrapText="1"/>
    </xf>
    <xf numFmtId="0" fontId="104" fillId="24" borderId="15" xfId="860" applyFont="1" applyFill="1" applyBorder="1" applyAlignment="1">
      <alignment vertical="center" wrapText="1"/>
    </xf>
    <xf numFmtId="4" fontId="49" fillId="23" borderId="15" xfId="860" applyNumberFormat="1" applyFont="1" applyFill="1" applyBorder="1" applyAlignment="1">
      <alignment horizontal="center" vertical="center" wrapText="1"/>
    </xf>
    <xf numFmtId="4" fontId="49" fillId="22" borderId="15" xfId="860" applyNumberFormat="1" applyFont="1" applyFill="1" applyBorder="1" applyAlignment="1">
      <alignment horizontal="center" vertical="center" wrapText="1"/>
    </xf>
    <xf numFmtId="0" fontId="51" fillId="0" borderId="15" xfId="860" applyFont="1" applyBorder="1" applyAlignment="1">
      <alignment vertical="center" wrapText="1"/>
    </xf>
    <xf numFmtId="0" fontId="51" fillId="0" borderId="15" xfId="860" applyFont="1" applyBorder="1" applyAlignment="1">
      <alignment horizontal="center" vertical="center" wrapText="1"/>
    </xf>
    <xf numFmtId="0" fontId="104" fillId="0" borderId="0" xfId="860" applyFont="1" applyAlignment="1">
      <alignment vertical="center"/>
    </xf>
    <xf numFmtId="4" fontId="49" fillId="0" borderId="0" xfId="860" applyNumberFormat="1" applyFont="1" applyAlignment="1">
      <alignment horizontal="center" vertical="center" wrapText="1"/>
    </xf>
    <xf numFmtId="4" fontId="49" fillId="21" borderId="15" xfId="860" applyNumberFormat="1" applyFont="1" applyFill="1" applyBorder="1" applyAlignment="1">
      <alignment horizontal="center" vertical="center" wrapText="1"/>
    </xf>
    <xf numFmtId="4" fontId="104" fillId="0" borderId="0" xfId="860" applyNumberFormat="1" applyFont="1" applyAlignment="1">
      <alignment horizontal="center" vertical="center" wrapText="1"/>
    </xf>
    <xf numFmtId="4" fontId="107" fillId="0" borderId="0" xfId="860" applyNumberFormat="1" applyFont="1" applyAlignment="1">
      <alignment horizontal="center" vertical="center" wrapText="1"/>
    </xf>
    <xf numFmtId="0" fontId="51" fillId="0" borderId="0" xfId="860" applyFont="1" applyAlignment="1">
      <alignment horizontal="center" vertical="center" wrapText="1"/>
    </xf>
    <xf numFmtId="0" fontId="51" fillId="0" borderId="0" xfId="860" applyFont="1" applyAlignment="1">
      <alignment vertical="center" wrapText="1"/>
    </xf>
    <xf numFmtId="4" fontId="56" fillId="0" borderId="0" xfId="860" applyNumberFormat="1" applyFont="1" applyAlignment="1">
      <alignment horizontal="center" vertical="center" wrapText="1"/>
    </xf>
    <xf numFmtId="4" fontId="51" fillId="0" borderId="0" xfId="860" applyNumberFormat="1" applyFont="1" applyAlignment="1">
      <alignment horizontal="center" vertical="center" wrapText="1"/>
    </xf>
    <xf numFmtId="4" fontId="104" fillId="21" borderId="15" xfId="860" applyNumberFormat="1" applyFont="1" applyFill="1" applyBorder="1" applyAlignment="1">
      <alignment horizontal="center" vertical="center" wrapText="1"/>
    </xf>
    <xf numFmtId="4" fontId="104" fillId="23" borderId="15" xfId="860" applyNumberFormat="1" applyFont="1" applyFill="1" applyBorder="1" applyAlignment="1">
      <alignment horizontal="center" vertical="center" wrapText="1"/>
    </xf>
    <xf numFmtId="0" fontId="56" fillId="25" borderId="0" xfId="860" applyFont="1" applyFill="1" applyAlignment="1">
      <alignment horizontal="center" vertical="center" wrapText="1"/>
    </xf>
    <xf numFmtId="3" fontId="56" fillId="25" borderId="0" xfId="860" applyNumberFormat="1" applyFont="1" applyFill="1" applyAlignment="1">
      <alignment horizontal="center" vertical="center" wrapText="1"/>
    </xf>
    <xf numFmtId="3" fontId="51" fillId="0" borderId="0" xfId="860" applyNumberFormat="1" applyFont="1" applyAlignment="1">
      <alignment horizontal="center" vertical="center" wrapText="1"/>
    </xf>
    <xf numFmtId="0" fontId="101" fillId="0" borderId="0" xfId="860"/>
    <xf numFmtId="0" fontId="101" fillId="25" borderId="0" xfId="860" applyFill="1"/>
    <xf numFmtId="0" fontId="101" fillId="0" borderId="0" xfId="860" applyAlignment="1">
      <alignment horizontal="center"/>
    </xf>
    <xf numFmtId="0" fontId="49" fillId="0" borderId="15" xfId="860" applyFont="1" applyBorder="1" applyAlignment="1">
      <alignment horizontal="left" vertical="center" wrapText="1"/>
    </xf>
    <xf numFmtId="0" fontId="101" fillId="25" borderId="0" xfId="860" applyFill="1" applyAlignment="1">
      <alignment horizontal="center"/>
    </xf>
    <xf numFmtId="4" fontId="101" fillId="0" borderId="0" xfId="860" applyNumberFormat="1"/>
    <xf numFmtId="4" fontId="101" fillId="21" borderId="0" xfId="860" applyNumberFormat="1" applyFill="1"/>
    <xf numFmtId="4" fontId="101" fillId="25" borderId="0" xfId="860" applyNumberFormat="1" applyFill="1"/>
    <xf numFmtId="0" fontId="49" fillId="23" borderId="15" xfId="860" applyFont="1" applyFill="1" applyBorder="1" applyAlignment="1">
      <alignment horizontal="center" vertical="center" wrapText="1"/>
    </xf>
    <xf numFmtId="0" fontId="49" fillId="23" borderId="15" xfId="860" applyFont="1" applyFill="1" applyBorder="1" applyAlignment="1">
      <alignment horizontal="left" vertical="center" wrapText="1"/>
    </xf>
    <xf numFmtId="49" fontId="46" fillId="0" borderId="15" xfId="860" applyNumberFormat="1" applyFont="1" applyBorder="1" applyAlignment="1">
      <alignment horizontal="left" wrapText="1"/>
    </xf>
    <xf numFmtId="49" fontId="46" fillId="0" borderId="15" xfId="860" applyNumberFormat="1" applyFont="1" applyBorder="1" applyAlignment="1">
      <alignment horizontal="left"/>
    </xf>
    <xf numFmtId="4" fontId="107" fillId="21" borderId="15" xfId="860" applyNumberFormat="1" applyFont="1" applyFill="1" applyBorder="1" applyAlignment="1">
      <alignment horizontal="center" vertical="center" wrapText="1"/>
    </xf>
    <xf numFmtId="0" fontId="49" fillId="0" borderId="29" xfId="860" applyFont="1" applyBorder="1" applyAlignment="1">
      <alignment horizontal="center" vertical="center" wrapText="1"/>
    </xf>
    <xf numFmtId="4" fontId="49" fillId="22" borderId="0" xfId="860" applyNumberFormat="1" applyFont="1" applyFill="1" applyAlignment="1">
      <alignment horizontal="center" vertical="center" wrapText="1"/>
    </xf>
    <xf numFmtId="0" fontId="104" fillId="23" borderId="15" xfId="860" applyFont="1" applyFill="1" applyBorder="1" applyAlignment="1">
      <alignment horizontal="center" vertical="center" wrapText="1"/>
    </xf>
    <xf numFmtId="0" fontId="46" fillId="0" borderId="15" xfId="860" applyFont="1" applyBorder="1" applyAlignment="1">
      <alignment horizontal="left" wrapText="1"/>
    </xf>
    <xf numFmtId="0" fontId="104" fillId="0" borderId="15" xfId="860" applyFont="1" applyBorder="1" applyAlignment="1">
      <alignment horizontal="center" vertical="center" wrapText="1"/>
    </xf>
    <xf numFmtId="4" fontId="49" fillId="26" borderId="15" xfId="860" applyNumberFormat="1" applyFont="1" applyFill="1" applyBorder="1" applyAlignment="1">
      <alignment horizontal="center" vertical="center" wrapText="1"/>
    </xf>
    <xf numFmtId="0" fontId="106" fillId="0" borderId="15" xfId="860" applyFont="1" applyBorder="1" applyAlignment="1">
      <alignment horizontal="left" wrapText="1"/>
    </xf>
    <xf numFmtId="4" fontId="49" fillId="23" borderId="0" xfId="860" applyNumberFormat="1" applyFont="1" applyFill="1" applyAlignment="1">
      <alignment horizontal="center" vertical="center" wrapText="1"/>
    </xf>
    <xf numFmtId="0" fontId="49" fillId="22" borderId="15" xfId="860" applyFont="1" applyFill="1" applyBorder="1" applyAlignment="1">
      <alignment horizontal="left" vertical="center" wrapText="1"/>
    </xf>
    <xf numFmtId="4" fontId="104" fillId="0" borderId="15" xfId="860" applyNumberFormat="1" applyFont="1" applyBorder="1" applyAlignment="1">
      <alignment horizontal="center" vertical="center" wrapText="1"/>
    </xf>
    <xf numFmtId="3" fontId="104" fillId="0" borderId="0" xfId="860" applyNumberFormat="1" applyFont="1" applyAlignment="1">
      <alignment horizontal="center" vertical="center" wrapText="1"/>
    </xf>
    <xf numFmtId="3" fontId="104" fillId="25" borderId="0" xfId="860" applyNumberFormat="1" applyFont="1" applyFill="1" applyAlignment="1">
      <alignment horizontal="center" vertical="center" wrapText="1"/>
    </xf>
    <xf numFmtId="0" fontId="26" fillId="4" borderId="40" xfId="0" applyFont="1" applyFill="1" applyBorder="1" applyAlignment="1">
      <alignment horizontal="center" vertical="center" wrapText="1"/>
    </xf>
    <xf numFmtId="43" fontId="16" fillId="19" borderId="0" xfId="0" applyNumberFormat="1" applyFont="1" applyFill="1" applyAlignment="1">
      <alignment horizontal="center"/>
    </xf>
    <xf numFmtId="43" fontId="16" fillId="27" borderId="0" xfId="0" applyNumberFormat="1" applyFont="1" applyFill="1" applyAlignment="1">
      <alignment horizontal="center"/>
    </xf>
    <xf numFmtId="43" fontId="3" fillId="27" borderId="0" xfId="0" applyNumberFormat="1" applyFont="1" applyFill="1" applyAlignment="1">
      <alignment horizontal="center"/>
    </xf>
    <xf numFmtId="43" fontId="3" fillId="19" borderId="0" xfId="0" applyNumberFormat="1" applyFont="1" applyFill="1" applyAlignment="1">
      <alignment horizontal="center"/>
    </xf>
    <xf numFmtId="43" fontId="5" fillId="18" borderId="0" xfId="0" applyNumberFormat="1" applyFont="1" applyFill="1"/>
    <xf numFmtId="0" fontId="24" fillId="0" borderId="15" xfId="0" applyFont="1" applyBorder="1" applyAlignment="1">
      <alignment horizontal="center"/>
    </xf>
    <xf numFmtId="0" fontId="17" fillId="0" borderId="15" xfId="1" applyBorder="1"/>
    <xf numFmtId="0" fontId="8" fillId="0" borderId="0" xfId="0" applyFont="1" applyAlignment="1">
      <alignment horizontal="right"/>
    </xf>
    <xf numFmtId="43" fontId="16" fillId="18" borderId="0" xfId="0" applyNumberFormat="1" applyFont="1" applyFill="1"/>
    <xf numFmtId="43" fontId="3" fillId="18" borderId="0" xfId="0" applyNumberFormat="1" applyFont="1" applyFill="1"/>
    <xf numFmtId="43" fontId="16" fillId="14" borderId="0" xfId="0" applyNumberFormat="1" applyFont="1" applyFill="1"/>
    <xf numFmtId="43" fontId="3" fillId="14" borderId="0" xfId="0" applyNumberFormat="1" applyFont="1" applyFill="1"/>
    <xf numFmtId="43" fontId="16" fillId="13" borderId="0" xfId="0" applyNumberFormat="1" applyFont="1" applyFill="1"/>
    <xf numFmtId="43" fontId="5" fillId="13" borderId="0" xfId="0" applyNumberFormat="1" applyFont="1" applyFill="1"/>
    <xf numFmtId="43" fontId="3" fillId="13" borderId="0" xfId="0" applyNumberFormat="1" applyFont="1" applyFill="1"/>
    <xf numFmtId="43" fontId="5" fillId="12" borderId="0" xfId="0" applyNumberFormat="1" applyFont="1" applyFill="1" applyAlignment="1">
      <alignment horizontal="center"/>
    </xf>
    <xf numFmtId="43" fontId="3" fillId="12" borderId="0" xfId="0" applyNumberFormat="1" applyFont="1" applyFill="1"/>
    <xf numFmtId="43" fontId="16" fillId="12" borderId="0" xfId="0" applyNumberFormat="1" applyFont="1" applyFill="1"/>
    <xf numFmtId="43" fontId="5" fillId="12" borderId="0" xfId="0" applyNumberFormat="1" applyFont="1" applyFill="1"/>
    <xf numFmtId="0" fontId="0" fillId="0" borderId="0" xfId="0" applyAlignment="1">
      <alignment vertical="center"/>
    </xf>
    <xf numFmtId="43" fontId="5" fillId="28" borderId="0" xfId="0" applyNumberFormat="1" applyFont="1" applyFill="1"/>
    <xf numFmtId="43" fontId="3" fillId="28" borderId="0" xfId="0" applyNumberFormat="1" applyFont="1" applyFill="1"/>
    <xf numFmtId="43" fontId="16" fillId="28" borderId="0" xfId="0" applyNumberFormat="1" applyFont="1" applyFill="1"/>
    <xf numFmtId="168" fontId="3" fillId="29" borderId="0" xfId="0" applyNumberFormat="1" applyFont="1" applyFill="1"/>
    <xf numFmtId="43" fontId="5" fillId="29" borderId="0" xfId="0" applyNumberFormat="1" applyFont="1" applyFill="1"/>
    <xf numFmtId="0" fontId="3" fillId="0" borderId="0" xfId="0" applyFont="1" applyAlignment="1">
      <alignment horizontal="right"/>
    </xf>
    <xf numFmtId="0" fontId="31" fillId="7" borderId="0" xfId="0" applyFont="1" applyFill="1"/>
    <xf numFmtId="43" fontId="16" fillId="7" borderId="0" xfId="0" applyNumberFormat="1" applyFont="1" applyFill="1" applyAlignment="1">
      <alignment horizontal="center"/>
    </xf>
    <xf numFmtId="0" fontId="0" fillId="7" borderId="0" xfId="0" applyFill="1" applyAlignment="1">
      <alignment horizontal="center"/>
    </xf>
    <xf numFmtId="43" fontId="5" fillId="7" borderId="0" xfId="0" applyNumberFormat="1" applyFont="1" applyFill="1" applyAlignment="1">
      <alignment horizontal="center"/>
    </xf>
    <xf numFmtId="43" fontId="5" fillId="7" borderId="0" xfId="0" applyNumberFormat="1" applyFont="1" applyFill="1"/>
    <xf numFmtId="43" fontId="16" fillId="7" borderId="0" xfId="0" applyNumberFormat="1" applyFont="1" applyFill="1"/>
    <xf numFmtId="43" fontId="3" fillId="7" borderId="0" xfId="0" applyNumberFormat="1" applyFont="1" applyFill="1"/>
    <xf numFmtId="43" fontId="5" fillId="30" borderId="0" xfId="0" applyNumberFormat="1" applyFont="1" applyFill="1"/>
    <xf numFmtId="43" fontId="3" fillId="30" borderId="0" xfId="0" applyNumberFormat="1" applyFont="1" applyFill="1"/>
    <xf numFmtId="168" fontId="16" fillId="31" borderId="0" xfId="0" applyNumberFormat="1" applyFont="1" applyFill="1" applyAlignment="1">
      <alignment horizontal="left"/>
    </xf>
    <xf numFmtId="43" fontId="3" fillId="31" borderId="0" xfId="0" applyNumberFormat="1" applyFont="1" applyFill="1"/>
    <xf numFmtId="168" fontId="14" fillId="32" borderId="0" xfId="0" applyNumberFormat="1" applyFont="1" applyFill="1" applyAlignment="1">
      <alignment horizontal="left"/>
    </xf>
    <xf numFmtId="168" fontId="16" fillId="32" borderId="0" xfId="0" applyNumberFormat="1" applyFont="1" applyFill="1" applyAlignment="1">
      <alignment horizontal="left"/>
    </xf>
    <xf numFmtId="43" fontId="3" fillId="6" borderId="0" xfId="0" applyNumberFormat="1" applyFont="1" applyFill="1"/>
    <xf numFmtId="43" fontId="5" fillId="6" borderId="0" xfId="0" applyNumberFormat="1" applyFont="1" applyFill="1"/>
    <xf numFmtId="43" fontId="3" fillId="33" borderId="0" xfId="0" applyNumberFormat="1" applyFont="1" applyFill="1"/>
    <xf numFmtId="43" fontId="5" fillId="33" borderId="0" xfId="0" applyNumberFormat="1" applyFont="1" applyFill="1"/>
    <xf numFmtId="168" fontId="3" fillId="27" borderId="0" xfId="0" applyNumberFormat="1" applyFont="1" applyFill="1"/>
    <xf numFmtId="168" fontId="3" fillId="0" borderId="0" xfId="0" applyNumberFormat="1" applyFont="1" applyAlignment="1">
      <alignment horizontal="center"/>
    </xf>
    <xf numFmtId="168" fontId="14" fillId="34" borderId="0" xfId="0" applyNumberFormat="1" applyFont="1" applyFill="1"/>
    <xf numFmtId="168" fontId="3" fillId="19" borderId="0" xfId="0" applyNumberFormat="1" applyFont="1" applyFill="1"/>
    <xf numFmtId="168" fontId="3" fillId="5" borderId="0" xfId="0" applyNumberFormat="1" applyFont="1" applyFill="1"/>
    <xf numFmtId="168" fontId="14" fillId="18" borderId="0" xfId="0" applyNumberFormat="1" applyFont="1" applyFill="1"/>
    <xf numFmtId="168" fontId="3" fillId="35" borderId="0" xfId="0" applyNumberFormat="1" applyFont="1" applyFill="1"/>
    <xf numFmtId="43" fontId="5" fillId="27" borderId="0" xfId="0" applyNumberFormat="1" applyFont="1" applyFill="1"/>
    <xf numFmtId="0" fontId="24" fillId="0" borderId="32" xfId="0" applyFont="1" applyBorder="1" applyAlignment="1">
      <alignment horizontal="center"/>
    </xf>
    <xf numFmtId="43" fontId="109" fillId="33" borderId="0" xfId="0" applyNumberFormat="1" applyFont="1" applyFill="1" applyAlignment="1">
      <alignment horizontal="center"/>
    </xf>
    <xf numFmtId="43" fontId="5" fillId="33" borderId="0" xfId="0" applyNumberFormat="1" applyFont="1" applyFill="1" applyAlignment="1">
      <alignment horizontal="center"/>
    </xf>
    <xf numFmtId="43" fontId="5" fillId="27" borderId="0" xfId="0" applyNumberFormat="1" applyFont="1" applyFill="1" applyAlignment="1">
      <alignment horizontal="center"/>
    </xf>
    <xf numFmtId="43" fontId="3" fillId="34" borderId="0" xfId="0" applyNumberFormat="1" applyFont="1" applyFill="1"/>
    <xf numFmtId="43" fontId="5" fillId="34" borderId="0" xfId="0" applyNumberFormat="1" applyFont="1" applyFill="1"/>
    <xf numFmtId="168" fontId="16" fillId="34" borderId="0" xfId="0" applyNumberFormat="1" applyFont="1" applyFill="1"/>
    <xf numFmtId="43" fontId="8" fillId="0" borderId="0" xfId="0" applyNumberFormat="1" applyFont="1"/>
    <xf numFmtId="0" fontId="0" fillId="36" borderId="15" xfId="0" applyFill="1" applyBorder="1"/>
    <xf numFmtId="168" fontId="5" fillId="19" borderId="0" xfId="0" applyNumberFormat="1" applyFont="1" applyFill="1"/>
    <xf numFmtId="43" fontId="5" fillId="19" borderId="0" xfId="0" applyNumberFormat="1" applyFont="1" applyFill="1"/>
    <xf numFmtId="0" fontId="0" fillId="0" borderId="32" xfId="0" applyBorder="1"/>
    <xf numFmtId="168" fontId="16" fillId="19" borderId="0" xfId="0" applyNumberFormat="1" applyFont="1" applyFill="1"/>
    <xf numFmtId="43" fontId="16" fillId="19" borderId="0" xfId="0" applyNumberFormat="1" applyFont="1" applyFill="1"/>
    <xf numFmtId="43" fontId="5" fillId="36" borderId="0" xfId="0" applyNumberFormat="1" applyFont="1" applyFill="1"/>
    <xf numFmtId="168" fontId="3" fillId="0" borderId="0" xfId="0" applyNumberFormat="1" applyFont="1"/>
    <xf numFmtId="168" fontId="14" fillId="0" borderId="0" xfId="0" applyNumberFormat="1" applyFont="1" applyAlignment="1">
      <alignment horizontal="left"/>
    </xf>
    <xf numFmtId="168" fontId="14" fillId="0" borderId="0" xfId="0" applyNumberFormat="1" applyFont="1"/>
    <xf numFmtId="43" fontId="5" fillId="5" borderId="0" xfId="0" applyNumberFormat="1" applyFont="1" applyFill="1"/>
    <xf numFmtId="43" fontId="16" fillId="5" borderId="0" xfId="0" applyNumberFormat="1" applyFont="1" applyFill="1"/>
    <xf numFmtId="43" fontId="5" fillId="18" borderId="0" xfId="0" applyNumberFormat="1" applyFont="1" applyFill="1" applyAlignment="1">
      <alignment horizontal="center"/>
    </xf>
    <xf numFmtId="43" fontId="16" fillId="35" borderId="0" xfId="0" applyNumberFormat="1" applyFont="1" applyFill="1"/>
    <xf numFmtId="168" fontId="16" fillId="7" borderId="0" xfId="0" applyNumberFormat="1" applyFont="1" applyFill="1" applyAlignment="1">
      <alignment horizontal="left"/>
    </xf>
    <xf numFmtId="43" fontId="5" fillId="35" borderId="0" xfId="0" applyNumberFormat="1" applyFont="1" applyFill="1"/>
    <xf numFmtId="43" fontId="109" fillId="35" borderId="0" xfId="0" applyNumberFormat="1" applyFont="1" applyFill="1" applyAlignment="1">
      <alignment horizontal="center"/>
    </xf>
    <xf numFmtId="43" fontId="5" fillId="35" borderId="0" xfId="0" applyNumberFormat="1" applyFont="1" applyFill="1" applyAlignment="1">
      <alignment horizontal="center"/>
    </xf>
    <xf numFmtId="43" fontId="5" fillId="38" borderId="0" xfId="0" applyNumberFormat="1" applyFont="1" applyFill="1"/>
    <xf numFmtId="168" fontId="3" fillId="38" borderId="0" xfId="0" applyNumberFormat="1" applyFont="1" applyFill="1"/>
    <xf numFmtId="0" fontId="0" fillId="0" borderId="15" xfId="0" applyBorder="1" applyAlignment="1">
      <alignment horizontal="right"/>
    </xf>
    <xf numFmtId="0" fontId="17" fillId="0" borderId="15" xfId="1" applyBorder="1" applyAlignment="1">
      <alignment vertical="center"/>
    </xf>
    <xf numFmtId="0" fontId="48" fillId="0" borderId="15" xfId="0" applyFont="1" applyBorder="1" applyAlignment="1">
      <alignment vertical="center"/>
    </xf>
    <xf numFmtId="168" fontId="8" fillId="0" borderId="0" xfId="0" applyNumberFormat="1" applyFont="1" applyAlignment="1">
      <alignment horizontal="center"/>
    </xf>
    <xf numFmtId="168" fontId="4" fillId="0" borderId="0" xfId="0" applyNumberFormat="1" applyFont="1"/>
    <xf numFmtId="0" fontId="0" fillId="0" borderId="31" xfId="0" applyBorder="1" applyAlignment="1">
      <alignment horizontal="right"/>
    </xf>
    <xf numFmtId="0" fontId="17" fillId="0" borderId="29" xfId="1" applyBorder="1" applyAlignment="1">
      <alignment vertical="center"/>
    </xf>
    <xf numFmtId="0" fontId="3" fillId="0" borderId="11" xfId="0" applyFont="1" applyBorder="1"/>
    <xf numFmtId="43" fontId="16" fillId="38" borderId="0" xfId="0" applyNumberFormat="1" applyFont="1" applyFill="1" applyAlignment="1">
      <alignment horizontal="center"/>
    </xf>
    <xf numFmtId="43" fontId="5" fillId="38" borderId="0" xfId="0" applyNumberFormat="1" applyFont="1" applyFill="1" applyAlignment="1">
      <alignment horizontal="center"/>
    </xf>
    <xf numFmtId="43" fontId="3" fillId="38" borderId="0" xfId="0" applyNumberFormat="1" applyFont="1" applyFill="1" applyAlignment="1">
      <alignment horizontal="center"/>
    </xf>
    <xf numFmtId="168" fontId="16" fillId="39" borderId="0" xfId="0" applyNumberFormat="1" applyFont="1" applyFill="1" applyAlignment="1">
      <alignment horizontal="left"/>
    </xf>
    <xf numFmtId="168" fontId="3" fillId="39" borderId="0" xfId="0" applyNumberFormat="1" applyFont="1" applyFill="1"/>
    <xf numFmtId="168" fontId="5" fillId="39" borderId="0" xfId="0" applyNumberFormat="1" applyFont="1" applyFill="1"/>
    <xf numFmtId="43" fontId="3" fillId="39" borderId="0" xfId="0" applyNumberFormat="1" applyFont="1" applyFill="1"/>
    <xf numFmtId="43" fontId="3" fillId="40" borderId="0" xfId="0" applyNumberFormat="1" applyFont="1" applyFill="1"/>
    <xf numFmtId="43" fontId="5" fillId="40" borderId="0" xfId="0" applyNumberFormat="1" applyFont="1" applyFill="1"/>
    <xf numFmtId="43" fontId="5" fillId="41" borderId="0" xfId="0" applyNumberFormat="1" applyFont="1" applyFill="1"/>
    <xf numFmtId="43" fontId="3" fillId="41" borderId="0" xfId="0" applyNumberFormat="1" applyFont="1" applyFill="1"/>
    <xf numFmtId="43" fontId="3" fillId="11" borderId="0" xfId="0" applyNumberFormat="1" applyFont="1" applyFill="1"/>
    <xf numFmtId="43" fontId="5" fillId="11" borderId="0" xfId="0" applyNumberFormat="1" applyFont="1" applyFill="1"/>
    <xf numFmtId="168" fontId="3" fillId="42" borderId="0" xfId="0" applyNumberFormat="1" applyFont="1" applyFill="1"/>
    <xf numFmtId="168" fontId="5" fillId="42" borderId="0" xfId="0" applyNumberFormat="1" applyFont="1" applyFill="1"/>
    <xf numFmtId="168" fontId="16" fillId="0" borderId="0" xfId="0" applyNumberFormat="1" applyFont="1" applyAlignment="1">
      <alignment horizontal="left"/>
    </xf>
    <xf numFmtId="168" fontId="3" fillId="43" borderId="0" xfId="0" applyNumberFormat="1" applyFont="1" applyFill="1"/>
    <xf numFmtId="168" fontId="5" fillId="43" borderId="0" xfId="0" applyNumberFormat="1" applyFont="1" applyFill="1"/>
    <xf numFmtId="43" fontId="3" fillId="44" borderId="0" xfId="0" applyNumberFormat="1" applyFont="1" applyFill="1"/>
    <xf numFmtId="43" fontId="5" fillId="44" borderId="0" xfId="0" applyNumberFormat="1" applyFont="1" applyFill="1"/>
    <xf numFmtId="168" fontId="3" fillId="45" borderId="0" xfId="0" applyNumberFormat="1" applyFont="1" applyFill="1"/>
    <xf numFmtId="168" fontId="5" fillId="45" borderId="0" xfId="0" applyNumberFormat="1" applyFont="1" applyFill="1"/>
    <xf numFmtId="168" fontId="14" fillId="46" borderId="0" xfId="0" applyNumberFormat="1" applyFont="1" applyFill="1"/>
    <xf numFmtId="168" fontId="16" fillId="46" borderId="0" xfId="0" applyNumberFormat="1" applyFont="1" applyFill="1"/>
    <xf numFmtId="168" fontId="3" fillId="3" borderId="0" xfId="0" applyNumberFormat="1" applyFont="1" applyFill="1"/>
    <xf numFmtId="4" fontId="49" fillId="0" borderId="23" xfId="860" applyNumberFormat="1" applyFont="1" applyBorder="1" applyAlignment="1">
      <alignment horizontal="center" vertical="center" wrapText="1"/>
    </xf>
    <xf numFmtId="4" fontId="49" fillId="0" borderId="39" xfId="860" applyNumberFormat="1" applyFont="1" applyBorder="1" applyAlignment="1">
      <alignment horizontal="center" vertical="center" wrapText="1"/>
    </xf>
    <xf numFmtId="4" fontId="49" fillId="0" borderId="14" xfId="860" applyNumberFormat="1" applyFont="1" applyBorder="1" applyAlignment="1">
      <alignment horizontal="center" vertical="center" wrapText="1"/>
    </xf>
    <xf numFmtId="4" fontId="49" fillId="8" borderId="31" xfId="860" applyNumberFormat="1" applyFont="1" applyFill="1" applyBorder="1" applyAlignment="1">
      <alignment horizontal="center" vertical="center" wrapText="1"/>
    </xf>
    <xf numFmtId="4" fontId="49" fillId="8" borderId="38" xfId="860" applyNumberFormat="1" applyFont="1" applyFill="1" applyBorder="1" applyAlignment="1">
      <alignment horizontal="center" vertical="center" wrapText="1"/>
    </xf>
    <xf numFmtId="4" fontId="49" fillId="8" borderId="29" xfId="860" applyNumberFormat="1" applyFont="1" applyFill="1" applyBorder="1" applyAlignment="1">
      <alignment horizontal="center" vertical="center" wrapText="1"/>
    </xf>
    <xf numFmtId="4" fontId="103" fillId="22" borderId="31" xfId="860" applyNumberFormat="1" applyFont="1" applyFill="1" applyBorder="1" applyAlignment="1">
      <alignment horizontal="center" vertical="center" wrapText="1"/>
    </xf>
    <xf numFmtId="4" fontId="103" fillId="22" borderId="38" xfId="860" applyNumberFormat="1" applyFont="1" applyFill="1" applyBorder="1" applyAlignment="1">
      <alignment horizontal="center" vertical="center" wrapText="1"/>
    </xf>
    <xf numFmtId="4" fontId="103" fillId="22" borderId="29" xfId="860" applyNumberFormat="1" applyFont="1" applyFill="1" applyBorder="1" applyAlignment="1">
      <alignment horizontal="center" vertical="center" wrapText="1"/>
    </xf>
    <xf numFmtId="4" fontId="52" fillId="0" borderId="31" xfId="860" applyNumberFormat="1" applyFont="1" applyBorder="1" applyAlignment="1">
      <alignment horizontal="center" vertical="center" wrapText="1"/>
    </xf>
    <xf numFmtId="4" fontId="52" fillId="0" borderId="38" xfId="860" applyNumberFormat="1" applyFont="1" applyBorder="1" applyAlignment="1">
      <alignment horizontal="center" vertical="center" wrapText="1"/>
    </xf>
    <xf numFmtId="4" fontId="52" fillId="0" borderId="29" xfId="860" applyNumberFormat="1" applyFont="1" applyBorder="1" applyAlignment="1">
      <alignment horizontal="center" vertical="center" wrapText="1"/>
    </xf>
    <xf numFmtId="4" fontId="49" fillId="0" borderId="31" xfId="860" applyNumberFormat="1" applyFont="1" applyBorder="1" applyAlignment="1">
      <alignment horizontal="center" vertical="center" wrapText="1"/>
    </xf>
    <xf numFmtId="4" fontId="49" fillId="0" borderId="38" xfId="860" applyNumberFormat="1" applyFont="1" applyBorder="1" applyAlignment="1">
      <alignment horizontal="center" vertical="center" wrapText="1"/>
    </xf>
    <xf numFmtId="4" fontId="49" fillId="0" borderId="29" xfId="860" applyNumberFormat="1" applyFont="1" applyBorder="1" applyAlignment="1">
      <alignment horizontal="center" vertical="center" wrapText="1"/>
    </xf>
    <xf numFmtId="0" fontId="101" fillId="0" borderId="0" xfId="860" applyAlignment="1">
      <alignment horizontal="center"/>
    </xf>
    <xf numFmtId="0" fontId="103" fillId="22" borderId="15" xfId="860" applyFont="1" applyFill="1" applyBorder="1" applyAlignment="1">
      <alignment horizontal="center" vertical="center" wrapText="1"/>
    </xf>
    <xf numFmtId="0" fontId="52" fillId="22" borderId="0" xfId="860" applyFont="1" applyFill="1" applyAlignment="1">
      <alignment horizontal="center" vertical="center" wrapText="1"/>
    </xf>
    <xf numFmtId="0" fontId="103" fillId="22" borderId="31" xfId="860" applyFont="1" applyFill="1" applyBorder="1" applyAlignment="1">
      <alignment horizontal="center" vertical="center" wrapText="1"/>
    </xf>
    <xf numFmtId="0" fontId="103" fillId="22" borderId="38" xfId="860" applyFont="1" applyFill="1" applyBorder="1" applyAlignment="1">
      <alignment horizontal="center" vertical="center" wrapText="1"/>
    </xf>
    <xf numFmtId="0" fontId="103" fillId="22" borderId="29" xfId="860" applyFont="1" applyFill="1" applyBorder="1" applyAlignment="1">
      <alignment horizontal="center" vertical="center" wrapText="1"/>
    </xf>
    <xf numFmtId="0" fontId="53" fillId="0" borderId="0" xfId="0" applyFont="1" applyAlignment="1">
      <alignment horizontal="center"/>
    </xf>
    <xf numFmtId="0" fontId="53" fillId="0" borderId="28" xfId="0" applyFont="1" applyBorder="1" applyAlignment="1">
      <alignment horizontal="center"/>
    </xf>
    <xf numFmtId="0" fontId="65" fillId="0" borderId="0" xfId="0" applyFont="1" applyAlignment="1">
      <alignment horizontal="center" vertical="center"/>
    </xf>
    <xf numFmtId="0" fontId="50" fillId="2" borderId="0" xfId="0" applyFont="1" applyFill="1" applyAlignment="1">
      <alignment horizontal="center" wrapText="1"/>
    </xf>
    <xf numFmtId="0" fontId="52" fillId="0" borderId="0" xfId="0" applyFont="1" applyAlignment="1">
      <alignment horizontal="center" vertical="center" textRotation="1" wrapText="1"/>
    </xf>
    <xf numFmtId="169" fontId="25" fillId="0" borderId="16" xfId="0" applyNumberFormat="1" applyFont="1" applyBorder="1" applyAlignment="1">
      <alignment horizontal="left" vertical="center"/>
    </xf>
    <xf numFmtId="169" fontId="25" fillId="0" borderId="11" xfId="0" applyNumberFormat="1" applyFont="1" applyBorder="1" applyAlignment="1">
      <alignment horizontal="left" vertic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25" fillId="0" borderId="4" xfId="0" applyFont="1" applyBorder="1" applyAlignment="1">
      <alignment horizontal="center"/>
    </xf>
    <xf numFmtId="0" fontId="25" fillId="0" borderId="0" xfId="0" applyFont="1" applyAlignment="1">
      <alignment horizontal="center"/>
    </xf>
    <xf numFmtId="0" fontId="25" fillId="0" borderId="5" xfId="0"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15" fillId="0" borderId="35" xfId="0" applyFont="1" applyBorder="1" applyAlignment="1">
      <alignment horizontal="center"/>
    </xf>
    <xf numFmtId="0" fontId="15" fillId="0" borderId="36" xfId="0" applyFont="1" applyBorder="1" applyAlignment="1">
      <alignment horizontal="center"/>
    </xf>
    <xf numFmtId="0" fontId="15" fillId="0" borderId="27" xfId="0" applyFont="1" applyBorder="1" applyAlignment="1">
      <alignment horizontal="center"/>
    </xf>
    <xf numFmtId="169" fontId="46" fillId="14" borderId="16" xfId="0" applyNumberFormat="1" applyFont="1" applyFill="1" applyBorder="1" applyAlignment="1">
      <alignment horizontal="center" vertical="center"/>
    </xf>
    <xf numFmtId="169" fontId="46" fillId="14" borderId="25" xfId="0" applyNumberFormat="1" applyFont="1" applyFill="1" applyBorder="1" applyAlignment="1">
      <alignment horizontal="center" vertical="center"/>
    </xf>
    <xf numFmtId="169" fontId="46" fillId="14" borderId="11" xfId="0" applyNumberFormat="1" applyFont="1" applyFill="1" applyBorder="1" applyAlignment="1">
      <alignment horizontal="center" vertical="center"/>
    </xf>
    <xf numFmtId="169" fontId="46" fillId="0" borderId="16" xfId="0" applyNumberFormat="1" applyFont="1" applyBorder="1" applyAlignment="1">
      <alignment horizontal="center" vertical="center"/>
    </xf>
    <xf numFmtId="169" fontId="46" fillId="0" borderId="11" xfId="0" applyNumberFormat="1" applyFont="1" applyBorder="1" applyAlignment="1">
      <alignment horizontal="center" vertical="center"/>
    </xf>
    <xf numFmtId="169" fontId="46" fillId="2" borderId="16" xfId="0" applyNumberFormat="1" applyFont="1" applyFill="1" applyBorder="1" applyAlignment="1">
      <alignment horizontal="center" vertical="center"/>
    </xf>
    <xf numFmtId="169" fontId="46" fillId="2" borderId="25" xfId="0" applyNumberFormat="1" applyFont="1" applyFill="1" applyBorder="1" applyAlignment="1">
      <alignment horizontal="center" vertical="center"/>
    </xf>
    <xf numFmtId="169" fontId="46" fillId="2" borderId="11" xfId="0" applyNumberFormat="1" applyFont="1" applyFill="1" applyBorder="1" applyAlignment="1">
      <alignment horizontal="center" vertical="center"/>
    </xf>
    <xf numFmtId="0" fontId="65" fillId="0" borderId="0" xfId="0" applyFont="1" applyAlignment="1">
      <alignment horizontal="center"/>
    </xf>
    <xf numFmtId="0" fontId="50" fillId="2" borderId="0" xfId="0" applyFont="1" applyFill="1" applyAlignment="1">
      <alignment horizontal="center" vertical="top" wrapText="1"/>
    </xf>
    <xf numFmtId="0" fontId="52" fillId="2" borderId="0" xfId="0" applyFont="1" applyFill="1" applyAlignment="1">
      <alignment horizontal="center" vertical="center" textRotation="1" wrapText="1"/>
    </xf>
    <xf numFmtId="0" fontId="65" fillId="0" borderId="38" xfId="0" applyFont="1" applyBorder="1" applyAlignment="1">
      <alignment horizontal="center"/>
    </xf>
    <xf numFmtId="0" fontId="25" fillId="0" borderId="4" xfId="0" applyFont="1" applyBorder="1" applyAlignment="1">
      <alignment horizontal="right"/>
    </xf>
    <xf numFmtId="0" fontId="25" fillId="0" borderId="0" xfId="0" applyFont="1" applyAlignment="1">
      <alignment horizontal="right"/>
    </xf>
    <xf numFmtId="0" fontId="100" fillId="0" borderId="4" xfId="0" applyFont="1" applyBorder="1" applyAlignment="1">
      <alignment horizontal="left" vertical="distributed"/>
    </xf>
    <xf numFmtId="0" fontId="100" fillId="0" borderId="0" xfId="0" applyFont="1" applyAlignment="1">
      <alignment horizontal="left" vertical="distributed"/>
    </xf>
    <xf numFmtId="169" fontId="46" fillId="0" borderId="25" xfId="0" applyNumberFormat="1" applyFont="1" applyBorder="1" applyAlignment="1">
      <alignment horizontal="center" vertical="center"/>
    </xf>
    <xf numFmtId="43" fontId="23" fillId="3" borderId="0" xfId="0" applyNumberFormat="1" applyFont="1" applyFill="1" applyAlignment="1">
      <alignment horizontal="center"/>
    </xf>
    <xf numFmtId="0" fontId="6" fillId="0" borderId="0" xfId="0" applyFont="1" applyAlignment="1">
      <alignment horizontal="center"/>
    </xf>
    <xf numFmtId="0" fontId="40" fillId="0" borderId="0" xfId="0" applyFont="1" applyAlignment="1">
      <alignment horizontal="left" vertical="center" readingOrder="1"/>
    </xf>
    <xf numFmtId="0" fontId="40" fillId="0" borderId="0" xfId="0" applyFont="1" applyAlignment="1">
      <alignment horizontal="left" vertical="center" wrapText="1" readingOrder="1"/>
    </xf>
    <xf numFmtId="0" fontId="13" fillId="0" borderId="0" xfId="0" applyFont="1" applyAlignment="1">
      <alignment horizontal="center"/>
    </xf>
    <xf numFmtId="0" fontId="7" fillId="0" borderId="0" xfId="0" applyFont="1" applyAlignment="1">
      <alignment horizontal="center"/>
    </xf>
    <xf numFmtId="0" fontId="3" fillId="0" borderId="0" xfId="0" applyFont="1" applyAlignment="1">
      <alignment horizontal="left"/>
    </xf>
    <xf numFmtId="43" fontId="12" fillId="0" borderId="0" xfId="0" applyNumberFormat="1" applyFont="1" applyAlignment="1">
      <alignment horizontal="center"/>
    </xf>
    <xf numFmtId="0" fontId="3" fillId="0" borderId="0" xfId="0" applyFont="1" applyAlignment="1">
      <alignment horizontal="center"/>
    </xf>
    <xf numFmtId="0" fontId="3" fillId="3" borderId="0" xfId="0" applyFont="1" applyFill="1" applyAlignment="1">
      <alignment horizontal="left"/>
    </xf>
    <xf numFmtId="0" fontId="14" fillId="0" borderId="0" xfId="0" applyFont="1" applyAlignment="1">
      <alignment horizontal="left"/>
    </xf>
    <xf numFmtId="43" fontId="16" fillId="0" borderId="0" xfId="0" applyNumberFormat="1" applyFont="1" applyAlignment="1">
      <alignment horizontal="center"/>
    </xf>
    <xf numFmtId="43" fontId="5" fillId="0" borderId="0" xfId="0" applyNumberFormat="1" applyFont="1" applyAlignment="1">
      <alignment horizontal="center"/>
    </xf>
    <xf numFmtId="43" fontId="3" fillId="0" borderId="0" xfId="0" applyNumberFormat="1" applyFont="1" applyAlignment="1">
      <alignment horizontal="center"/>
    </xf>
    <xf numFmtId="43" fontId="5" fillId="3" borderId="0" xfId="0" applyNumberFormat="1" applyFont="1" applyFill="1" applyAlignment="1">
      <alignment horizontal="center"/>
    </xf>
    <xf numFmtId="0" fontId="6" fillId="37" borderId="0" xfId="0" applyFont="1" applyFill="1" applyAlignment="1">
      <alignment horizontal="center"/>
    </xf>
    <xf numFmtId="0" fontId="6" fillId="38" borderId="0" xfId="0" applyFont="1" applyFill="1" applyAlignment="1">
      <alignment horizontal="center"/>
    </xf>
    <xf numFmtId="0" fontId="6" fillId="28" borderId="0" xfId="0" applyFont="1" applyFill="1" applyAlignment="1">
      <alignment horizontal="center"/>
    </xf>
    <xf numFmtId="43" fontId="16" fillId="7" borderId="0" xfId="0" applyNumberFormat="1" applyFont="1" applyFill="1" applyAlignment="1">
      <alignment horizontal="center" wrapText="1"/>
    </xf>
    <xf numFmtId="15" fontId="24" fillId="0" borderId="14" xfId="0" applyNumberFormat="1" applyFont="1" applyBorder="1"/>
  </cellXfs>
  <cellStyles count="861">
    <cellStyle name="Euro" xfId="14"/>
    <cellStyle name="Euro 2" xfId="15"/>
    <cellStyle name="Euro 2 2" xfId="16"/>
    <cellStyle name="Euro 3" xfId="17"/>
    <cellStyle name="Euro 3 2" xfId="18"/>
    <cellStyle name="Euro 3 2 2" xfId="19"/>
    <cellStyle name="Euro 3 3" xfId="20"/>
    <cellStyle name="Euro 4" xfId="21"/>
    <cellStyle name="Hipervínculo" xfId="1" builtinId="8"/>
    <cellStyle name="Hipervínculo 2" xfId="3"/>
    <cellStyle name="Hipervínculo 2 2" xfId="4"/>
    <cellStyle name="Hipervínculo 3" xfId="22"/>
    <cellStyle name="Hipervínculo 4" xfId="23"/>
    <cellStyle name="Hipervínculo 5" xfId="24"/>
    <cellStyle name="Millares" xfId="2" builtinId="3"/>
    <cellStyle name="Millares 2" xfId="25"/>
    <cellStyle name="Millares 2 2" xfId="26"/>
    <cellStyle name="Moneda 10" xfId="27"/>
    <cellStyle name="Moneda 10 10" xfId="28"/>
    <cellStyle name="Moneda 10 11" xfId="29"/>
    <cellStyle name="Moneda 10 12" xfId="30"/>
    <cellStyle name="Moneda 10 13" xfId="31"/>
    <cellStyle name="Moneda 10 14" xfId="32"/>
    <cellStyle name="Moneda 10 15" xfId="33"/>
    <cellStyle name="Moneda 10 16" xfId="34"/>
    <cellStyle name="Moneda 10 17" xfId="35"/>
    <cellStyle name="Moneda 10 18" xfId="36"/>
    <cellStyle name="Moneda 10 19" xfId="37"/>
    <cellStyle name="Moneda 10 2" xfId="38"/>
    <cellStyle name="Moneda 10 20" xfId="39"/>
    <cellStyle name="Moneda 10 3" xfId="40"/>
    <cellStyle name="Moneda 10 4" xfId="41"/>
    <cellStyle name="Moneda 10 5" xfId="42"/>
    <cellStyle name="Moneda 10 6" xfId="43"/>
    <cellStyle name="Moneda 10 7" xfId="44"/>
    <cellStyle name="Moneda 10 8" xfId="45"/>
    <cellStyle name="Moneda 10 9" xfId="46"/>
    <cellStyle name="Moneda 11" xfId="47"/>
    <cellStyle name="Moneda 11 10" xfId="48"/>
    <cellStyle name="Moneda 11 11" xfId="49"/>
    <cellStyle name="Moneda 11 12" xfId="50"/>
    <cellStyle name="Moneda 11 13" xfId="51"/>
    <cellStyle name="Moneda 11 14" xfId="52"/>
    <cellStyle name="Moneda 11 15" xfId="53"/>
    <cellStyle name="Moneda 11 16" xfId="54"/>
    <cellStyle name="Moneda 11 17" xfId="55"/>
    <cellStyle name="Moneda 11 18" xfId="56"/>
    <cellStyle name="Moneda 11 19" xfId="57"/>
    <cellStyle name="Moneda 11 2" xfId="58"/>
    <cellStyle name="Moneda 11 20" xfId="59"/>
    <cellStyle name="Moneda 11 3" xfId="60"/>
    <cellStyle name="Moneda 11 4" xfId="61"/>
    <cellStyle name="Moneda 11 5" xfId="62"/>
    <cellStyle name="Moneda 11 6" xfId="63"/>
    <cellStyle name="Moneda 11 7" xfId="64"/>
    <cellStyle name="Moneda 11 8" xfId="65"/>
    <cellStyle name="Moneda 11 9" xfId="66"/>
    <cellStyle name="Moneda 12" xfId="67"/>
    <cellStyle name="Moneda 12 10" xfId="68"/>
    <cellStyle name="Moneda 12 11" xfId="69"/>
    <cellStyle name="Moneda 12 12" xfId="70"/>
    <cellStyle name="Moneda 12 13" xfId="71"/>
    <cellStyle name="Moneda 12 14" xfId="72"/>
    <cellStyle name="Moneda 12 15" xfId="73"/>
    <cellStyle name="Moneda 12 16" xfId="74"/>
    <cellStyle name="Moneda 12 17" xfId="75"/>
    <cellStyle name="Moneda 12 18" xfId="76"/>
    <cellStyle name="Moneda 12 19" xfId="77"/>
    <cellStyle name="Moneda 12 2" xfId="78"/>
    <cellStyle name="Moneda 12 20" xfId="79"/>
    <cellStyle name="Moneda 12 3" xfId="80"/>
    <cellStyle name="Moneda 12 4" xfId="81"/>
    <cellStyle name="Moneda 12 5" xfId="82"/>
    <cellStyle name="Moneda 12 6" xfId="83"/>
    <cellStyle name="Moneda 12 7" xfId="84"/>
    <cellStyle name="Moneda 12 8" xfId="85"/>
    <cellStyle name="Moneda 12 9" xfId="86"/>
    <cellStyle name="Moneda 13" xfId="87"/>
    <cellStyle name="Moneda 13 10" xfId="88"/>
    <cellStyle name="Moneda 13 11" xfId="89"/>
    <cellStyle name="Moneda 13 12" xfId="90"/>
    <cellStyle name="Moneda 13 13" xfId="91"/>
    <cellStyle name="Moneda 13 14" xfId="92"/>
    <cellStyle name="Moneda 13 15" xfId="93"/>
    <cellStyle name="Moneda 13 16" xfId="94"/>
    <cellStyle name="Moneda 13 17" xfId="95"/>
    <cellStyle name="Moneda 13 18" xfId="96"/>
    <cellStyle name="Moneda 13 19" xfId="97"/>
    <cellStyle name="Moneda 13 2" xfId="98"/>
    <cellStyle name="Moneda 13 20" xfId="99"/>
    <cellStyle name="Moneda 13 3" xfId="100"/>
    <cellStyle name="Moneda 13 4" xfId="101"/>
    <cellStyle name="Moneda 13 5" xfId="102"/>
    <cellStyle name="Moneda 13 6" xfId="103"/>
    <cellStyle name="Moneda 13 7" xfId="104"/>
    <cellStyle name="Moneda 13 8" xfId="105"/>
    <cellStyle name="Moneda 13 9" xfId="106"/>
    <cellStyle name="Moneda 14" xfId="107"/>
    <cellStyle name="Moneda 14 10" xfId="108"/>
    <cellStyle name="Moneda 14 11" xfId="109"/>
    <cellStyle name="Moneda 14 12" xfId="110"/>
    <cellStyle name="Moneda 14 13" xfId="111"/>
    <cellStyle name="Moneda 14 14" xfId="112"/>
    <cellStyle name="Moneda 14 15" xfId="113"/>
    <cellStyle name="Moneda 14 16" xfId="114"/>
    <cellStyle name="Moneda 14 17" xfId="115"/>
    <cellStyle name="Moneda 14 18" xfId="116"/>
    <cellStyle name="Moneda 14 19" xfId="117"/>
    <cellStyle name="Moneda 14 2" xfId="118"/>
    <cellStyle name="Moneda 14 20" xfId="119"/>
    <cellStyle name="Moneda 14 3" xfId="120"/>
    <cellStyle name="Moneda 14 4" xfId="121"/>
    <cellStyle name="Moneda 14 5" xfId="122"/>
    <cellStyle name="Moneda 14 6" xfId="123"/>
    <cellStyle name="Moneda 14 7" xfId="124"/>
    <cellStyle name="Moneda 14 8" xfId="125"/>
    <cellStyle name="Moneda 14 9" xfId="126"/>
    <cellStyle name="Moneda 15" xfId="127"/>
    <cellStyle name="Moneda 16" xfId="128"/>
    <cellStyle name="Moneda 16 2" xfId="129"/>
    <cellStyle name="Moneda 17" xfId="130"/>
    <cellStyle name="Moneda 17 2" xfId="131"/>
    <cellStyle name="Moneda 18" xfId="132"/>
    <cellStyle name="Moneda 19" xfId="133"/>
    <cellStyle name="Moneda 19 2" xfId="134"/>
    <cellStyle name="Moneda 2" xfId="135"/>
    <cellStyle name="Moneda 2 2" xfId="136"/>
    <cellStyle name="Moneda 2 2 2" xfId="137"/>
    <cellStyle name="Moneda 2 3" xfId="138"/>
    <cellStyle name="Moneda 20" xfId="139"/>
    <cellStyle name="Moneda 21" xfId="140"/>
    <cellStyle name="Moneda 22" xfId="141"/>
    <cellStyle name="Moneda 22 2" xfId="142"/>
    <cellStyle name="Moneda 23" xfId="143"/>
    <cellStyle name="Moneda 23 2" xfId="144"/>
    <cellStyle name="Moneda 24" xfId="145"/>
    <cellStyle name="Moneda 24 2" xfId="146"/>
    <cellStyle name="Moneda 25" xfId="147"/>
    <cellStyle name="Moneda 26" xfId="148"/>
    <cellStyle name="Moneda 26 2" xfId="149"/>
    <cellStyle name="Moneda 27" xfId="150"/>
    <cellStyle name="Moneda 27 2" xfId="151"/>
    <cellStyle name="Moneda 28" xfId="152"/>
    <cellStyle name="Moneda 28 2" xfId="153"/>
    <cellStyle name="Moneda 29" xfId="154"/>
    <cellStyle name="Moneda 3" xfId="155"/>
    <cellStyle name="Moneda 3 10" xfId="156"/>
    <cellStyle name="Moneda 3 11" xfId="157"/>
    <cellStyle name="Moneda 3 12" xfId="158"/>
    <cellStyle name="Moneda 3 13" xfId="159"/>
    <cellStyle name="Moneda 3 14" xfId="160"/>
    <cellStyle name="Moneda 3 15" xfId="161"/>
    <cellStyle name="Moneda 3 16" xfId="162"/>
    <cellStyle name="Moneda 3 17" xfId="163"/>
    <cellStyle name="Moneda 3 18" xfId="164"/>
    <cellStyle name="Moneda 3 19" xfId="165"/>
    <cellStyle name="Moneda 3 2" xfId="166"/>
    <cellStyle name="Moneda 3 2 10" xfId="167"/>
    <cellStyle name="Moneda 3 2 11" xfId="168"/>
    <cellStyle name="Moneda 3 2 12" xfId="169"/>
    <cellStyle name="Moneda 3 2 13" xfId="170"/>
    <cellStyle name="Moneda 3 2 14" xfId="171"/>
    <cellStyle name="Moneda 3 2 15" xfId="172"/>
    <cellStyle name="Moneda 3 2 16" xfId="173"/>
    <cellStyle name="Moneda 3 2 17" xfId="174"/>
    <cellStyle name="Moneda 3 2 18" xfId="175"/>
    <cellStyle name="Moneda 3 2 19" xfId="176"/>
    <cellStyle name="Moneda 3 2 2" xfId="177"/>
    <cellStyle name="Moneda 3 2 20" xfId="178"/>
    <cellStyle name="Moneda 3 2 3" xfId="179"/>
    <cellStyle name="Moneda 3 2 4" xfId="180"/>
    <cellStyle name="Moneda 3 2 5" xfId="181"/>
    <cellStyle name="Moneda 3 2 6" xfId="182"/>
    <cellStyle name="Moneda 3 2 7" xfId="183"/>
    <cellStyle name="Moneda 3 2 8" xfId="184"/>
    <cellStyle name="Moneda 3 2 9" xfId="185"/>
    <cellStyle name="Moneda 3 20" xfId="186"/>
    <cellStyle name="Moneda 3 21" xfId="187"/>
    <cellStyle name="Moneda 3 22" xfId="188"/>
    <cellStyle name="Moneda 3 23" xfId="189"/>
    <cellStyle name="Moneda 3 24" xfId="190"/>
    <cellStyle name="Moneda 3 25" xfId="191"/>
    <cellStyle name="Moneda 3 26" xfId="192"/>
    <cellStyle name="Moneda 3 27" xfId="193"/>
    <cellStyle name="Moneda 3 27 2" xfId="194"/>
    <cellStyle name="Moneda 3 28" xfId="195"/>
    <cellStyle name="Moneda 3 29" xfId="196"/>
    <cellStyle name="Moneda 3 29 2" xfId="197"/>
    <cellStyle name="Moneda 3 3" xfId="198"/>
    <cellStyle name="Moneda 3 3 10" xfId="199"/>
    <cellStyle name="Moneda 3 3 11" xfId="200"/>
    <cellStyle name="Moneda 3 3 12" xfId="201"/>
    <cellStyle name="Moneda 3 3 13" xfId="202"/>
    <cellStyle name="Moneda 3 3 14" xfId="203"/>
    <cellStyle name="Moneda 3 3 15" xfId="204"/>
    <cellStyle name="Moneda 3 3 16" xfId="205"/>
    <cellStyle name="Moneda 3 3 17" xfId="206"/>
    <cellStyle name="Moneda 3 3 18" xfId="207"/>
    <cellStyle name="Moneda 3 3 19" xfId="208"/>
    <cellStyle name="Moneda 3 3 2" xfId="209"/>
    <cellStyle name="Moneda 3 3 20" xfId="210"/>
    <cellStyle name="Moneda 3 3 3" xfId="211"/>
    <cellStyle name="Moneda 3 3 4" xfId="212"/>
    <cellStyle name="Moneda 3 3 5" xfId="213"/>
    <cellStyle name="Moneda 3 3 6" xfId="214"/>
    <cellStyle name="Moneda 3 3 7" xfId="215"/>
    <cellStyle name="Moneda 3 3 8" xfId="216"/>
    <cellStyle name="Moneda 3 3 9" xfId="217"/>
    <cellStyle name="Moneda 3 30" xfId="218"/>
    <cellStyle name="Moneda 3 31" xfId="219"/>
    <cellStyle name="Moneda 3 32" xfId="220"/>
    <cellStyle name="Moneda 3 32 2" xfId="221"/>
    <cellStyle name="Moneda 3 33" xfId="222"/>
    <cellStyle name="Moneda 3 34" xfId="223"/>
    <cellStyle name="Moneda 3 35" xfId="224"/>
    <cellStyle name="Moneda 3 4" xfId="225"/>
    <cellStyle name="Moneda 3 4 10" xfId="226"/>
    <cellStyle name="Moneda 3 4 11" xfId="227"/>
    <cellStyle name="Moneda 3 4 12" xfId="228"/>
    <cellStyle name="Moneda 3 4 13" xfId="229"/>
    <cellStyle name="Moneda 3 4 14" xfId="230"/>
    <cellStyle name="Moneda 3 4 15" xfId="231"/>
    <cellStyle name="Moneda 3 4 16" xfId="232"/>
    <cellStyle name="Moneda 3 4 17" xfId="233"/>
    <cellStyle name="Moneda 3 4 18" xfId="234"/>
    <cellStyle name="Moneda 3 4 19" xfId="235"/>
    <cellStyle name="Moneda 3 4 2" xfId="236"/>
    <cellStyle name="Moneda 3 4 20" xfId="237"/>
    <cellStyle name="Moneda 3 4 3" xfId="238"/>
    <cellStyle name="Moneda 3 4 4" xfId="239"/>
    <cellStyle name="Moneda 3 4 5" xfId="240"/>
    <cellStyle name="Moneda 3 4 6" xfId="241"/>
    <cellStyle name="Moneda 3 4 7" xfId="242"/>
    <cellStyle name="Moneda 3 4 8" xfId="243"/>
    <cellStyle name="Moneda 3 4 9" xfId="244"/>
    <cellStyle name="Moneda 3 5" xfId="245"/>
    <cellStyle name="Moneda 3 5 10" xfId="246"/>
    <cellStyle name="Moneda 3 5 11" xfId="247"/>
    <cellStyle name="Moneda 3 5 12" xfId="248"/>
    <cellStyle name="Moneda 3 5 13" xfId="249"/>
    <cellStyle name="Moneda 3 5 14" xfId="250"/>
    <cellStyle name="Moneda 3 5 15" xfId="251"/>
    <cellStyle name="Moneda 3 5 16" xfId="252"/>
    <cellStyle name="Moneda 3 5 17" xfId="253"/>
    <cellStyle name="Moneda 3 5 18" xfId="254"/>
    <cellStyle name="Moneda 3 5 19" xfId="255"/>
    <cellStyle name="Moneda 3 5 2" xfId="256"/>
    <cellStyle name="Moneda 3 5 20" xfId="257"/>
    <cellStyle name="Moneda 3 5 3" xfId="258"/>
    <cellStyle name="Moneda 3 5 4" xfId="259"/>
    <cellStyle name="Moneda 3 5 5" xfId="260"/>
    <cellStyle name="Moneda 3 5 6" xfId="261"/>
    <cellStyle name="Moneda 3 5 7" xfId="262"/>
    <cellStyle name="Moneda 3 5 8" xfId="263"/>
    <cellStyle name="Moneda 3 5 9" xfId="264"/>
    <cellStyle name="Moneda 3 6" xfId="265"/>
    <cellStyle name="Moneda 3 6 10" xfId="266"/>
    <cellStyle name="Moneda 3 6 11" xfId="267"/>
    <cellStyle name="Moneda 3 6 12" xfId="268"/>
    <cellStyle name="Moneda 3 6 13" xfId="269"/>
    <cellStyle name="Moneda 3 6 14" xfId="270"/>
    <cellStyle name="Moneda 3 6 15" xfId="271"/>
    <cellStyle name="Moneda 3 6 16" xfId="272"/>
    <cellStyle name="Moneda 3 6 17" xfId="273"/>
    <cellStyle name="Moneda 3 6 18" xfId="274"/>
    <cellStyle name="Moneda 3 6 19" xfId="275"/>
    <cellStyle name="Moneda 3 6 2" xfId="276"/>
    <cellStyle name="Moneda 3 6 20" xfId="277"/>
    <cellStyle name="Moneda 3 6 3" xfId="278"/>
    <cellStyle name="Moneda 3 6 4" xfId="279"/>
    <cellStyle name="Moneda 3 6 5" xfId="280"/>
    <cellStyle name="Moneda 3 6 6" xfId="281"/>
    <cellStyle name="Moneda 3 6 7" xfId="282"/>
    <cellStyle name="Moneda 3 6 8" xfId="283"/>
    <cellStyle name="Moneda 3 6 9" xfId="284"/>
    <cellStyle name="Moneda 3 7" xfId="285"/>
    <cellStyle name="Moneda 3 7 10" xfId="286"/>
    <cellStyle name="Moneda 3 7 11" xfId="287"/>
    <cellStyle name="Moneda 3 7 12" xfId="288"/>
    <cellStyle name="Moneda 3 7 13" xfId="289"/>
    <cellStyle name="Moneda 3 7 14" xfId="290"/>
    <cellStyle name="Moneda 3 7 15" xfId="291"/>
    <cellStyle name="Moneda 3 7 16" xfId="292"/>
    <cellStyle name="Moneda 3 7 17" xfId="293"/>
    <cellStyle name="Moneda 3 7 18" xfId="294"/>
    <cellStyle name="Moneda 3 7 19" xfId="295"/>
    <cellStyle name="Moneda 3 7 2" xfId="296"/>
    <cellStyle name="Moneda 3 7 20" xfId="297"/>
    <cellStyle name="Moneda 3 7 3" xfId="298"/>
    <cellStyle name="Moneda 3 7 4" xfId="299"/>
    <cellStyle name="Moneda 3 7 5" xfId="300"/>
    <cellStyle name="Moneda 3 7 6" xfId="301"/>
    <cellStyle name="Moneda 3 7 7" xfId="302"/>
    <cellStyle name="Moneda 3 7 8" xfId="303"/>
    <cellStyle name="Moneda 3 7 9" xfId="304"/>
    <cellStyle name="Moneda 3 8" xfId="305"/>
    <cellStyle name="Moneda 3 8 10" xfId="306"/>
    <cellStyle name="Moneda 3 8 11" xfId="307"/>
    <cellStyle name="Moneda 3 8 12" xfId="308"/>
    <cellStyle name="Moneda 3 8 13" xfId="309"/>
    <cellStyle name="Moneda 3 8 14" xfId="310"/>
    <cellStyle name="Moneda 3 8 15" xfId="311"/>
    <cellStyle name="Moneda 3 8 16" xfId="312"/>
    <cellStyle name="Moneda 3 8 17" xfId="313"/>
    <cellStyle name="Moneda 3 8 18" xfId="314"/>
    <cellStyle name="Moneda 3 8 19" xfId="315"/>
    <cellStyle name="Moneda 3 8 2" xfId="316"/>
    <cellStyle name="Moneda 3 8 20" xfId="317"/>
    <cellStyle name="Moneda 3 8 3" xfId="318"/>
    <cellStyle name="Moneda 3 8 4" xfId="319"/>
    <cellStyle name="Moneda 3 8 5" xfId="320"/>
    <cellStyle name="Moneda 3 8 6" xfId="321"/>
    <cellStyle name="Moneda 3 8 7" xfId="322"/>
    <cellStyle name="Moneda 3 8 8" xfId="323"/>
    <cellStyle name="Moneda 3 8 9" xfId="324"/>
    <cellStyle name="Moneda 3 9" xfId="325"/>
    <cellStyle name="Moneda 3 9 10" xfId="326"/>
    <cellStyle name="Moneda 3 9 11" xfId="327"/>
    <cellStyle name="Moneda 3 9 12" xfId="328"/>
    <cellStyle name="Moneda 3 9 13" xfId="329"/>
    <cellStyle name="Moneda 3 9 14" xfId="330"/>
    <cellStyle name="Moneda 3 9 15" xfId="331"/>
    <cellStyle name="Moneda 3 9 16" xfId="332"/>
    <cellStyle name="Moneda 3 9 17" xfId="333"/>
    <cellStyle name="Moneda 3 9 18" xfId="334"/>
    <cellStyle name="Moneda 3 9 19" xfId="335"/>
    <cellStyle name="Moneda 3 9 2" xfId="336"/>
    <cellStyle name="Moneda 3 9 20" xfId="337"/>
    <cellStyle name="Moneda 3 9 3" xfId="338"/>
    <cellStyle name="Moneda 3 9 4" xfId="339"/>
    <cellStyle name="Moneda 3 9 5" xfId="340"/>
    <cellStyle name="Moneda 3 9 6" xfId="341"/>
    <cellStyle name="Moneda 3 9 7" xfId="342"/>
    <cellStyle name="Moneda 3 9 8" xfId="343"/>
    <cellStyle name="Moneda 3 9 9" xfId="344"/>
    <cellStyle name="Moneda 30" xfId="345"/>
    <cellStyle name="Moneda 31" xfId="346"/>
    <cellStyle name="Moneda 32" xfId="347"/>
    <cellStyle name="Moneda 33" xfId="348"/>
    <cellStyle name="Moneda 33 2" xfId="349"/>
    <cellStyle name="Moneda 34" xfId="350"/>
    <cellStyle name="Moneda 35" xfId="351"/>
    <cellStyle name="Moneda 36" xfId="352"/>
    <cellStyle name="Moneda 37" xfId="353"/>
    <cellStyle name="Moneda 38" xfId="354"/>
    <cellStyle name="Moneda 38 2" xfId="355"/>
    <cellStyle name="Moneda 39" xfId="356"/>
    <cellStyle name="Moneda 39 2" xfId="357"/>
    <cellStyle name="Moneda 4" xfId="358"/>
    <cellStyle name="Moneda 4 2" xfId="359"/>
    <cellStyle name="Moneda 4 2 2" xfId="360"/>
    <cellStyle name="Moneda 4 3" xfId="361"/>
    <cellStyle name="Moneda 40" xfId="362"/>
    <cellStyle name="Moneda 41" xfId="363"/>
    <cellStyle name="Moneda 42" xfId="364"/>
    <cellStyle name="Moneda 43" xfId="365"/>
    <cellStyle name="Moneda 44" xfId="366"/>
    <cellStyle name="Moneda 44 2" xfId="367"/>
    <cellStyle name="Moneda 45" xfId="368"/>
    <cellStyle name="Moneda 5" xfId="369"/>
    <cellStyle name="Moneda 5 10" xfId="370"/>
    <cellStyle name="Moneda 5 11" xfId="371"/>
    <cellStyle name="Moneda 5 12" xfId="372"/>
    <cellStyle name="Moneda 5 13" xfId="373"/>
    <cellStyle name="Moneda 5 14" xfId="374"/>
    <cellStyle name="Moneda 5 15" xfId="375"/>
    <cellStyle name="Moneda 5 16" xfId="376"/>
    <cellStyle name="Moneda 5 17" xfId="377"/>
    <cellStyle name="Moneda 5 18" xfId="378"/>
    <cellStyle name="Moneda 5 19" xfId="379"/>
    <cellStyle name="Moneda 5 2" xfId="380"/>
    <cellStyle name="Moneda 5 20" xfId="381"/>
    <cellStyle name="Moneda 5 3" xfId="382"/>
    <cellStyle name="Moneda 5 4" xfId="383"/>
    <cellStyle name="Moneda 5 5" xfId="384"/>
    <cellStyle name="Moneda 5 6" xfId="385"/>
    <cellStyle name="Moneda 5 7" xfId="386"/>
    <cellStyle name="Moneda 5 8" xfId="387"/>
    <cellStyle name="Moneda 5 9" xfId="388"/>
    <cellStyle name="Moneda 6" xfId="389"/>
    <cellStyle name="Moneda 6 10" xfId="390"/>
    <cellStyle name="Moneda 6 11" xfId="391"/>
    <cellStyle name="Moneda 6 12" xfId="392"/>
    <cellStyle name="Moneda 6 13" xfId="393"/>
    <cellStyle name="Moneda 6 14" xfId="394"/>
    <cellStyle name="Moneda 6 15" xfId="395"/>
    <cellStyle name="Moneda 6 16" xfId="396"/>
    <cellStyle name="Moneda 6 17" xfId="397"/>
    <cellStyle name="Moneda 6 18" xfId="398"/>
    <cellStyle name="Moneda 6 19" xfId="399"/>
    <cellStyle name="Moneda 6 2" xfId="400"/>
    <cellStyle name="Moneda 6 20" xfId="401"/>
    <cellStyle name="Moneda 6 3" xfId="402"/>
    <cellStyle name="Moneda 6 4" xfId="403"/>
    <cellStyle name="Moneda 6 5" xfId="404"/>
    <cellStyle name="Moneda 6 6" xfId="405"/>
    <cellStyle name="Moneda 6 7" xfId="406"/>
    <cellStyle name="Moneda 6 8" xfId="407"/>
    <cellStyle name="Moneda 6 9" xfId="408"/>
    <cellStyle name="Moneda 7" xfId="409"/>
    <cellStyle name="Moneda 7 2" xfId="410"/>
    <cellStyle name="Moneda 7 2 2" xfId="411"/>
    <cellStyle name="Moneda 7 3" xfId="412"/>
    <cellStyle name="Moneda 8" xfId="413"/>
    <cellStyle name="Moneda 8 2" xfId="414"/>
    <cellStyle name="Moneda 8 2 2" xfId="415"/>
    <cellStyle name="Moneda 8 3" xfId="416"/>
    <cellStyle name="Moneda 9" xfId="417"/>
    <cellStyle name="Moneda 9 10" xfId="418"/>
    <cellStyle name="Moneda 9 11" xfId="419"/>
    <cellStyle name="Moneda 9 12" xfId="420"/>
    <cellStyle name="Moneda 9 13" xfId="421"/>
    <cellStyle name="Moneda 9 14" xfId="422"/>
    <cellStyle name="Moneda 9 15" xfId="423"/>
    <cellStyle name="Moneda 9 16" xfId="424"/>
    <cellStyle name="Moneda 9 17" xfId="425"/>
    <cellStyle name="Moneda 9 18" xfId="426"/>
    <cellStyle name="Moneda 9 19" xfId="427"/>
    <cellStyle name="Moneda 9 2" xfId="428"/>
    <cellStyle name="Moneda 9 20" xfId="429"/>
    <cellStyle name="Moneda 9 3" xfId="430"/>
    <cellStyle name="Moneda 9 4" xfId="431"/>
    <cellStyle name="Moneda 9 5" xfId="432"/>
    <cellStyle name="Moneda 9 6" xfId="433"/>
    <cellStyle name="Moneda 9 7" xfId="434"/>
    <cellStyle name="Moneda 9 8" xfId="435"/>
    <cellStyle name="Moneda 9 9" xfId="436"/>
    <cellStyle name="Normal" xfId="0" builtinId="0"/>
    <cellStyle name="Normal 10" xfId="437"/>
    <cellStyle name="Normal 10 10" xfId="438"/>
    <cellStyle name="Normal 10 11" xfId="439"/>
    <cellStyle name="Normal 10 12" xfId="440"/>
    <cellStyle name="Normal 10 12 2" xfId="441"/>
    <cellStyle name="Normal 10 13" xfId="442"/>
    <cellStyle name="Normal 10 14" xfId="443"/>
    <cellStyle name="Normal 10 15" xfId="444"/>
    <cellStyle name="Normal 10 16" xfId="445"/>
    <cellStyle name="Normal 10 17" xfId="446"/>
    <cellStyle name="Normal 10 18" xfId="447"/>
    <cellStyle name="Normal 10 19" xfId="448"/>
    <cellStyle name="Normal 10 2" xfId="449"/>
    <cellStyle name="Normal 10 20" xfId="450"/>
    <cellStyle name="Normal 10 3" xfId="451"/>
    <cellStyle name="Normal 10 4" xfId="452"/>
    <cellStyle name="Normal 10 5" xfId="453"/>
    <cellStyle name="Normal 10 6" xfId="454"/>
    <cellStyle name="Normal 10 7" xfId="455"/>
    <cellStyle name="Normal 10 8" xfId="456"/>
    <cellStyle name="Normal 10 9" xfId="457"/>
    <cellStyle name="Normal 11" xfId="458"/>
    <cellStyle name="Normal 11 10" xfId="459"/>
    <cellStyle name="Normal 11 11" xfId="460"/>
    <cellStyle name="Normal 11 12" xfId="461"/>
    <cellStyle name="Normal 11 13" xfId="462"/>
    <cellStyle name="Normal 11 14" xfId="463"/>
    <cellStyle name="Normal 11 15" xfId="464"/>
    <cellStyle name="Normal 11 16" xfId="465"/>
    <cellStyle name="Normal 11 17" xfId="466"/>
    <cellStyle name="Normal 11 18" xfId="467"/>
    <cellStyle name="Normal 11 19" xfId="468"/>
    <cellStyle name="Normal 11 2" xfId="469"/>
    <cellStyle name="Normal 11 20" xfId="470"/>
    <cellStyle name="Normal 11 3" xfId="471"/>
    <cellStyle name="Normal 11 4" xfId="472"/>
    <cellStyle name="Normal 11 5" xfId="473"/>
    <cellStyle name="Normal 11 6" xfId="474"/>
    <cellStyle name="Normal 11 7" xfId="475"/>
    <cellStyle name="Normal 11 8" xfId="476"/>
    <cellStyle name="Normal 11 9" xfId="477"/>
    <cellStyle name="Normal 12" xfId="5"/>
    <cellStyle name="Normal 12 10" xfId="478"/>
    <cellStyle name="Normal 12 11" xfId="479"/>
    <cellStyle name="Normal 12 12" xfId="480"/>
    <cellStyle name="Normal 12 13" xfId="481"/>
    <cellStyle name="Normal 12 14" xfId="482"/>
    <cellStyle name="Normal 12 15" xfId="483"/>
    <cellStyle name="Normal 12 16" xfId="484"/>
    <cellStyle name="Normal 12 17" xfId="485"/>
    <cellStyle name="Normal 12 18" xfId="486"/>
    <cellStyle name="Normal 12 19" xfId="487"/>
    <cellStyle name="Normal 12 2" xfId="488"/>
    <cellStyle name="Normal 12 20" xfId="489"/>
    <cellStyle name="Normal 12 3" xfId="490"/>
    <cellStyle name="Normal 12 4" xfId="491"/>
    <cellStyle name="Normal 12 5" xfId="492"/>
    <cellStyle name="Normal 12 6" xfId="493"/>
    <cellStyle name="Normal 12 7" xfId="494"/>
    <cellStyle name="Normal 12 8" xfId="495"/>
    <cellStyle name="Normal 12 9" xfId="496"/>
    <cellStyle name="Normal 13" xfId="497"/>
    <cellStyle name="Normal 14" xfId="498"/>
    <cellStyle name="Normal 14 2" xfId="499"/>
    <cellStyle name="Normal 15" xfId="500"/>
    <cellStyle name="Normal 15 2" xfId="501"/>
    <cellStyle name="Normal 16" xfId="502"/>
    <cellStyle name="Normal 16 2" xfId="503"/>
    <cellStyle name="Normal 17" xfId="504"/>
    <cellStyle name="Normal 18" xfId="505"/>
    <cellStyle name="Normal 18 2" xfId="506"/>
    <cellStyle name="Normal 19" xfId="507"/>
    <cellStyle name="Normal 19 2" xfId="508"/>
    <cellStyle name="Normal 2" xfId="6"/>
    <cellStyle name="Normal 2 2" xfId="509"/>
    <cellStyle name="Normal 2 2 2" xfId="510"/>
    <cellStyle name="Normal 2 3" xfId="511"/>
    <cellStyle name="Normal 20" xfId="512"/>
    <cellStyle name="Normal 20 2" xfId="513"/>
    <cellStyle name="Normal 21" xfId="514"/>
    <cellStyle name="Normal 21 2" xfId="515"/>
    <cellStyle name="Normal 22" xfId="516"/>
    <cellStyle name="Normal 22 2" xfId="517"/>
    <cellStyle name="Normal 23" xfId="518"/>
    <cellStyle name="Normal 23 2" xfId="519"/>
    <cellStyle name="Normal 24" xfId="520"/>
    <cellStyle name="Normal 24 2" xfId="521"/>
    <cellStyle name="Normal 25" xfId="522"/>
    <cellStyle name="Normal 25 2" xfId="523"/>
    <cellStyle name="Normal 26" xfId="524"/>
    <cellStyle name="Normal 26 2" xfId="525"/>
    <cellStyle name="Normal 27" xfId="526"/>
    <cellStyle name="Normal 27 2" xfId="527"/>
    <cellStyle name="Normal 28" xfId="528"/>
    <cellStyle name="Normal 28 2" xfId="529"/>
    <cellStyle name="Normal 29" xfId="530"/>
    <cellStyle name="Normal 29 2" xfId="531"/>
    <cellStyle name="Normal 3" xfId="7"/>
    <cellStyle name="Normal 3 10" xfId="532"/>
    <cellStyle name="Normal 3 11" xfId="533"/>
    <cellStyle name="Normal 3 12" xfId="534"/>
    <cellStyle name="Normal 3 13" xfId="535"/>
    <cellStyle name="Normal 3 14" xfId="536"/>
    <cellStyle name="Normal 3 15" xfId="537"/>
    <cellStyle name="Normal 3 16" xfId="538"/>
    <cellStyle name="Normal 3 17" xfId="539"/>
    <cellStyle name="Normal 3 18" xfId="540"/>
    <cellStyle name="Normal 3 19" xfId="541"/>
    <cellStyle name="Normal 3 2" xfId="542"/>
    <cellStyle name="Normal 3 2 10" xfId="543"/>
    <cellStyle name="Normal 3 2 11" xfId="544"/>
    <cellStyle name="Normal 3 2 12" xfId="545"/>
    <cellStyle name="Normal 3 2 13" xfId="546"/>
    <cellStyle name="Normal 3 2 14" xfId="547"/>
    <cellStyle name="Normal 3 2 15" xfId="548"/>
    <cellStyle name="Normal 3 2 16" xfId="549"/>
    <cellStyle name="Normal 3 2 17" xfId="550"/>
    <cellStyle name="Normal 3 2 18" xfId="551"/>
    <cellStyle name="Normal 3 2 19" xfId="552"/>
    <cellStyle name="Normal 3 2 2" xfId="553"/>
    <cellStyle name="Normal 3 2 20" xfId="554"/>
    <cellStyle name="Normal 3 2 21" xfId="555"/>
    <cellStyle name="Normal 3 2 3" xfId="556"/>
    <cellStyle name="Normal 3 2 4" xfId="557"/>
    <cellStyle name="Normal 3 2 5" xfId="558"/>
    <cellStyle name="Normal 3 2 6" xfId="559"/>
    <cellStyle name="Normal 3 2 7" xfId="560"/>
    <cellStyle name="Normal 3 2 8" xfId="561"/>
    <cellStyle name="Normal 3 2 9" xfId="562"/>
    <cellStyle name="Normal 3 20" xfId="563"/>
    <cellStyle name="Normal 3 21" xfId="564"/>
    <cellStyle name="Normal 3 21 2" xfId="565"/>
    <cellStyle name="Normal 3 22" xfId="566"/>
    <cellStyle name="Normal 3 22 2" xfId="567"/>
    <cellStyle name="Normal 3 23" xfId="568"/>
    <cellStyle name="Normal 3 23 2" xfId="569"/>
    <cellStyle name="Normal 3 24" xfId="570"/>
    <cellStyle name="Normal 3 24 2" xfId="571"/>
    <cellStyle name="Normal 3 25" xfId="572"/>
    <cellStyle name="Normal 3 26" xfId="573"/>
    <cellStyle name="Normal 3 26 2" xfId="574"/>
    <cellStyle name="Normal 3 27" xfId="575"/>
    <cellStyle name="Normal 3 28" xfId="576"/>
    <cellStyle name="Normal 3 29" xfId="577"/>
    <cellStyle name="Normal 3 3" xfId="578"/>
    <cellStyle name="Normal 3 3 10" xfId="579"/>
    <cellStyle name="Normal 3 3 11" xfId="580"/>
    <cellStyle name="Normal 3 3 12" xfId="581"/>
    <cellStyle name="Normal 3 3 13" xfId="582"/>
    <cellStyle name="Normal 3 3 14" xfId="583"/>
    <cellStyle name="Normal 3 3 15" xfId="584"/>
    <cellStyle name="Normal 3 3 16" xfId="585"/>
    <cellStyle name="Normal 3 3 17" xfId="586"/>
    <cellStyle name="Normal 3 3 18" xfId="587"/>
    <cellStyle name="Normal 3 3 19" xfId="588"/>
    <cellStyle name="Normal 3 3 2" xfId="589"/>
    <cellStyle name="Normal 3 3 20" xfId="590"/>
    <cellStyle name="Normal 3 3 3" xfId="591"/>
    <cellStyle name="Normal 3 3 4" xfId="592"/>
    <cellStyle name="Normal 3 3 5" xfId="593"/>
    <cellStyle name="Normal 3 3 6" xfId="594"/>
    <cellStyle name="Normal 3 3 7" xfId="595"/>
    <cellStyle name="Normal 3 3 8" xfId="596"/>
    <cellStyle name="Normal 3 3 9" xfId="597"/>
    <cellStyle name="Normal 3 4" xfId="598"/>
    <cellStyle name="Normal 3 4 10" xfId="599"/>
    <cellStyle name="Normal 3 4 11" xfId="600"/>
    <cellStyle name="Normal 3 4 12" xfId="601"/>
    <cellStyle name="Normal 3 4 13" xfId="602"/>
    <cellStyle name="Normal 3 4 14" xfId="603"/>
    <cellStyle name="Normal 3 4 15" xfId="604"/>
    <cellStyle name="Normal 3 4 16" xfId="605"/>
    <cellStyle name="Normal 3 4 17" xfId="606"/>
    <cellStyle name="Normal 3 4 18" xfId="607"/>
    <cellStyle name="Normal 3 4 19" xfId="608"/>
    <cellStyle name="Normal 3 4 2" xfId="609"/>
    <cellStyle name="Normal 3 4 20" xfId="610"/>
    <cellStyle name="Normal 3 4 3" xfId="611"/>
    <cellStyle name="Normal 3 4 4" xfId="612"/>
    <cellStyle name="Normal 3 4 5" xfId="613"/>
    <cellStyle name="Normal 3 4 6" xfId="614"/>
    <cellStyle name="Normal 3 4 7" xfId="615"/>
    <cellStyle name="Normal 3 4 8" xfId="616"/>
    <cellStyle name="Normal 3 4 9" xfId="617"/>
    <cellStyle name="Normal 3 5" xfId="618"/>
    <cellStyle name="Normal 3 5 10" xfId="619"/>
    <cellStyle name="Normal 3 5 11" xfId="620"/>
    <cellStyle name="Normal 3 5 12" xfId="621"/>
    <cellStyle name="Normal 3 5 13" xfId="622"/>
    <cellStyle name="Normal 3 5 14" xfId="623"/>
    <cellStyle name="Normal 3 5 15" xfId="624"/>
    <cellStyle name="Normal 3 5 16" xfId="625"/>
    <cellStyle name="Normal 3 5 17" xfId="626"/>
    <cellStyle name="Normal 3 5 18" xfId="627"/>
    <cellStyle name="Normal 3 5 19" xfId="628"/>
    <cellStyle name="Normal 3 5 2" xfId="629"/>
    <cellStyle name="Normal 3 5 20" xfId="630"/>
    <cellStyle name="Normal 3 5 3" xfId="631"/>
    <cellStyle name="Normal 3 5 4" xfId="632"/>
    <cellStyle name="Normal 3 5 5" xfId="633"/>
    <cellStyle name="Normal 3 5 6" xfId="634"/>
    <cellStyle name="Normal 3 5 7" xfId="635"/>
    <cellStyle name="Normal 3 5 8" xfId="636"/>
    <cellStyle name="Normal 3 5 9" xfId="637"/>
    <cellStyle name="Normal 3 6" xfId="638"/>
    <cellStyle name="Normal 3 6 10" xfId="639"/>
    <cellStyle name="Normal 3 6 11" xfId="640"/>
    <cellStyle name="Normal 3 6 12" xfId="641"/>
    <cellStyle name="Normal 3 6 13" xfId="642"/>
    <cellStyle name="Normal 3 6 14" xfId="643"/>
    <cellStyle name="Normal 3 6 15" xfId="644"/>
    <cellStyle name="Normal 3 6 16" xfId="645"/>
    <cellStyle name="Normal 3 6 17" xfId="646"/>
    <cellStyle name="Normal 3 6 18" xfId="647"/>
    <cellStyle name="Normal 3 6 19" xfId="648"/>
    <cellStyle name="Normal 3 6 2" xfId="649"/>
    <cellStyle name="Normal 3 6 20" xfId="650"/>
    <cellStyle name="Normal 3 6 3" xfId="651"/>
    <cellStyle name="Normal 3 6 4" xfId="652"/>
    <cellStyle name="Normal 3 6 5" xfId="653"/>
    <cellStyle name="Normal 3 6 6" xfId="654"/>
    <cellStyle name="Normal 3 6 7" xfId="655"/>
    <cellStyle name="Normal 3 6 8" xfId="656"/>
    <cellStyle name="Normal 3 6 9" xfId="657"/>
    <cellStyle name="Normal 3 7" xfId="658"/>
    <cellStyle name="Normal 3 7 10" xfId="659"/>
    <cellStyle name="Normal 3 7 11" xfId="660"/>
    <cellStyle name="Normal 3 7 12" xfId="661"/>
    <cellStyle name="Normal 3 7 13" xfId="662"/>
    <cellStyle name="Normal 3 7 14" xfId="663"/>
    <cellStyle name="Normal 3 7 15" xfId="664"/>
    <cellStyle name="Normal 3 7 16" xfId="665"/>
    <cellStyle name="Normal 3 7 17" xfId="666"/>
    <cellStyle name="Normal 3 7 18" xfId="667"/>
    <cellStyle name="Normal 3 7 19" xfId="668"/>
    <cellStyle name="Normal 3 7 2" xfId="669"/>
    <cellStyle name="Normal 3 7 20" xfId="670"/>
    <cellStyle name="Normal 3 7 3" xfId="671"/>
    <cellStyle name="Normal 3 7 4" xfId="672"/>
    <cellStyle name="Normal 3 7 5" xfId="673"/>
    <cellStyle name="Normal 3 7 6" xfId="674"/>
    <cellStyle name="Normal 3 7 7" xfId="675"/>
    <cellStyle name="Normal 3 7 8" xfId="676"/>
    <cellStyle name="Normal 3 7 9" xfId="677"/>
    <cellStyle name="Normal 3 8" xfId="678"/>
    <cellStyle name="Normal 3 8 10" xfId="679"/>
    <cellStyle name="Normal 3 8 11" xfId="680"/>
    <cellStyle name="Normal 3 8 12" xfId="681"/>
    <cellStyle name="Normal 3 8 13" xfId="682"/>
    <cellStyle name="Normal 3 8 14" xfId="683"/>
    <cellStyle name="Normal 3 8 15" xfId="684"/>
    <cellStyle name="Normal 3 8 16" xfId="685"/>
    <cellStyle name="Normal 3 8 17" xfId="686"/>
    <cellStyle name="Normal 3 8 18" xfId="687"/>
    <cellStyle name="Normal 3 8 19" xfId="688"/>
    <cellStyle name="Normal 3 8 2" xfId="689"/>
    <cellStyle name="Normal 3 8 20" xfId="690"/>
    <cellStyle name="Normal 3 8 3" xfId="691"/>
    <cellStyle name="Normal 3 8 4" xfId="692"/>
    <cellStyle name="Normal 3 8 5" xfId="693"/>
    <cellStyle name="Normal 3 8 6" xfId="694"/>
    <cellStyle name="Normal 3 8 7" xfId="695"/>
    <cellStyle name="Normal 3 8 8" xfId="696"/>
    <cellStyle name="Normal 3 8 9" xfId="697"/>
    <cellStyle name="Normal 3 9" xfId="698"/>
    <cellStyle name="Normal 3 9 10" xfId="699"/>
    <cellStyle name="Normal 3 9 11" xfId="700"/>
    <cellStyle name="Normal 3 9 12" xfId="701"/>
    <cellStyle name="Normal 3 9 13" xfId="702"/>
    <cellStyle name="Normal 3 9 14" xfId="703"/>
    <cellStyle name="Normal 3 9 15" xfId="704"/>
    <cellStyle name="Normal 3 9 16" xfId="705"/>
    <cellStyle name="Normal 3 9 17" xfId="706"/>
    <cellStyle name="Normal 3 9 18" xfId="707"/>
    <cellStyle name="Normal 3 9 19" xfId="708"/>
    <cellStyle name="Normal 3 9 2" xfId="709"/>
    <cellStyle name="Normal 3 9 20" xfId="710"/>
    <cellStyle name="Normal 3 9 3" xfId="711"/>
    <cellStyle name="Normal 3 9 4" xfId="712"/>
    <cellStyle name="Normal 3 9 5" xfId="713"/>
    <cellStyle name="Normal 3 9 6" xfId="714"/>
    <cellStyle name="Normal 3 9 7" xfId="715"/>
    <cellStyle name="Normal 3 9 8" xfId="716"/>
    <cellStyle name="Normal 3 9 9" xfId="717"/>
    <cellStyle name="Normal 30" xfId="718"/>
    <cellStyle name="Normal 30 2" xfId="719"/>
    <cellStyle name="Normal 31" xfId="720"/>
    <cellStyle name="Normal 31 2" xfId="721"/>
    <cellStyle name="Normal 32" xfId="722"/>
    <cellStyle name="Normal 32 2" xfId="723"/>
    <cellStyle name="Normal 33" xfId="724"/>
    <cellStyle name="Normal 34" xfId="725"/>
    <cellStyle name="Normal 34 2" xfId="726"/>
    <cellStyle name="Normal 35" xfId="727"/>
    <cellStyle name="Normal 35 2" xfId="728"/>
    <cellStyle name="Normal 36" xfId="729"/>
    <cellStyle name="Normal 36 2" xfId="730"/>
    <cellStyle name="Normal 37" xfId="731"/>
    <cellStyle name="Normal 37 2" xfId="732"/>
    <cellStyle name="Normal 38" xfId="733"/>
    <cellStyle name="Normal 39" xfId="734"/>
    <cellStyle name="Normal 4" xfId="8"/>
    <cellStyle name="Normal 4 10" xfId="735"/>
    <cellStyle name="Normal 4 11" xfId="736"/>
    <cellStyle name="Normal 4 12" xfId="737"/>
    <cellStyle name="Normal 4 13" xfId="738"/>
    <cellStyle name="Normal 4 14" xfId="739"/>
    <cellStyle name="Normal 4 15" xfId="740"/>
    <cellStyle name="Normal 4 16" xfId="741"/>
    <cellStyle name="Normal 4 17" xfId="742"/>
    <cellStyle name="Normal 4 18" xfId="743"/>
    <cellStyle name="Normal 4 19" xfId="744"/>
    <cellStyle name="Normal 4 2" xfId="745"/>
    <cellStyle name="Normal 4 20" xfId="746"/>
    <cellStyle name="Normal 4 21" xfId="747"/>
    <cellStyle name="Normal 4 22" xfId="748"/>
    <cellStyle name="Normal 4 3" xfId="749"/>
    <cellStyle name="Normal 4 4" xfId="750"/>
    <cellStyle name="Normal 4 5" xfId="751"/>
    <cellStyle name="Normal 4 6" xfId="752"/>
    <cellStyle name="Normal 4 7" xfId="753"/>
    <cellStyle name="Normal 4 8" xfId="754"/>
    <cellStyle name="Normal 4 9" xfId="755"/>
    <cellStyle name="Normal 40" xfId="756"/>
    <cellStyle name="Normal 41" xfId="757"/>
    <cellStyle name="Normal 42" xfId="758"/>
    <cellStyle name="Normal 43" xfId="759"/>
    <cellStyle name="Normal 44" xfId="760"/>
    <cellStyle name="Normal 45" xfId="761"/>
    <cellStyle name="Normal 46" xfId="762"/>
    <cellStyle name="Normal 47" xfId="860"/>
    <cellStyle name="Normal 5" xfId="9"/>
    <cellStyle name="Normal 5 10" xfId="763"/>
    <cellStyle name="Normal 5 11" xfId="764"/>
    <cellStyle name="Normal 5 12" xfId="765"/>
    <cellStyle name="Normal 5 13" xfId="766"/>
    <cellStyle name="Normal 5 14" xfId="767"/>
    <cellStyle name="Normal 5 15" xfId="768"/>
    <cellStyle name="Normal 5 16" xfId="769"/>
    <cellStyle name="Normal 5 17" xfId="770"/>
    <cellStyle name="Normal 5 18" xfId="771"/>
    <cellStyle name="Normal 5 19" xfId="772"/>
    <cellStyle name="Normal 5 2" xfId="773"/>
    <cellStyle name="Normal 5 20" xfId="774"/>
    <cellStyle name="Normal 5 21" xfId="775"/>
    <cellStyle name="Normal 5 3" xfId="776"/>
    <cellStyle name="Normal 5 4" xfId="777"/>
    <cellStyle name="Normal 5 5" xfId="778"/>
    <cellStyle name="Normal 5 6" xfId="779"/>
    <cellStyle name="Normal 5 7" xfId="780"/>
    <cellStyle name="Normal 5 8" xfId="781"/>
    <cellStyle name="Normal 5 9" xfId="782"/>
    <cellStyle name="Normal 6" xfId="10"/>
    <cellStyle name="Normal 6 10" xfId="783"/>
    <cellStyle name="Normal 6 11" xfId="784"/>
    <cellStyle name="Normal 6 12" xfId="785"/>
    <cellStyle name="Normal 6 13" xfId="786"/>
    <cellStyle name="Normal 6 14" xfId="787"/>
    <cellStyle name="Normal 6 15" xfId="788"/>
    <cellStyle name="Normal 6 16" xfId="789"/>
    <cellStyle name="Normal 6 17" xfId="790"/>
    <cellStyle name="Normal 6 18" xfId="791"/>
    <cellStyle name="Normal 6 19" xfId="792"/>
    <cellStyle name="Normal 6 2" xfId="793"/>
    <cellStyle name="Normal 6 20" xfId="794"/>
    <cellStyle name="Normal 6 3" xfId="795"/>
    <cellStyle name="Normal 6 4" xfId="796"/>
    <cellStyle name="Normal 6 5" xfId="797"/>
    <cellStyle name="Normal 6 6" xfId="798"/>
    <cellStyle name="Normal 6 7" xfId="799"/>
    <cellStyle name="Normal 6 8" xfId="800"/>
    <cellStyle name="Normal 6 9" xfId="801"/>
    <cellStyle name="Normal 7" xfId="11"/>
    <cellStyle name="Normal 7 10" xfId="802"/>
    <cellStyle name="Normal 7 11" xfId="803"/>
    <cellStyle name="Normal 7 12" xfId="804"/>
    <cellStyle name="Normal 7 13" xfId="805"/>
    <cellStyle name="Normal 7 14" xfId="806"/>
    <cellStyle name="Normal 7 15" xfId="807"/>
    <cellStyle name="Normal 7 16" xfId="808"/>
    <cellStyle name="Normal 7 17" xfId="809"/>
    <cellStyle name="Normal 7 18" xfId="810"/>
    <cellStyle name="Normal 7 19" xfId="811"/>
    <cellStyle name="Normal 7 2" xfId="812"/>
    <cellStyle name="Normal 7 20" xfId="813"/>
    <cellStyle name="Normal 7 3" xfId="814"/>
    <cellStyle name="Normal 7 4" xfId="815"/>
    <cellStyle name="Normal 7 5" xfId="816"/>
    <cellStyle name="Normal 7 6" xfId="817"/>
    <cellStyle name="Normal 7 7" xfId="818"/>
    <cellStyle name="Normal 7 8" xfId="819"/>
    <cellStyle name="Normal 7 9" xfId="820"/>
    <cellStyle name="Normal 8" xfId="12"/>
    <cellStyle name="Normal 8 10" xfId="821"/>
    <cellStyle name="Normal 8 11" xfId="822"/>
    <cellStyle name="Normal 8 12" xfId="823"/>
    <cellStyle name="Normal 8 13" xfId="824"/>
    <cellStyle name="Normal 8 14" xfId="825"/>
    <cellStyle name="Normal 8 15" xfId="826"/>
    <cellStyle name="Normal 8 16" xfId="827"/>
    <cellStyle name="Normal 8 17" xfId="828"/>
    <cellStyle name="Normal 8 18" xfId="829"/>
    <cellStyle name="Normal 8 19" xfId="830"/>
    <cellStyle name="Normal 8 2" xfId="831"/>
    <cellStyle name="Normal 8 20" xfId="832"/>
    <cellStyle name="Normal 8 3" xfId="833"/>
    <cellStyle name="Normal 8 4" xfId="834"/>
    <cellStyle name="Normal 8 5" xfId="835"/>
    <cellStyle name="Normal 8 6" xfId="836"/>
    <cellStyle name="Normal 8 7" xfId="837"/>
    <cellStyle name="Normal 8 8" xfId="838"/>
    <cellStyle name="Normal 8 9" xfId="839"/>
    <cellStyle name="Normal 9" xfId="840"/>
    <cellStyle name="Normal 9 10" xfId="841"/>
    <cellStyle name="Normal 9 11" xfId="842"/>
    <cellStyle name="Normal 9 12" xfId="843"/>
    <cellStyle name="Normal 9 13" xfId="844"/>
    <cellStyle name="Normal 9 14" xfId="845"/>
    <cellStyle name="Normal 9 15" xfId="846"/>
    <cellStyle name="Normal 9 16" xfId="847"/>
    <cellStyle name="Normal 9 17" xfId="848"/>
    <cellStyle name="Normal 9 18" xfId="849"/>
    <cellStyle name="Normal 9 19" xfId="850"/>
    <cellStyle name="Normal 9 2" xfId="851"/>
    <cellStyle name="Normal 9 20" xfId="852"/>
    <cellStyle name="Normal 9 3" xfId="853"/>
    <cellStyle name="Normal 9 4" xfId="854"/>
    <cellStyle name="Normal 9 5" xfId="855"/>
    <cellStyle name="Normal 9 6" xfId="856"/>
    <cellStyle name="Normal 9 7" xfId="857"/>
    <cellStyle name="Normal 9 8" xfId="858"/>
    <cellStyle name="Normal 9 9" xfId="859"/>
    <cellStyle name="Título2" xfId="13"/>
  </cellStyles>
  <dxfs count="0"/>
  <tableStyles count="0" defaultTableStyle="TableStyleMedium2" defaultPivotStyle="PivotStyleLight16"/>
  <colors>
    <mruColors>
      <color rgb="FF99FF66"/>
      <color rgb="FFFFCC99"/>
      <color rgb="FF000000"/>
      <color rgb="FFB328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137</xdr:row>
      <xdr:rowOff>0</xdr:rowOff>
    </xdr:from>
    <xdr:to>
      <xdr:col>9</xdr:col>
      <xdr:colOff>152381</xdr:colOff>
      <xdr:row>137</xdr:row>
      <xdr:rowOff>152381</xdr:rowOff>
    </xdr:to>
    <xdr:pic>
      <xdr:nvPicPr>
        <xdr:cNvPr id="2" name="1 Imagen">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753350" y="62617350"/>
          <a:ext cx="152381" cy="1523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hyperlink" Target="mailto:anaya_ar@yahoo.com.mx" TargetMode="External"/><Relationship Id="rId21" Type="http://schemas.openxmlformats.org/officeDocument/2006/relationships/hyperlink" Target="mailto:rosicarmen.ramirez.@hotmail.com" TargetMode="External"/><Relationship Id="rId42" Type="http://schemas.openxmlformats.org/officeDocument/2006/relationships/hyperlink" Target="mailto:jcvvgci@yahoo.com.mx" TargetMode="External"/><Relationship Id="rId47" Type="http://schemas.openxmlformats.org/officeDocument/2006/relationships/hyperlink" Target="mailto:marthasantoyo.rh@jugarca.com" TargetMode="External"/><Relationship Id="rId63" Type="http://schemas.openxmlformats.org/officeDocument/2006/relationships/hyperlink" Target="mailto:eurekahsr@hotmail.com" TargetMode="External"/><Relationship Id="rId68" Type="http://schemas.openxmlformats.org/officeDocument/2006/relationships/hyperlink" Target="mailto:amignon_91@hotmail.com" TargetMode="External"/><Relationship Id="rId84" Type="http://schemas.openxmlformats.org/officeDocument/2006/relationships/hyperlink" Target="mailto:grupoaprobi@gmail.com" TargetMode="External"/><Relationship Id="rId89" Type="http://schemas.openxmlformats.org/officeDocument/2006/relationships/hyperlink" Target="mailto:ricaba20@gmail.com" TargetMode="External"/><Relationship Id="rId7" Type="http://schemas.openxmlformats.org/officeDocument/2006/relationships/hyperlink" Target="mailto:acuevas@i-a.com.mx" TargetMode="External"/><Relationship Id="rId71" Type="http://schemas.openxmlformats.org/officeDocument/2006/relationships/hyperlink" Target="mailto:christian88248824@hotmail.com" TargetMode="External"/><Relationship Id="rId92" Type="http://schemas.openxmlformats.org/officeDocument/2006/relationships/hyperlink" Target="mailto:ing.jagarciap@yahoo.com.mx" TargetMode="External"/><Relationship Id="rId2" Type="http://schemas.openxmlformats.org/officeDocument/2006/relationships/hyperlink" Target="mailto:sehico_4@hotmail.com" TargetMode="External"/><Relationship Id="rId16" Type="http://schemas.openxmlformats.org/officeDocument/2006/relationships/hyperlink" Target="mailto:daniel.hidago@siprosa.mx" TargetMode="External"/><Relationship Id="rId29" Type="http://schemas.openxmlformats.org/officeDocument/2006/relationships/hyperlink" Target="mailto:mgarcia@ubsa.com" TargetMode="External"/><Relationship Id="rId11" Type="http://schemas.openxmlformats.org/officeDocument/2006/relationships/hyperlink" Target="mailto:subobraspublicas@yuriria.gop.mx" TargetMode="External"/><Relationship Id="rId24" Type="http://schemas.openxmlformats.org/officeDocument/2006/relationships/hyperlink" Target="mailto:contacto@galoingeneria.com.mx" TargetMode="External"/><Relationship Id="rId32" Type="http://schemas.openxmlformats.org/officeDocument/2006/relationships/hyperlink" Target="mailto:carlos.hernandez@scvial.com.mx" TargetMode="External"/><Relationship Id="rId37" Type="http://schemas.openxmlformats.org/officeDocument/2006/relationships/hyperlink" Target="mailto:arquitectoprado@hotmail.com" TargetMode="External"/><Relationship Id="rId40" Type="http://schemas.openxmlformats.org/officeDocument/2006/relationships/hyperlink" Target="mailto:simonroman.ro@jugarca.com" TargetMode="External"/><Relationship Id="rId45" Type="http://schemas.openxmlformats.org/officeDocument/2006/relationships/hyperlink" Target="mailto:marthasantoyo.rh@jugarca.com" TargetMode="External"/><Relationship Id="rId53" Type="http://schemas.openxmlformats.org/officeDocument/2006/relationships/hyperlink" Target="mailto:a_rivas_b@hotmail.com" TargetMode="External"/><Relationship Id="rId58" Type="http://schemas.openxmlformats.org/officeDocument/2006/relationships/hyperlink" Target="mailto:car_2387@hotmail.com" TargetMode="External"/><Relationship Id="rId66" Type="http://schemas.openxmlformats.org/officeDocument/2006/relationships/hyperlink" Target="mailto:marianaaraiza7@gmail.com" TargetMode="External"/><Relationship Id="rId74" Type="http://schemas.openxmlformats.org/officeDocument/2006/relationships/hyperlink" Target="mailto:dlopez6607@gmail.com" TargetMode="External"/><Relationship Id="rId79" Type="http://schemas.openxmlformats.org/officeDocument/2006/relationships/hyperlink" Target="mailto:eurekahsr@hotmail.com" TargetMode="External"/><Relationship Id="rId87" Type="http://schemas.openxmlformats.org/officeDocument/2006/relationships/hyperlink" Target="mailto:simonroman.ro@jugarca.com" TargetMode="External"/><Relationship Id="rId102" Type="http://schemas.openxmlformats.org/officeDocument/2006/relationships/hyperlink" Target="mailto:jhernandeza@ubsa.com" TargetMode="External"/><Relationship Id="rId5" Type="http://schemas.openxmlformats.org/officeDocument/2006/relationships/hyperlink" Target="mailto:transportes_sanfernando@hotmail.com" TargetMode="External"/><Relationship Id="rId61" Type="http://schemas.openxmlformats.org/officeDocument/2006/relationships/hyperlink" Target="mailto:rbestebanbanda@hotmail.com" TargetMode="External"/><Relationship Id="rId82" Type="http://schemas.openxmlformats.org/officeDocument/2006/relationships/hyperlink" Target="mailto:carlos.hernandez@scvial.com.mx" TargetMode="External"/><Relationship Id="rId90" Type="http://schemas.openxmlformats.org/officeDocument/2006/relationships/hyperlink" Target="mailto:mballesteros@casasarko.com.mx" TargetMode="External"/><Relationship Id="rId95" Type="http://schemas.openxmlformats.org/officeDocument/2006/relationships/hyperlink" Target="mailto:erodriguez@galoingenieria.com.mx" TargetMode="External"/><Relationship Id="rId19" Type="http://schemas.openxmlformats.org/officeDocument/2006/relationships/hyperlink" Target="mailto:chinomontiel72@hotmail.com" TargetMode="External"/><Relationship Id="rId14" Type="http://schemas.openxmlformats.org/officeDocument/2006/relationships/hyperlink" Target="mailto:jhernandeza@ubsa.com" TargetMode="External"/><Relationship Id="rId22" Type="http://schemas.openxmlformats.org/officeDocument/2006/relationships/hyperlink" Target="mailto:PROCHA@JAPAMI.GOP.MX" TargetMode="External"/><Relationship Id="rId27" Type="http://schemas.openxmlformats.org/officeDocument/2006/relationships/hyperlink" Target="mailto:ic_joelaarredondo@hotmail.com" TargetMode="External"/><Relationship Id="rId30" Type="http://schemas.openxmlformats.org/officeDocument/2006/relationships/hyperlink" Target="mailto:oscargutierrez.ro@jugarca.com" TargetMode="External"/><Relationship Id="rId35" Type="http://schemas.openxmlformats.org/officeDocument/2006/relationships/hyperlink" Target="mailto:juanmartinez.ro@jugarca.com" TargetMode="External"/><Relationship Id="rId43" Type="http://schemas.openxmlformats.org/officeDocument/2006/relationships/hyperlink" Target="mailto:marthasantoyo.rh@jugarca.com" TargetMode="External"/><Relationship Id="rId48" Type="http://schemas.openxmlformats.org/officeDocument/2006/relationships/hyperlink" Target="mailto:mnino@ubsa.com" TargetMode="External"/><Relationship Id="rId56" Type="http://schemas.openxmlformats.org/officeDocument/2006/relationships/hyperlink" Target="mailto:amignon_91@hotmail.com" TargetMode="External"/><Relationship Id="rId64" Type="http://schemas.openxmlformats.org/officeDocument/2006/relationships/hyperlink" Target="mailto:dlopeza@guanajuato.gob.mx" TargetMode="External"/><Relationship Id="rId69" Type="http://schemas.openxmlformats.org/officeDocument/2006/relationships/hyperlink" Target="mailto:arq.javier.cardona@gmail.com" TargetMode="External"/><Relationship Id="rId77" Type="http://schemas.openxmlformats.org/officeDocument/2006/relationships/hyperlink" Target="mailto:a_rivas_b@hotmail.com" TargetMode="External"/><Relationship Id="rId100" Type="http://schemas.openxmlformats.org/officeDocument/2006/relationships/hyperlink" Target="mailto:transportes_sanfernando@hotmail.com" TargetMode="External"/><Relationship Id="rId105" Type="http://schemas.openxmlformats.org/officeDocument/2006/relationships/hyperlink" Target="mailto:gromeror28@gmail.com" TargetMode="External"/><Relationship Id="rId8" Type="http://schemas.openxmlformats.org/officeDocument/2006/relationships/hyperlink" Target="mailto:azcona@i-a.com.mx" TargetMode="External"/><Relationship Id="rId51" Type="http://schemas.openxmlformats.org/officeDocument/2006/relationships/hyperlink" Target="mailto:pedrocharamirez@gmail.com" TargetMode="External"/><Relationship Id="rId72" Type="http://schemas.openxmlformats.org/officeDocument/2006/relationships/hyperlink" Target="mailto:denissejr_22@hotmail.com" TargetMode="External"/><Relationship Id="rId80" Type="http://schemas.openxmlformats.org/officeDocument/2006/relationships/hyperlink" Target="mailto:ic_joelarredondo@hotmail.com" TargetMode="External"/><Relationship Id="rId85" Type="http://schemas.openxmlformats.org/officeDocument/2006/relationships/hyperlink" Target="mailto:juanmartinez.ro@jugarca.com" TargetMode="External"/><Relationship Id="rId93" Type="http://schemas.openxmlformats.org/officeDocument/2006/relationships/hyperlink" Target="mailto:herrguz8919@gmail.com" TargetMode="External"/><Relationship Id="rId98" Type="http://schemas.openxmlformats.org/officeDocument/2006/relationships/hyperlink" Target="mailto:chinomontiel72@hotmail.com" TargetMode="External"/><Relationship Id="rId3" Type="http://schemas.openxmlformats.org/officeDocument/2006/relationships/hyperlink" Target="mailto:ricaba20@gmail.com" TargetMode="External"/><Relationship Id="rId12" Type="http://schemas.openxmlformats.org/officeDocument/2006/relationships/hyperlink" Target="mailto:ingrtinoco@gmail.com" TargetMode="External"/><Relationship Id="rId17" Type="http://schemas.openxmlformats.org/officeDocument/2006/relationships/hyperlink" Target="mailto:siprosa@prodigy.net.mx" TargetMode="External"/><Relationship Id="rId25" Type="http://schemas.openxmlformats.org/officeDocument/2006/relationships/hyperlink" Target="mailto:azrgazuni@outlook.com" TargetMode="External"/><Relationship Id="rId33" Type="http://schemas.openxmlformats.org/officeDocument/2006/relationships/hyperlink" Target="mailto:scvial01@yahoo.com.mx" TargetMode="External"/><Relationship Id="rId38" Type="http://schemas.openxmlformats.org/officeDocument/2006/relationships/hyperlink" Target="mailto:constructora.cristiane@gmail.com" TargetMode="External"/><Relationship Id="rId46" Type="http://schemas.openxmlformats.org/officeDocument/2006/relationships/hyperlink" Target="mailto:proveedores@jugarca.com" TargetMode="External"/><Relationship Id="rId59" Type="http://schemas.openxmlformats.org/officeDocument/2006/relationships/hyperlink" Target="mailto:christian88248824@hotmail.com" TargetMode="External"/><Relationship Id="rId67" Type="http://schemas.openxmlformats.org/officeDocument/2006/relationships/hyperlink" Target="mailto:rbestebanbanda@hotmail.com" TargetMode="External"/><Relationship Id="rId103" Type="http://schemas.openxmlformats.org/officeDocument/2006/relationships/hyperlink" Target="mailto:pedrocharamirez@gmail.com" TargetMode="External"/><Relationship Id="rId20" Type="http://schemas.openxmlformats.org/officeDocument/2006/relationships/hyperlink" Target="mailto:tavo_m_alba@yahoo.com.mx" TargetMode="External"/><Relationship Id="rId41" Type="http://schemas.openxmlformats.org/officeDocument/2006/relationships/hyperlink" Target="mailto:gromeror28@gmail.com" TargetMode="External"/><Relationship Id="rId54" Type="http://schemas.openxmlformats.org/officeDocument/2006/relationships/hyperlink" Target="mailto:ninaroco@hotmail.com" TargetMode="External"/><Relationship Id="rId62" Type="http://schemas.openxmlformats.org/officeDocument/2006/relationships/hyperlink" Target="mailto:arq.javier.cardona@gmail.com" TargetMode="External"/><Relationship Id="rId70" Type="http://schemas.openxmlformats.org/officeDocument/2006/relationships/hyperlink" Target="mailto:car_2387@hotmail.com" TargetMode="External"/><Relationship Id="rId75" Type="http://schemas.openxmlformats.org/officeDocument/2006/relationships/hyperlink" Target="mailto:arq.antonionieto@hotmail.com" TargetMode="External"/><Relationship Id="rId83" Type="http://schemas.openxmlformats.org/officeDocument/2006/relationships/hyperlink" Target="mailto:julian.arq_@hotmail.com" TargetMode="External"/><Relationship Id="rId88" Type="http://schemas.openxmlformats.org/officeDocument/2006/relationships/hyperlink" Target="mailto:jcvvgci@yahoo.com.mx" TargetMode="External"/><Relationship Id="rId91" Type="http://schemas.openxmlformats.org/officeDocument/2006/relationships/hyperlink" Target="mailto:acuevas@i-a.com.mx" TargetMode="External"/><Relationship Id="rId96" Type="http://schemas.openxmlformats.org/officeDocument/2006/relationships/hyperlink" Target="mailto:icjagar@gmail.com" TargetMode="External"/><Relationship Id="rId1" Type="http://schemas.openxmlformats.org/officeDocument/2006/relationships/hyperlink" Target="mailto:alcano_construccionessa@hotmail.com" TargetMode="External"/><Relationship Id="rId6" Type="http://schemas.openxmlformats.org/officeDocument/2006/relationships/hyperlink" Target="mailto:fcano123@hotmail.com" TargetMode="External"/><Relationship Id="rId15" Type="http://schemas.openxmlformats.org/officeDocument/2006/relationships/hyperlink" Target="mailto:herrguz8919@gmail.com" TargetMode="External"/><Relationship Id="rId23" Type="http://schemas.openxmlformats.org/officeDocument/2006/relationships/hyperlink" Target="mailto:eduarqui-rr@yahoo.com.mx" TargetMode="External"/><Relationship Id="rId28" Type="http://schemas.openxmlformats.org/officeDocument/2006/relationships/hyperlink" Target="mailto:jaarredondo@ubsa.com" TargetMode="External"/><Relationship Id="rId36" Type="http://schemas.openxmlformats.org/officeDocument/2006/relationships/hyperlink" Target="mailto:arquioe@yahoo.com.mx" TargetMode="External"/><Relationship Id="rId49" Type="http://schemas.openxmlformats.org/officeDocument/2006/relationships/hyperlink" Target="mailto:arq.pedromino@yahoo.com.mx" TargetMode="External"/><Relationship Id="rId57" Type="http://schemas.openxmlformats.org/officeDocument/2006/relationships/hyperlink" Target="mailto:mp.mex.helena@gmail.com" TargetMode="External"/><Relationship Id="rId106" Type="http://schemas.openxmlformats.org/officeDocument/2006/relationships/printerSettings" Target="../printerSettings/printerSettings11.bin"/><Relationship Id="rId10" Type="http://schemas.openxmlformats.org/officeDocument/2006/relationships/hyperlink" Target="mailto:ing.jagarciap@yahoo.com.mx" TargetMode="External"/><Relationship Id="rId31" Type="http://schemas.openxmlformats.org/officeDocument/2006/relationships/hyperlink" Target="mailto:proveedores@jugarca.com" TargetMode="External"/><Relationship Id="rId44" Type="http://schemas.openxmlformats.org/officeDocument/2006/relationships/hyperlink" Target="mailto:proveedores@jugarca.com" TargetMode="External"/><Relationship Id="rId52" Type="http://schemas.openxmlformats.org/officeDocument/2006/relationships/hyperlink" Target="mailto:denissejr_22@hotmail.com" TargetMode="External"/><Relationship Id="rId60" Type="http://schemas.openxmlformats.org/officeDocument/2006/relationships/hyperlink" Target="mailto:gjuarez@japami.gob.mx" TargetMode="External"/><Relationship Id="rId65" Type="http://schemas.openxmlformats.org/officeDocument/2006/relationships/hyperlink" Target="mailto:marianaaraiza7@gmail.com" TargetMode="External"/><Relationship Id="rId73" Type="http://schemas.openxmlformats.org/officeDocument/2006/relationships/hyperlink" Target="mailto:inggerardojuarez14@hotmail.com" TargetMode="External"/><Relationship Id="rId78" Type="http://schemas.openxmlformats.org/officeDocument/2006/relationships/hyperlink" Target="mailto:ninaroco@hotmail.com" TargetMode="External"/><Relationship Id="rId81" Type="http://schemas.openxmlformats.org/officeDocument/2006/relationships/hyperlink" Target="mailto:oscargutierrez.ro@jugarca.com" TargetMode="External"/><Relationship Id="rId86" Type="http://schemas.openxmlformats.org/officeDocument/2006/relationships/hyperlink" Target="mailto:arq_111@yahoo.com.mx" TargetMode="External"/><Relationship Id="rId94" Type="http://schemas.openxmlformats.org/officeDocument/2006/relationships/hyperlink" Target="mailto:tavo_m_alba@yahoo.com.mx" TargetMode="External"/><Relationship Id="rId99" Type="http://schemas.openxmlformats.org/officeDocument/2006/relationships/hyperlink" Target="mailto:arq.pedroml@yahoo.com.mx" TargetMode="External"/><Relationship Id="rId101" Type="http://schemas.openxmlformats.org/officeDocument/2006/relationships/hyperlink" Target="mailto:ingrtinoco@gmail.com" TargetMode="External"/><Relationship Id="rId4" Type="http://schemas.openxmlformats.org/officeDocument/2006/relationships/hyperlink" Target="mailto:m.ballesterosm@hotmail.com" TargetMode="External"/><Relationship Id="rId9" Type="http://schemas.openxmlformats.org/officeDocument/2006/relationships/hyperlink" Target="mailto:alejandra.escobedo@cmicgto.com.mx" TargetMode="External"/><Relationship Id="rId13" Type="http://schemas.openxmlformats.org/officeDocument/2006/relationships/hyperlink" Target="mailto:rdinoco@japami.gop.mx" TargetMode="External"/><Relationship Id="rId18" Type="http://schemas.openxmlformats.org/officeDocument/2006/relationships/hyperlink" Target="mailto:fiba_civ@hotmail.com" TargetMode="External"/><Relationship Id="rId39" Type="http://schemas.openxmlformats.org/officeDocument/2006/relationships/hyperlink" Target="mailto:julian.arq_@hotmail.com" TargetMode="External"/><Relationship Id="rId34" Type="http://schemas.openxmlformats.org/officeDocument/2006/relationships/hyperlink" Target="mailto:grupoaprobi@gmail.com" TargetMode="External"/><Relationship Id="rId50" Type="http://schemas.openxmlformats.org/officeDocument/2006/relationships/hyperlink" Target="mailto:pedrocharamirez@gmail.com" TargetMode="External"/><Relationship Id="rId55" Type="http://schemas.openxmlformats.org/officeDocument/2006/relationships/hyperlink" Target="mailto:arq.antonionieto@hotmail.com" TargetMode="External"/><Relationship Id="rId76" Type="http://schemas.openxmlformats.org/officeDocument/2006/relationships/hyperlink" Target="mailto:mp.mex.helena@gmail.com" TargetMode="External"/><Relationship Id="rId97" Type="http://schemas.openxmlformats.org/officeDocument/2006/relationships/hyperlink" Target="mailto:rosycarmen.ramirez@hotmail.com" TargetMode="External"/><Relationship Id="rId104" Type="http://schemas.openxmlformats.org/officeDocument/2006/relationships/hyperlink" Target="mailto:azrgazuni@outlook.com"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mailto:aaroonacm@yahoo.com.mx" TargetMode="External"/><Relationship Id="rId13" Type="http://schemas.openxmlformats.org/officeDocument/2006/relationships/hyperlink" Target="mailto:sgv.lesa@gmail.com" TargetMode="External"/><Relationship Id="rId3" Type="http://schemas.openxmlformats.org/officeDocument/2006/relationships/hyperlink" Target="mailto:chrisvar1983@gmail.com" TargetMode="External"/><Relationship Id="rId7" Type="http://schemas.openxmlformats.org/officeDocument/2006/relationships/hyperlink" Target="mailto:angienarez@hotmail.com" TargetMode="External"/><Relationship Id="rId12" Type="http://schemas.openxmlformats.org/officeDocument/2006/relationships/hyperlink" Target="mailto:lperezmares@gmail.com" TargetMode="External"/><Relationship Id="rId17" Type="http://schemas.openxmlformats.org/officeDocument/2006/relationships/printerSettings" Target="../printerSettings/printerSettings14.bin"/><Relationship Id="rId2" Type="http://schemas.openxmlformats.org/officeDocument/2006/relationships/hyperlink" Target="mailto:jessicarodriguez71321@hotmail.com" TargetMode="External"/><Relationship Id="rId16" Type="http://schemas.openxmlformats.org/officeDocument/2006/relationships/hyperlink" Target="mailto:arqfernandomorelosc@gmail.com" TargetMode="External"/><Relationship Id="rId1" Type="http://schemas.openxmlformats.org/officeDocument/2006/relationships/hyperlink" Target="mailto:oscarfh5@gmail.com" TargetMode="External"/><Relationship Id="rId6" Type="http://schemas.openxmlformats.org/officeDocument/2006/relationships/hyperlink" Target="mailto:norma.guerrero008@gmail.com" TargetMode="External"/><Relationship Id="rId11" Type="http://schemas.openxmlformats.org/officeDocument/2006/relationships/hyperlink" Target="mailto:sgv.gto@gmail.com" TargetMode="External"/><Relationship Id="rId5" Type="http://schemas.openxmlformats.org/officeDocument/2006/relationships/hyperlink" Target="mailto:yayaleons@gmail.com" TargetMode="External"/><Relationship Id="rId15" Type="http://schemas.openxmlformats.org/officeDocument/2006/relationships/hyperlink" Target="mailto:jose_cabrera_p@hotmail.com" TargetMode="External"/><Relationship Id="rId10" Type="http://schemas.openxmlformats.org/officeDocument/2006/relationships/hyperlink" Target="mailto:dmirelesvasco@yahoo.com" TargetMode="External"/><Relationship Id="rId4" Type="http://schemas.openxmlformats.org/officeDocument/2006/relationships/hyperlink" Target="mailto:indeasa@hotmail.com" TargetMode="External"/><Relationship Id="rId9" Type="http://schemas.openxmlformats.org/officeDocument/2006/relationships/hyperlink" Target="mailto:arq.alexogaz5@gmail.com" TargetMode="External"/><Relationship Id="rId14" Type="http://schemas.openxmlformats.org/officeDocument/2006/relationships/hyperlink" Target="mailto:viviana.vga@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mailto:ARQ.LEXALOM@GMAL.COM" TargetMode="External"/><Relationship Id="rId3" Type="http://schemas.openxmlformats.org/officeDocument/2006/relationships/hyperlink" Target="mailto:arq.lau.rs@outlook.es" TargetMode="External"/><Relationship Id="rId7" Type="http://schemas.openxmlformats.org/officeDocument/2006/relationships/hyperlink" Target="mailto:arq.lexalom@gmail.com" TargetMode="External"/><Relationship Id="rId2" Type="http://schemas.openxmlformats.org/officeDocument/2006/relationships/hyperlink" Target="mailto:eduardo_f_m@hotmail.com" TargetMode="External"/><Relationship Id="rId1" Type="http://schemas.openxmlformats.org/officeDocument/2006/relationships/hyperlink" Target="mailto:jor.paramo@hotmail.com" TargetMode="External"/><Relationship Id="rId6" Type="http://schemas.openxmlformats.org/officeDocument/2006/relationships/hyperlink" Target="mailto:cogrupoconstructor@gmail.com" TargetMode="External"/><Relationship Id="rId5" Type="http://schemas.openxmlformats.org/officeDocument/2006/relationships/hyperlink" Target="mailto:arq_gmat@live.com.mx" TargetMode="External"/><Relationship Id="rId4" Type="http://schemas.openxmlformats.org/officeDocument/2006/relationships/hyperlink" Target="mailto:gmk.arq@g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mailto:andyaldaco3@gmail.com" TargetMode="External"/><Relationship Id="rId2" Type="http://schemas.openxmlformats.org/officeDocument/2006/relationships/hyperlink" Target="mailto:arqgerardo_21@hotmail.com" TargetMode="External"/><Relationship Id="rId1" Type="http://schemas.openxmlformats.org/officeDocument/2006/relationships/hyperlink" Target="mailto:jorge_alberto_perez@hotmail.com" TargetMode="External"/><Relationship Id="rId4" Type="http://schemas.openxmlformats.org/officeDocument/2006/relationships/hyperlink" Target="mailto:arqgustavoramirez@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hyperlink" Target="mailto:vmhonorato@hotmail.com" TargetMode="External"/><Relationship Id="rId2" Type="http://schemas.openxmlformats.org/officeDocument/2006/relationships/hyperlink" Target="mailto:kevinalbor@gmail.com" TargetMode="External"/><Relationship Id="rId1" Type="http://schemas.openxmlformats.org/officeDocument/2006/relationships/hyperlink" Target="mailto:erios@upcdelbajio.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hyperlink" Target="mailto:arqbennieto@gmail.com" TargetMode="External"/><Relationship Id="rId2" Type="http://schemas.openxmlformats.org/officeDocument/2006/relationships/hyperlink" Target="mailto:scastillo170100@gmail.com" TargetMode="External"/><Relationship Id="rId1" Type="http://schemas.openxmlformats.org/officeDocument/2006/relationships/hyperlink" Target="mailto:ricamartinez@gmail.com" TargetMode="External"/><Relationship Id="rId5" Type="http://schemas.openxmlformats.org/officeDocument/2006/relationships/hyperlink" Target="mailto:jrodriguezmdna@gmail.com" TargetMode="External"/><Relationship Id="rId4" Type="http://schemas.openxmlformats.org/officeDocument/2006/relationships/hyperlink" Target="mailto:eduardo-rhe@outlook.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U31"/>
  <sheetViews>
    <sheetView topLeftCell="B2" zoomScale="80" zoomScaleNormal="70" workbookViewId="0">
      <pane xSplit="2" ySplit="1" topLeftCell="D3" activePane="bottomRight" state="frozen"/>
      <selection activeCell="B2" sqref="B2"/>
      <selection pane="topRight" activeCell="C2" sqref="C2"/>
      <selection pane="bottomLeft" activeCell="B3" sqref="B3"/>
      <selection pane="bottomRight" activeCell="D5" sqref="D5"/>
    </sheetView>
  </sheetViews>
  <sheetFormatPr baseColWidth="10" defaultColWidth="13" defaultRowHeight="16.5" x14ac:dyDescent="0.25"/>
  <cols>
    <col min="1" max="2" width="4.140625" style="374" customWidth="1"/>
    <col min="3" max="3" width="50.5703125" style="375" customWidth="1"/>
    <col min="4" max="4" width="42.28515625" style="375" customWidth="1"/>
    <col min="5" max="5" width="17.7109375" style="376" customWidth="1"/>
    <col min="6" max="6" width="41.140625" style="374" customWidth="1"/>
    <col min="7" max="7" width="10.42578125" style="374" customWidth="1"/>
    <col min="8" max="8" width="10" style="374" customWidth="1"/>
    <col min="9" max="9" width="11" style="374" bestFit="1" customWidth="1"/>
    <col min="10" max="10" width="9.42578125" style="374" bestFit="1" customWidth="1"/>
    <col min="11" max="11" width="11" style="374" bestFit="1" customWidth="1"/>
    <col min="12" max="12" width="9.42578125" style="374" bestFit="1" customWidth="1"/>
    <col min="13" max="13" width="11" style="374" bestFit="1" customWidth="1"/>
    <col min="14" max="14" width="9.42578125" style="374" bestFit="1" customWidth="1"/>
    <col min="15" max="15" width="9.5703125" style="374" customWidth="1"/>
    <col min="16" max="16" width="11.85546875" style="374" customWidth="1"/>
    <col min="17" max="17" width="10.28515625" style="374" customWidth="1"/>
    <col min="18" max="18" width="10.85546875" style="374" customWidth="1"/>
    <col min="19" max="20" width="13" style="375"/>
    <col min="21" max="21" width="10.42578125" style="374" customWidth="1"/>
    <col min="22" max="22" width="10" style="374" customWidth="1"/>
    <col min="23" max="23" width="10.140625" style="374" bestFit="1" customWidth="1"/>
    <col min="24" max="24" width="9.28515625" style="374" bestFit="1" customWidth="1"/>
    <col min="25" max="25" width="10.140625" style="374" bestFit="1" customWidth="1"/>
    <col min="26" max="26" width="9.28515625" style="374" bestFit="1" customWidth="1"/>
    <col min="27" max="27" width="10.140625" style="374" bestFit="1" customWidth="1"/>
    <col min="28" max="28" width="9.28515625" style="374" bestFit="1" customWidth="1"/>
    <col min="29" max="29" width="10.28515625" style="374" customWidth="1"/>
    <col min="30" max="30" width="11.85546875" style="374" customWidth="1"/>
    <col min="31" max="31" width="11.42578125" style="374" customWidth="1"/>
    <col min="32" max="32" width="11.7109375" style="374" customWidth="1"/>
    <col min="33" max="35" width="13" style="375"/>
    <col min="36" max="36" width="13.28515625" style="374" customWidth="1"/>
    <col min="37" max="37" width="10" style="374" customWidth="1"/>
    <col min="38" max="38" width="10.140625" style="374" bestFit="1" customWidth="1"/>
    <col min="39" max="39" width="9.28515625" style="374" bestFit="1" customWidth="1"/>
    <col min="40" max="40" width="10.140625" style="374" bestFit="1" customWidth="1"/>
    <col min="41" max="41" width="9.28515625" style="374" bestFit="1" customWidth="1"/>
    <col min="42" max="42" width="10.140625" style="374" bestFit="1" customWidth="1"/>
    <col min="43" max="43" width="9.28515625" style="374" bestFit="1" customWidth="1"/>
    <col min="44" max="44" width="10.28515625" style="374" customWidth="1"/>
    <col min="45" max="45" width="11.85546875" style="374" customWidth="1"/>
    <col min="46" max="46" width="11.42578125" style="374" customWidth="1"/>
    <col min="47" max="47" width="11.7109375" style="374" customWidth="1"/>
    <col min="48" max="256" width="13" style="375"/>
    <col min="257" max="258" width="4.140625" style="375" customWidth="1"/>
    <col min="259" max="259" width="50.5703125" style="375" customWidth="1"/>
    <col min="260" max="260" width="42.28515625" style="375" customWidth="1"/>
    <col min="261" max="261" width="17.7109375" style="375" customWidth="1"/>
    <col min="262" max="262" width="41.140625" style="375" customWidth="1"/>
    <col min="263" max="263" width="10.42578125" style="375" customWidth="1"/>
    <col min="264" max="264" width="10" style="375" customWidth="1"/>
    <col min="265" max="265" width="11" style="375" bestFit="1" customWidth="1"/>
    <col min="266" max="266" width="9.42578125" style="375" bestFit="1" customWidth="1"/>
    <col min="267" max="267" width="11" style="375" bestFit="1" customWidth="1"/>
    <col min="268" max="268" width="9.42578125" style="375" bestFit="1" customWidth="1"/>
    <col min="269" max="269" width="11" style="375" bestFit="1" customWidth="1"/>
    <col min="270" max="270" width="9.42578125" style="375" bestFit="1" customWidth="1"/>
    <col min="271" max="271" width="9.5703125" style="375" customWidth="1"/>
    <col min="272" max="272" width="11.85546875" style="375" customWidth="1"/>
    <col min="273" max="273" width="10.28515625" style="375" customWidth="1"/>
    <col min="274" max="274" width="10.85546875" style="375" customWidth="1"/>
    <col min="275" max="276" width="13" style="375"/>
    <col min="277" max="277" width="10.42578125" style="375" customWidth="1"/>
    <col min="278" max="278" width="10" style="375" customWidth="1"/>
    <col min="279" max="279" width="10.140625" style="375" bestFit="1" customWidth="1"/>
    <col min="280" max="280" width="9.28515625" style="375" bestFit="1" customWidth="1"/>
    <col min="281" max="281" width="10.140625" style="375" bestFit="1" customWidth="1"/>
    <col min="282" max="282" width="9.28515625" style="375" bestFit="1" customWidth="1"/>
    <col min="283" max="283" width="10.140625" style="375" bestFit="1" customWidth="1"/>
    <col min="284" max="284" width="9.28515625" style="375" bestFit="1" customWidth="1"/>
    <col min="285" max="285" width="10.28515625" style="375" customWidth="1"/>
    <col min="286" max="286" width="11.85546875" style="375" customWidth="1"/>
    <col min="287" max="287" width="11.42578125" style="375" customWidth="1"/>
    <col min="288" max="288" width="11.7109375" style="375" customWidth="1"/>
    <col min="289" max="291" width="13" style="375"/>
    <col min="292" max="292" width="13.28515625" style="375" customWidth="1"/>
    <col min="293" max="293" width="10" style="375" customWidth="1"/>
    <col min="294" max="294" width="10.140625" style="375" bestFit="1" customWidth="1"/>
    <col min="295" max="295" width="9.28515625" style="375" bestFit="1" customWidth="1"/>
    <col min="296" max="296" width="10.140625" style="375" bestFit="1" customWidth="1"/>
    <col min="297" max="297" width="9.28515625" style="375" bestFit="1" customWidth="1"/>
    <col min="298" max="298" width="10.140625" style="375" bestFit="1" customWidth="1"/>
    <col min="299" max="299" width="9.28515625" style="375" bestFit="1" customWidth="1"/>
    <col min="300" max="300" width="10.28515625" style="375" customWidth="1"/>
    <col min="301" max="301" width="11.85546875" style="375" customWidth="1"/>
    <col min="302" max="302" width="11.42578125" style="375" customWidth="1"/>
    <col min="303" max="303" width="11.7109375" style="375" customWidth="1"/>
    <col min="304" max="512" width="13" style="375"/>
    <col min="513" max="514" width="4.140625" style="375" customWidth="1"/>
    <col min="515" max="515" width="50.5703125" style="375" customWidth="1"/>
    <col min="516" max="516" width="42.28515625" style="375" customWidth="1"/>
    <col min="517" max="517" width="17.7109375" style="375" customWidth="1"/>
    <col min="518" max="518" width="41.140625" style="375" customWidth="1"/>
    <col min="519" max="519" width="10.42578125" style="375" customWidth="1"/>
    <col min="520" max="520" width="10" style="375" customWidth="1"/>
    <col min="521" max="521" width="11" style="375" bestFit="1" customWidth="1"/>
    <col min="522" max="522" width="9.42578125" style="375" bestFit="1" customWidth="1"/>
    <col min="523" max="523" width="11" style="375" bestFit="1" customWidth="1"/>
    <col min="524" max="524" width="9.42578125" style="375" bestFit="1" customWidth="1"/>
    <col min="525" max="525" width="11" style="375" bestFit="1" customWidth="1"/>
    <col min="526" max="526" width="9.42578125" style="375" bestFit="1" customWidth="1"/>
    <col min="527" max="527" width="9.5703125" style="375" customWidth="1"/>
    <col min="528" max="528" width="11.85546875" style="375" customWidth="1"/>
    <col min="529" max="529" width="10.28515625" style="375" customWidth="1"/>
    <col min="530" max="530" width="10.85546875" style="375" customWidth="1"/>
    <col min="531" max="532" width="13" style="375"/>
    <col min="533" max="533" width="10.42578125" style="375" customWidth="1"/>
    <col min="534" max="534" width="10" style="375" customWidth="1"/>
    <col min="535" max="535" width="10.140625" style="375" bestFit="1" customWidth="1"/>
    <col min="536" max="536" width="9.28515625" style="375" bestFit="1" customWidth="1"/>
    <col min="537" max="537" width="10.140625" style="375" bestFit="1" customWidth="1"/>
    <col min="538" max="538" width="9.28515625" style="375" bestFit="1" customWidth="1"/>
    <col min="539" max="539" width="10.140625" style="375" bestFit="1" customWidth="1"/>
    <col min="540" max="540" width="9.28515625" style="375" bestFit="1" customWidth="1"/>
    <col min="541" max="541" width="10.28515625" style="375" customWidth="1"/>
    <col min="542" max="542" width="11.85546875" style="375" customWidth="1"/>
    <col min="543" max="543" width="11.42578125" style="375" customWidth="1"/>
    <col min="544" max="544" width="11.7109375" style="375" customWidth="1"/>
    <col min="545" max="547" width="13" style="375"/>
    <col min="548" max="548" width="13.28515625" style="375" customWidth="1"/>
    <col min="549" max="549" width="10" style="375" customWidth="1"/>
    <col min="550" max="550" width="10.140625" style="375" bestFit="1" customWidth="1"/>
    <col min="551" max="551" width="9.28515625" style="375" bestFit="1" customWidth="1"/>
    <col min="552" max="552" width="10.140625" style="375" bestFit="1" customWidth="1"/>
    <col min="553" max="553" width="9.28515625" style="375" bestFit="1" customWidth="1"/>
    <col min="554" max="554" width="10.140625" style="375" bestFit="1" customWidth="1"/>
    <col min="555" max="555" width="9.28515625" style="375" bestFit="1" customWidth="1"/>
    <col min="556" max="556" width="10.28515625" style="375" customWidth="1"/>
    <col min="557" max="557" width="11.85546875" style="375" customWidth="1"/>
    <col min="558" max="558" width="11.42578125" style="375" customWidth="1"/>
    <col min="559" max="559" width="11.7109375" style="375" customWidth="1"/>
    <col min="560" max="768" width="13" style="375"/>
    <col min="769" max="770" width="4.140625" style="375" customWidth="1"/>
    <col min="771" max="771" width="50.5703125" style="375" customWidth="1"/>
    <col min="772" max="772" width="42.28515625" style="375" customWidth="1"/>
    <col min="773" max="773" width="17.7109375" style="375" customWidth="1"/>
    <col min="774" max="774" width="41.140625" style="375" customWidth="1"/>
    <col min="775" max="775" width="10.42578125" style="375" customWidth="1"/>
    <col min="776" max="776" width="10" style="375" customWidth="1"/>
    <col min="777" max="777" width="11" style="375" bestFit="1" customWidth="1"/>
    <col min="778" max="778" width="9.42578125" style="375" bestFit="1" customWidth="1"/>
    <col min="779" max="779" width="11" style="375" bestFit="1" customWidth="1"/>
    <col min="780" max="780" width="9.42578125" style="375" bestFit="1" customWidth="1"/>
    <col min="781" max="781" width="11" style="375" bestFit="1" customWidth="1"/>
    <col min="782" max="782" width="9.42578125" style="375" bestFit="1" customWidth="1"/>
    <col min="783" max="783" width="9.5703125" style="375" customWidth="1"/>
    <col min="784" max="784" width="11.85546875" style="375" customWidth="1"/>
    <col min="785" max="785" width="10.28515625" style="375" customWidth="1"/>
    <col min="786" max="786" width="10.85546875" style="375" customWidth="1"/>
    <col min="787" max="788" width="13" style="375"/>
    <col min="789" max="789" width="10.42578125" style="375" customWidth="1"/>
    <col min="790" max="790" width="10" style="375" customWidth="1"/>
    <col min="791" max="791" width="10.140625" style="375" bestFit="1" customWidth="1"/>
    <col min="792" max="792" width="9.28515625" style="375" bestFit="1" customWidth="1"/>
    <col min="793" max="793" width="10.140625" style="375" bestFit="1" customWidth="1"/>
    <col min="794" max="794" width="9.28515625" style="375" bestFit="1" customWidth="1"/>
    <col min="795" max="795" width="10.140625" style="375" bestFit="1" customWidth="1"/>
    <col min="796" max="796" width="9.28515625" style="375" bestFit="1" customWidth="1"/>
    <col min="797" max="797" width="10.28515625" style="375" customWidth="1"/>
    <col min="798" max="798" width="11.85546875" style="375" customWidth="1"/>
    <col min="799" max="799" width="11.42578125" style="375" customWidth="1"/>
    <col min="800" max="800" width="11.7109375" style="375" customWidth="1"/>
    <col min="801" max="803" width="13" style="375"/>
    <col min="804" max="804" width="13.28515625" style="375" customWidth="1"/>
    <col min="805" max="805" width="10" style="375" customWidth="1"/>
    <col min="806" max="806" width="10.140625" style="375" bestFit="1" customWidth="1"/>
    <col min="807" max="807" width="9.28515625" style="375" bestFit="1" customWidth="1"/>
    <col min="808" max="808" width="10.140625" style="375" bestFit="1" customWidth="1"/>
    <col min="809" max="809" width="9.28515625" style="375" bestFit="1" customWidth="1"/>
    <col min="810" max="810" width="10.140625" style="375" bestFit="1" customWidth="1"/>
    <col min="811" max="811" width="9.28515625" style="375" bestFit="1" customWidth="1"/>
    <col min="812" max="812" width="10.28515625" style="375" customWidth="1"/>
    <col min="813" max="813" width="11.85546875" style="375" customWidth="1"/>
    <col min="814" max="814" width="11.42578125" style="375" customWidth="1"/>
    <col min="815" max="815" width="11.7109375" style="375" customWidth="1"/>
    <col min="816" max="1024" width="13" style="375"/>
    <col min="1025" max="1026" width="4.140625" style="375" customWidth="1"/>
    <col min="1027" max="1027" width="50.5703125" style="375" customWidth="1"/>
    <col min="1028" max="1028" width="42.28515625" style="375" customWidth="1"/>
    <col min="1029" max="1029" width="17.7109375" style="375" customWidth="1"/>
    <col min="1030" max="1030" width="41.140625" style="375" customWidth="1"/>
    <col min="1031" max="1031" width="10.42578125" style="375" customWidth="1"/>
    <col min="1032" max="1032" width="10" style="375" customWidth="1"/>
    <col min="1033" max="1033" width="11" style="375" bestFit="1" customWidth="1"/>
    <col min="1034" max="1034" width="9.42578125" style="375" bestFit="1" customWidth="1"/>
    <col min="1035" max="1035" width="11" style="375" bestFit="1" customWidth="1"/>
    <col min="1036" max="1036" width="9.42578125" style="375" bestFit="1" customWidth="1"/>
    <col min="1037" max="1037" width="11" style="375" bestFit="1" customWidth="1"/>
    <col min="1038" max="1038" width="9.42578125" style="375" bestFit="1" customWidth="1"/>
    <col min="1039" max="1039" width="9.5703125" style="375" customWidth="1"/>
    <col min="1040" max="1040" width="11.85546875" style="375" customWidth="1"/>
    <col min="1041" max="1041" width="10.28515625" style="375" customWidth="1"/>
    <col min="1042" max="1042" width="10.85546875" style="375" customWidth="1"/>
    <col min="1043" max="1044" width="13" style="375"/>
    <col min="1045" max="1045" width="10.42578125" style="375" customWidth="1"/>
    <col min="1046" max="1046" width="10" style="375" customWidth="1"/>
    <col min="1047" max="1047" width="10.140625" style="375" bestFit="1" customWidth="1"/>
    <col min="1048" max="1048" width="9.28515625" style="375" bestFit="1" customWidth="1"/>
    <col min="1049" max="1049" width="10.140625" style="375" bestFit="1" customWidth="1"/>
    <col min="1050" max="1050" width="9.28515625" style="375" bestFit="1" customWidth="1"/>
    <col min="1051" max="1051" width="10.140625" style="375" bestFit="1" customWidth="1"/>
    <col min="1052" max="1052" width="9.28515625" style="375" bestFit="1" customWidth="1"/>
    <col min="1053" max="1053" width="10.28515625" style="375" customWidth="1"/>
    <col min="1054" max="1054" width="11.85546875" style="375" customWidth="1"/>
    <col min="1055" max="1055" width="11.42578125" style="375" customWidth="1"/>
    <col min="1056" max="1056" width="11.7109375" style="375" customWidth="1"/>
    <col min="1057" max="1059" width="13" style="375"/>
    <col min="1060" max="1060" width="13.28515625" style="375" customWidth="1"/>
    <col min="1061" max="1061" width="10" style="375" customWidth="1"/>
    <col min="1062" max="1062" width="10.140625" style="375" bestFit="1" customWidth="1"/>
    <col min="1063" max="1063" width="9.28515625" style="375" bestFit="1" customWidth="1"/>
    <col min="1064" max="1064" width="10.140625" style="375" bestFit="1" customWidth="1"/>
    <col min="1065" max="1065" width="9.28515625" style="375" bestFit="1" customWidth="1"/>
    <col min="1066" max="1066" width="10.140625" style="375" bestFit="1" customWidth="1"/>
    <col min="1067" max="1067" width="9.28515625" style="375" bestFit="1" customWidth="1"/>
    <col min="1068" max="1068" width="10.28515625" style="375" customWidth="1"/>
    <col min="1069" max="1069" width="11.85546875" style="375" customWidth="1"/>
    <col min="1070" max="1070" width="11.42578125" style="375" customWidth="1"/>
    <col min="1071" max="1071" width="11.7109375" style="375" customWidth="1"/>
    <col min="1072" max="1280" width="13" style="375"/>
    <col min="1281" max="1282" width="4.140625" style="375" customWidth="1"/>
    <col min="1283" max="1283" width="50.5703125" style="375" customWidth="1"/>
    <col min="1284" max="1284" width="42.28515625" style="375" customWidth="1"/>
    <col min="1285" max="1285" width="17.7109375" style="375" customWidth="1"/>
    <col min="1286" max="1286" width="41.140625" style="375" customWidth="1"/>
    <col min="1287" max="1287" width="10.42578125" style="375" customWidth="1"/>
    <col min="1288" max="1288" width="10" style="375" customWidth="1"/>
    <col min="1289" max="1289" width="11" style="375" bestFit="1" customWidth="1"/>
    <col min="1290" max="1290" width="9.42578125" style="375" bestFit="1" customWidth="1"/>
    <col min="1291" max="1291" width="11" style="375" bestFit="1" customWidth="1"/>
    <col min="1292" max="1292" width="9.42578125" style="375" bestFit="1" customWidth="1"/>
    <col min="1293" max="1293" width="11" style="375" bestFit="1" customWidth="1"/>
    <col min="1294" max="1294" width="9.42578125" style="375" bestFit="1" customWidth="1"/>
    <col min="1295" max="1295" width="9.5703125" style="375" customWidth="1"/>
    <col min="1296" max="1296" width="11.85546875" style="375" customWidth="1"/>
    <col min="1297" max="1297" width="10.28515625" style="375" customWidth="1"/>
    <col min="1298" max="1298" width="10.85546875" style="375" customWidth="1"/>
    <col min="1299" max="1300" width="13" style="375"/>
    <col min="1301" max="1301" width="10.42578125" style="375" customWidth="1"/>
    <col min="1302" max="1302" width="10" style="375" customWidth="1"/>
    <col min="1303" max="1303" width="10.140625" style="375" bestFit="1" customWidth="1"/>
    <col min="1304" max="1304" width="9.28515625" style="375" bestFit="1" customWidth="1"/>
    <col min="1305" max="1305" width="10.140625" style="375" bestFit="1" customWidth="1"/>
    <col min="1306" max="1306" width="9.28515625" style="375" bestFit="1" customWidth="1"/>
    <col min="1307" max="1307" width="10.140625" style="375" bestFit="1" customWidth="1"/>
    <col min="1308" max="1308" width="9.28515625" style="375" bestFit="1" customWidth="1"/>
    <col min="1309" max="1309" width="10.28515625" style="375" customWidth="1"/>
    <col min="1310" max="1310" width="11.85546875" style="375" customWidth="1"/>
    <col min="1311" max="1311" width="11.42578125" style="375" customWidth="1"/>
    <col min="1312" max="1312" width="11.7109375" style="375" customWidth="1"/>
    <col min="1313" max="1315" width="13" style="375"/>
    <col min="1316" max="1316" width="13.28515625" style="375" customWidth="1"/>
    <col min="1317" max="1317" width="10" style="375" customWidth="1"/>
    <col min="1318" max="1318" width="10.140625" style="375" bestFit="1" customWidth="1"/>
    <col min="1319" max="1319" width="9.28515625" style="375" bestFit="1" customWidth="1"/>
    <col min="1320" max="1320" width="10.140625" style="375" bestFit="1" customWidth="1"/>
    <col min="1321" max="1321" width="9.28515625" style="375" bestFit="1" customWidth="1"/>
    <col min="1322" max="1322" width="10.140625" style="375" bestFit="1" customWidth="1"/>
    <col min="1323" max="1323" width="9.28515625" style="375" bestFit="1" customWidth="1"/>
    <col min="1324" max="1324" width="10.28515625" style="375" customWidth="1"/>
    <col min="1325" max="1325" width="11.85546875" style="375" customWidth="1"/>
    <col min="1326" max="1326" width="11.42578125" style="375" customWidth="1"/>
    <col min="1327" max="1327" width="11.7109375" style="375" customWidth="1"/>
    <col min="1328" max="1536" width="13" style="375"/>
    <col min="1537" max="1538" width="4.140625" style="375" customWidth="1"/>
    <col min="1539" max="1539" width="50.5703125" style="375" customWidth="1"/>
    <col min="1540" max="1540" width="42.28515625" style="375" customWidth="1"/>
    <col min="1541" max="1541" width="17.7109375" style="375" customWidth="1"/>
    <col min="1542" max="1542" width="41.140625" style="375" customWidth="1"/>
    <col min="1543" max="1543" width="10.42578125" style="375" customWidth="1"/>
    <col min="1544" max="1544" width="10" style="375" customWidth="1"/>
    <col min="1545" max="1545" width="11" style="375" bestFit="1" customWidth="1"/>
    <col min="1546" max="1546" width="9.42578125" style="375" bestFit="1" customWidth="1"/>
    <col min="1547" max="1547" width="11" style="375" bestFit="1" customWidth="1"/>
    <col min="1548" max="1548" width="9.42578125" style="375" bestFit="1" customWidth="1"/>
    <col min="1549" max="1549" width="11" style="375" bestFit="1" customWidth="1"/>
    <col min="1550" max="1550" width="9.42578125" style="375" bestFit="1" customWidth="1"/>
    <col min="1551" max="1551" width="9.5703125" style="375" customWidth="1"/>
    <col min="1552" max="1552" width="11.85546875" style="375" customWidth="1"/>
    <col min="1553" max="1553" width="10.28515625" style="375" customWidth="1"/>
    <col min="1554" max="1554" width="10.85546875" style="375" customWidth="1"/>
    <col min="1555" max="1556" width="13" style="375"/>
    <col min="1557" max="1557" width="10.42578125" style="375" customWidth="1"/>
    <col min="1558" max="1558" width="10" style="375" customWidth="1"/>
    <col min="1559" max="1559" width="10.140625" style="375" bestFit="1" customWidth="1"/>
    <col min="1560" max="1560" width="9.28515625" style="375" bestFit="1" customWidth="1"/>
    <col min="1561" max="1561" width="10.140625" style="375" bestFit="1" customWidth="1"/>
    <col min="1562" max="1562" width="9.28515625" style="375" bestFit="1" customWidth="1"/>
    <col min="1563" max="1563" width="10.140625" style="375" bestFit="1" customWidth="1"/>
    <col min="1564" max="1564" width="9.28515625" style="375" bestFit="1" customWidth="1"/>
    <col min="1565" max="1565" width="10.28515625" style="375" customWidth="1"/>
    <col min="1566" max="1566" width="11.85546875" style="375" customWidth="1"/>
    <col min="1567" max="1567" width="11.42578125" style="375" customWidth="1"/>
    <col min="1568" max="1568" width="11.7109375" style="375" customWidth="1"/>
    <col min="1569" max="1571" width="13" style="375"/>
    <col min="1572" max="1572" width="13.28515625" style="375" customWidth="1"/>
    <col min="1573" max="1573" width="10" style="375" customWidth="1"/>
    <col min="1574" max="1574" width="10.140625" style="375" bestFit="1" customWidth="1"/>
    <col min="1575" max="1575" width="9.28515625" style="375" bestFit="1" customWidth="1"/>
    <col min="1576" max="1576" width="10.140625" style="375" bestFit="1" customWidth="1"/>
    <col min="1577" max="1577" width="9.28515625" style="375" bestFit="1" customWidth="1"/>
    <col min="1578" max="1578" width="10.140625" style="375" bestFit="1" customWidth="1"/>
    <col min="1579" max="1579" width="9.28515625" style="375" bestFit="1" customWidth="1"/>
    <col min="1580" max="1580" width="10.28515625" style="375" customWidth="1"/>
    <col min="1581" max="1581" width="11.85546875" style="375" customWidth="1"/>
    <col min="1582" max="1582" width="11.42578125" style="375" customWidth="1"/>
    <col min="1583" max="1583" width="11.7109375" style="375" customWidth="1"/>
    <col min="1584" max="1792" width="13" style="375"/>
    <col min="1793" max="1794" width="4.140625" style="375" customWidth="1"/>
    <col min="1795" max="1795" width="50.5703125" style="375" customWidth="1"/>
    <col min="1796" max="1796" width="42.28515625" style="375" customWidth="1"/>
    <col min="1797" max="1797" width="17.7109375" style="375" customWidth="1"/>
    <col min="1798" max="1798" width="41.140625" style="375" customWidth="1"/>
    <col min="1799" max="1799" width="10.42578125" style="375" customWidth="1"/>
    <col min="1800" max="1800" width="10" style="375" customWidth="1"/>
    <col min="1801" max="1801" width="11" style="375" bestFit="1" customWidth="1"/>
    <col min="1802" max="1802" width="9.42578125" style="375" bestFit="1" customWidth="1"/>
    <col min="1803" max="1803" width="11" style="375" bestFit="1" customWidth="1"/>
    <col min="1804" max="1804" width="9.42578125" style="375" bestFit="1" customWidth="1"/>
    <col min="1805" max="1805" width="11" style="375" bestFit="1" customWidth="1"/>
    <col min="1806" max="1806" width="9.42578125" style="375" bestFit="1" customWidth="1"/>
    <col min="1807" max="1807" width="9.5703125" style="375" customWidth="1"/>
    <col min="1808" max="1808" width="11.85546875" style="375" customWidth="1"/>
    <col min="1809" max="1809" width="10.28515625" style="375" customWidth="1"/>
    <col min="1810" max="1810" width="10.85546875" style="375" customWidth="1"/>
    <col min="1811" max="1812" width="13" style="375"/>
    <col min="1813" max="1813" width="10.42578125" style="375" customWidth="1"/>
    <col min="1814" max="1814" width="10" style="375" customWidth="1"/>
    <col min="1815" max="1815" width="10.140625" style="375" bestFit="1" customWidth="1"/>
    <col min="1816" max="1816" width="9.28515625" style="375" bestFit="1" customWidth="1"/>
    <col min="1817" max="1817" width="10.140625" style="375" bestFit="1" customWidth="1"/>
    <col min="1818" max="1818" width="9.28515625" style="375" bestFit="1" customWidth="1"/>
    <col min="1819" max="1819" width="10.140625" style="375" bestFit="1" customWidth="1"/>
    <col min="1820" max="1820" width="9.28515625" style="375" bestFit="1" customWidth="1"/>
    <col min="1821" max="1821" width="10.28515625" style="375" customWidth="1"/>
    <col min="1822" max="1822" width="11.85546875" style="375" customWidth="1"/>
    <col min="1823" max="1823" width="11.42578125" style="375" customWidth="1"/>
    <col min="1824" max="1824" width="11.7109375" style="375" customWidth="1"/>
    <col min="1825" max="1827" width="13" style="375"/>
    <col min="1828" max="1828" width="13.28515625" style="375" customWidth="1"/>
    <col min="1829" max="1829" width="10" style="375" customWidth="1"/>
    <col min="1830" max="1830" width="10.140625" style="375" bestFit="1" customWidth="1"/>
    <col min="1831" max="1831" width="9.28515625" style="375" bestFit="1" customWidth="1"/>
    <col min="1832" max="1832" width="10.140625" style="375" bestFit="1" customWidth="1"/>
    <col min="1833" max="1833" width="9.28515625" style="375" bestFit="1" customWidth="1"/>
    <col min="1834" max="1834" width="10.140625" style="375" bestFit="1" customWidth="1"/>
    <col min="1835" max="1835" width="9.28515625" style="375" bestFit="1" customWidth="1"/>
    <col min="1836" max="1836" width="10.28515625" style="375" customWidth="1"/>
    <col min="1837" max="1837" width="11.85546875" style="375" customWidth="1"/>
    <col min="1838" max="1838" width="11.42578125" style="375" customWidth="1"/>
    <col min="1839" max="1839" width="11.7109375" style="375" customWidth="1"/>
    <col min="1840" max="2048" width="13" style="375"/>
    <col min="2049" max="2050" width="4.140625" style="375" customWidth="1"/>
    <col min="2051" max="2051" width="50.5703125" style="375" customWidth="1"/>
    <col min="2052" max="2052" width="42.28515625" style="375" customWidth="1"/>
    <col min="2053" max="2053" width="17.7109375" style="375" customWidth="1"/>
    <col min="2054" max="2054" width="41.140625" style="375" customWidth="1"/>
    <col min="2055" max="2055" width="10.42578125" style="375" customWidth="1"/>
    <col min="2056" max="2056" width="10" style="375" customWidth="1"/>
    <col min="2057" max="2057" width="11" style="375" bestFit="1" customWidth="1"/>
    <col min="2058" max="2058" width="9.42578125" style="375" bestFit="1" customWidth="1"/>
    <col min="2059" max="2059" width="11" style="375" bestFit="1" customWidth="1"/>
    <col min="2060" max="2060" width="9.42578125" style="375" bestFit="1" customWidth="1"/>
    <col min="2061" max="2061" width="11" style="375" bestFit="1" customWidth="1"/>
    <col min="2062" max="2062" width="9.42578125" style="375" bestFit="1" customWidth="1"/>
    <col min="2063" max="2063" width="9.5703125" style="375" customWidth="1"/>
    <col min="2064" max="2064" width="11.85546875" style="375" customWidth="1"/>
    <col min="2065" max="2065" width="10.28515625" style="375" customWidth="1"/>
    <col min="2066" max="2066" width="10.85546875" style="375" customWidth="1"/>
    <col min="2067" max="2068" width="13" style="375"/>
    <col min="2069" max="2069" width="10.42578125" style="375" customWidth="1"/>
    <col min="2070" max="2070" width="10" style="375" customWidth="1"/>
    <col min="2071" max="2071" width="10.140625" style="375" bestFit="1" customWidth="1"/>
    <col min="2072" max="2072" width="9.28515625" style="375" bestFit="1" customWidth="1"/>
    <col min="2073" max="2073" width="10.140625" style="375" bestFit="1" customWidth="1"/>
    <col min="2074" max="2074" width="9.28515625" style="375" bestFit="1" customWidth="1"/>
    <col min="2075" max="2075" width="10.140625" style="375" bestFit="1" customWidth="1"/>
    <col min="2076" max="2076" width="9.28515625" style="375" bestFit="1" customWidth="1"/>
    <col min="2077" max="2077" width="10.28515625" style="375" customWidth="1"/>
    <col min="2078" max="2078" width="11.85546875" style="375" customWidth="1"/>
    <col min="2079" max="2079" width="11.42578125" style="375" customWidth="1"/>
    <col min="2080" max="2080" width="11.7109375" style="375" customWidth="1"/>
    <col min="2081" max="2083" width="13" style="375"/>
    <col min="2084" max="2084" width="13.28515625" style="375" customWidth="1"/>
    <col min="2085" max="2085" width="10" style="375" customWidth="1"/>
    <col min="2086" max="2086" width="10.140625" style="375" bestFit="1" customWidth="1"/>
    <col min="2087" max="2087" width="9.28515625" style="375" bestFit="1" customWidth="1"/>
    <col min="2088" max="2088" width="10.140625" style="375" bestFit="1" customWidth="1"/>
    <col min="2089" max="2089" width="9.28515625" style="375" bestFit="1" customWidth="1"/>
    <col min="2090" max="2090" width="10.140625" style="375" bestFit="1" customWidth="1"/>
    <col min="2091" max="2091" width="9.28515625" style="375" bestFit="1" customWidth="1"/>
    <col min="2092" max="2092" width="10.28515625" style="375" customWidth="1"/>
    <col min="2093" max="2093" width="11.85546875" style="375" customWidth="1"/>
    <col min="2094" max="2094" width="11.42578125" style="375" customWidth="1"/>
    <col min="2095" max="2095" width="11.7109375" style="375" customWidth="1"/>
    <col min="2096" max="2304" width="13" style="375"/>
    <col min="2305" max="2306" width="4.140625" style="375" customWidth="1"/>
    <col min="2307" max="2307" width="50.5703125" style="375" customWidth="1"/>
    <col min="2308" max="2308" width="42.28515625" style="375" customWidth="1"/>
    <col min="2309" max="2309" width="17.7109375" style="375" customWidth="1"/>
    <col min="2310" max="2310" width="41.140625" style="375" customWidth="1"/>
    <col min="2311" max="2311" width="10.42578125" style="375" customWidth="1"/>
    <col min="2312" max="2312" width="10" style="375" customWidth="1"/>
    <col min="2313" max="2313" width="11" style="375" bestFit="1" customWidth="1"/>
    <col min="2314" max="2314" width="9.42578125" style="375" bestFit="1" customWidth="1"/>
    <col min="2315" max="2315" width="11" style="375" bestFit="1" customWidth="1"/>
    <col min="2316" max="2316" width="9.42578125" style="375" bestFit="1" customWidth="1"/>
    <col min="2317" max="2317" width="11" style="375" bestFit="1" customWidth="1"/>
    <col min="2318" max="2318" width="9.42578125" style="375" bestFit="1" customWidth="1"/>
    <col min="2319" max="2319" width="9.5703125" style="375" customWidth="1"/>
    <col min="2320" max="2320" width="11.85546875" style="375" customWidth="1"/>
    <col min="2321" max="2321" width="10.28515625" style="375" customWidth="1"/>
    <col min="2322" max="2322" width="10.85546875" style="375" customWidth="1"/>
    <col min="2323" max="2324" width="13" style="375"/>
    <col min="2325" max="2325" width="10.42578125" style="375" customWidth="1"/>
    <col min="2326" max="2326" width="10" style="375" customWidth="1"/>
    <col min="2327" max="2327" width="10.140625" style="375" bestFit="1" customWidth="1"/>
    <col min="2328" max="2328" width="9.28515625" style="375" bestFit="1" customWidth="1"/>
    <col min="2329" max="2329" width="10.140625" style="375" bestFit="1" customWidth="1"/>
    <col min="2330" max="2330" width="9.28515625" style="375" bestFit="1" customWidth="1"/>
    <col min="2331" max="2331" width="10.140625" style="375" bestFit="1" customWidth="1"/>
    <col min="2332" max="2332" width="9.28515625" style="375" bestFit="1" customWidth="1"/>
    <col min="2333" max="2333" width="10.28515625" style="375" customWidth="1"/>
    <col min="2334" max="2334" width="11.85546875" style="375" customWidth="1"/>
    <col min="2335" max="2335" width="11.42578125" style="375" customWidth="1"/>
    <col min="2336" max="2336" width="11.7109375" style="375" customWidth="1"/>
    <col min="2337" max="2339" width="13" style="375"/>
    <col min="2340" max="2340" width="13.28515625" style="375" customWidth="1"/>
    <col min="2341" max="2341" width="10" style="375" customWidth="1"/>
    <col min="2342" max="2342" width="10.140625" style="375" bestFit="1" customWidth="1"/>
    <col min="2343" max="2343" width="9.28515625" style="375" bestFit="1" customWidth="1"/>
    <col min="2344" max="2344" width="10.140625" style="375" bestFit="1" customWidth="1"/>
    <col min="2345" max="2345" width="9.28515625" style="375" bestFit="1" customWidth="1"/>
    <col min="2346" max="2346" width="10.140625" style="375" bestFit="1" customWidth="1"/>
    <col min="2347" max="2347" width="9.28515625" style="375" bestFit="1" customWidth="1"/>
    <col min="2348" max="2348" width="10.28515625" style="375" customWidth="1"/>
    <col min="2349" max="2349" width="11.85546875" style="375" customWidth="1"/>
    <col min="2350" max="2350" width="11.42578125" style="375" customWidth="1"/>
    <col min="2351" max="2351" width="11.7109375" style="375" customWidth="1"/>
    <col min="2352" max="2560" width="13" style="375"/>
    <col min="2561" max="2562" width="4.140625" style="375" customWidth="1"/>
    <col min="2563" max="2563" width="50.5703125" style="375" customWidth="1"/>
    <col min="2564" max="2564" width="42.28515625" style="375" customWidth="1"/>
    <col min="2565" max="2565" width="17.7109375" style="375" customWidth="1"/>
    <col min="2566" max="2566" width="41.140625" style="375" customWidth="1"/>
    <col min="2567" max="2567" width="10.42578125" style="375" customWidth="1"/>
    <col min="2568" max="2568" width="10" style="375" customWidth="1"/>
    <col min="2569" max="2569" width="11" style="375" bestFit="1" customWidth="1"/>
    <col min="2570" max="2570" width="9.42578125" style="375" bestFit="1" customWidth="1"/>
    <col min="2571" max="2571" width="11" style="375" bestFit="1" customWidth="1"/>
    <col min="2572" max="2572" width="9.42578125" style="375" bestFit="1" customWidth="1"/>
    <col min="2573" max="2573" width="11" style="375" bestFit="1" customWidth="1"/>
    <col min="2574" max="2574" width="9.42578125" style="375" bestFit="1" customWidth="1"/>
    <col min="2575" max="2575" width="9.5703125" style="375" customWidth="1"/>
    <col min="2576" max="2576" width="11.85546875" style="375" customWidth="1"/>
    <col min="2577" max="2577" width="10.28515625" style="375" customWidth="1"/>
    <col min="2578" max="2578" width="10.85546875" style="375" customWidth="1"/>
    <col min="2579" max="2580" width="13" style="375"/>
    <col min="2581" max="2581" width="10.42578125" style="375" customWidth="1"/>
    <col min="2582" max="2582" width="10" style="375" customWidth="1"/>
    <col min="2583" max="2583" width="10.140625" style="375" bestFit="1" customWidth="1"/>
    <col min="2584" max="2584" width="9.28515625" style="375" bestFit="1" customWidth="1"/>
    <col min="2585" max="2585" width="10.140625" style="375" bestFit="1" customWidth="1"/>
    <col min="2586" max="2586" width="9.28515625" style="375" bestFit="1" customWidth="1"/>
    <col min="2587" max="2587" width="10.140625" style="375" bestFit="1" customWidth="1"/>
    <col min="2588" max="2588" width="9.28515625" style="375" bestFit="1" customWidth="1"/>
    <col min="2589" max="2589" width="10.28515625" style="375" customWidth="1"/>
    <col min="2590" max="2590" width="11.85546875" style="375" customWidth="1"/>
    <col min="2591" max="2591" width="11.42578125" style="375" customWidth="1"/>
    <col min="2592" max="2592" width="11.7109375" style="375" customWidth="1"/>
    <col min="2593" max="2595" width="13" style="375"/>
    <col min="2596" max="2596" width="13.28515625" style="375" customWidth="1"/>
    <col min="2597" max="2597" width="10" style="375" customWidth="1"/>
    <col min="2598" max="2598" width="10.140625" style="375" bestFit="1" customWidth="1"/>
    <col min="2599" max="2599" width="9.28515625" style="375" bestFit="1" customWidth="1"/>
    <col min="2600" max="2600" width="10.140625" style="375" bestFit="1" customWidth="1"/>
    <col min="2601" max="2601" width="9.28515625" style="375" bestFit="1" customWidth="1"/>
    <col min="2602" max="2602" width="10.140625" style="375" bestFit="1" customWidth="1"/>
    <col min="2603" max="2603" width="9.28515625" style="375" bestFit="1" customWidth="1"/>
    <col min="2604" max="2604" width="10.28515625" style="375" customWidth="1"/>
    <col min="2605" max="2605" width="11.85546875" style="375" customWidth="1"/>
    <col min="2606" max="2606" width="11.42578125" style="375" customWidth="1"/>
    <col min="2607" max="2607" width="11.7109375" style="375" customWidth="1"/>
    <col min="2608" max="2816" width="13" style="375"/>
    <col min="2817" max="2818" width="4.140625" style="375" customWidth="1"/>
    <col min="2819" max="2819" width="50.5703125" style="375" customWidth="1"/>
    <col min="2820" max="2820" width="42.28515625" style="375" customWidth="1"/>
    <col min="2821" max="2821" width="17.7109375" style="375" customWidth="1"/>
    <col min="2822" max="2822" width="41.140625" style="375" customWidth="1"/>
    <col min="2823" max="2823" width="10.42578125" style="375" customWidth="1"/>
    <col min="2824" max="2824" width="10" style="375" customWidth="1"/>
    <col min="2825" max="2825" width="11" style="375" bestFit="1" customWidth="1"/>
    <col min="2826" max="2826" width="9.42578125" style="375" bestFit="1" customWidth="1"/>
    <col min="2827" max="2827" width="11" style="375" bestFit="1" customWidth="1"/>
    <col min="2828" max="2828" width="9.42578125" style="375" bestFit="1" customWidth="1"/>
    <col min="2829" max="2829" width="11" style="375" bestFit="1" customWidth="1"/>
    <col min="2830" max="2830" width="9.42578125" style="375" bestFit="1" customWidth="1"/>
    <col min="2831" max="2831" width="9.5703125" style="375" customWidth="1"/>
    <col min="2832" max="2832" width="11.85546875" style="375" customWidth="1"/>
    <col min="2833" max="2833" width="10.28515625" style="375" customWidth="1"/>
    <col min="2834" max="2834" width="10.85546875" style="375" customWidth="1"/>
    <col min="2835" max="2836" width="13" style="375"/>
    <col min="2837" max="2837" width="10.42578125" style="375" customWidth="1"/>
    <col min="2838" max="2838" width="10" style="375" customWidth="1"/>
    <col min="2839" max="2839" width="10.140625" style="375" bestFit="1" customWidth="1"/>
    <col min="2840" max="2840" width="9.28515625" style="375" bestFit="1" customWidth="1"/>
    <col min="2841" max="2841" width="10.140625" style="375" bestFit="1" customWidth="1"/>
    <col min="2842" max="2842" width="9.28515625" style="375" bestFit="1" customWidth="1"/>
    <col min="2843" max="2843" width="10.140625" style="375" bestFit="1" customWidth="1"/>
    <col min="2844" max="2844" width="9.28515625" style="375" bestFit="1" customWidth="1"/>
    <col min="2845" max="2845" width="10.28515625" style="375" customWidth="1"/>
    <col min="2846" max="2846" width="11.85546875" style="375" customWidth="1"/>
    <col min="2847" max="2847" width="11.42578125" style="375" customWidth="1"/>
    <col min="2848" max="2848" width="11.7109375" style="375" customWidth="1"/>
    <col min="2849" max="2851" width="13" style="375"/>
    <col min="2852" max="2852" width="13.28515625" style="375" customWidth="1"/>
    <col min="2853" max="2853" width="10" style="375" customWidth="1"/>
    <col min="2854" max="2854" width="10.140625" style="375" bestFit="1" customWidth="1"/>
    <col min="2855" max="2855" width="9.28515625" style="375" bestFit="1" customWidth="1"/>
    <col min="2856" max="2856" width="10.140625" style="375" bestFit="1" customWidth="1"/>
    <col min="2857" max="2857" width="9.28515625" style="375" bestFit="1" customWidth="1"/>
    <col min="2858" max="2858" width="10.140625" style="375" bestFit="1" customWidth="1"/>
    <col min="2859" max="2859" width="9.28515625" style="375" bestFit="1" customWidth="1"/>
    <col min="2860" max="2860" width="10.28515625" style="375" customWidth="1"/>
    <col min="2861" max="2861" width="11.85546875" style="375" customWidth="1"/>
    <col min="2862" max="2862" width="11.42578125" style="375" customWidth="1"/>
    <col min="2863" max="2863" width="11.7109375" style="375" customWidth="1"/>
    <col min="2864" max="3072" width="13" style="375"/>
    <col min="3073" max="3074" width="4.140625" style="375" customWidth="1"/>
    <col min="3075" max="3075" width="50.5703125" style="375" customWidth="1"/>
    <col min="3076" max="3076" width="42.28515625" style="375" customWidth="1"/>
    <col min="3077" max="3077" width="17.7109375" style="375" customWidth="1"/>
    <col min="3078" max="3078" width="41.140625" style="375" customWidth="1"/>
    <col min="3079" max="3079" width="10.42578125" style="375" customWidth="1"/>
    <col min="3080" max="3080" width="10" style="375" customWidth="1"/>
    <col min="3081" max="3081" width="11" style="375" bestFit="1" customWidth="1"/>
    <col min="3082" max="3082" width="9.42578125" style="375" bestFit="1" customWidth="1"/>
    <col min="3083" max="3083" width="11" style="375" bestFit="1" customWidth="1"/>
    <col min="3084" max="3084" width="9.42578125" style="375" bestFit="1" customWidth="1"/>
    <col min="3085" max="3085" width="11" style="375" bestFit="1" customWidth="1"/>
    <col min="3086" max="3086" width="9.42578125" style="375" bestFit="1" customWidth="1"/>
    <col min="3087" max="3087" width="9.5703125" style="375" customWidth="1"/>
    <col min="3088" max="3088" width="11.85546875" style="375" customWidth="1"/>
    <col min="3089" max="3089" width="10.28515625" style="375" customWidth="1"/>
    <col min="3090" max="3090" width="10.85546875" style="375" customWidth="1"/>
    <col min="3091" max="3092" width="13" style="375"/>
    <col min="3093" max="3093" width="10.42578125" style="375" customWidth="1"/>
    <col min="3094" max="3094" width="10" style="375" customWidth="1"/>
    <col min="3095" max="3095" width="10.140625" style="375" bestFit="1" customWidth="1"/>
    <col min="3096" max="3096" width="9.28515625" style="375" bestFit="1" customWidth="1"/>
    <col min="3097" max="3097" width="10.140625" style="375" bestFit="1" customWidth="1"/>
    <col min="3098" max="3098" width="9.28515625" style="375" bestFit="1" customWidth="1"/>
    <col min="3099" max="3099" width="10.140625" style="375" bestFit="1" customWidth="1"/>
    <col min="3100" max="3100" width="9.28515625" style="375" bestFit="1" customWidth="1"/>
    <col min="3101" max="3101" width="10.28515625" style="375" customWidth="1"/>
    <col min="3102" max="3102" width="11.85546875" style="375" customWidth="1"/>
    <col min="3103" max="3103" width="11.42578125" style="375" customWidth="1"/>
    <col min="3104" max="3104" width="11.7109375" style="375" customWidth="1"/>
    <col min="3105" max="3107" width="13" style="375"/>
    <col min="3108" max="3108" width="13.28515625" style="375" customWidth="1"/>
    <col min="3109" max="3109" width="10" style="375" customWidth="1"/>
    <col min="3110" max="3110" width="10.140625" style="375" bestFit="1" customWidth="1"/>
    <col min="3111" max="3111" width="9.28515625" style="375" bestFit="1" customWidth="1"/>
    <col min="3112" max="3112" width="10.140625" style="375" bestFit="1" customWidth="1"/>
    <col min="3113" max="3113" width="9.28515625" style="375" bestFit="1" customWidth="1"/>
    <col min="3114" max="3114" width="10.140625" style="375" bestFit="1" customWidth="1"/>
    <col min="3115" max="3115" width="9.28515625" style="375" bestFit="1" customWidth="1"/>
    <col min="3116" max="3116" width="10.28515625" style="375" customWidth="1"/>
    <col min="3117" max="3117" width="11.85546875" style="375" customWidth="1"/>
    <col min="3118" max="3118" width="11.42578125" style="375" customWidth="1"/>
    <col min="3119" max="3119" width="11.7109375" style="375" customWidth="1"/>
    <col min="3120" max="3328" width="13" style="375"/>
    <col min="3329" max="3330" width="4.140625" style="375" customWidth="1"/>
    <col min="3331" max="3331" width="50.5703125" style="375" customWidth="1"/>
    <col min="3332" max="3332" width="42.28515625" style="375" customWidth="1"/>
    <col min="3333" max="3333" width="17.7109375" style="375" customWidth="1"/>
    <col min="3334" max="3334" width="41.140625" style="375" customWidth="1"/>
    <col min="3335" max="3335" width="10.42578125" style="375" customWidth="1"/>
    <col min="3336" max="3336" width="10" style="375" customWidth="1"/>
    <col min="3337" max="3337" width="11" style="375" bestFit="1" customWidth="1"/>
    <col min="3338" max="3338" width="9.42578125" style="375" bestFit="1" customWidth="1"/>
    <col min="3339" max="3339" width="11" style="375" bestFit="1" customWidth="1"/>
    <col min="3340" max="3340" width="9.42578125" style="375" bestFit="1" customWidth="1"/>
    <col min="3341" max="3341" width="11" style="375" bestFit="1" customWidth="1"/>
    <col min="3342" max="3342" width="9.42578125" style="375" bestFit="1" customWidth="1"/>
    <col min="3343" max="3343" width="9.5703125" style="375" customWidth="1"/>
    <col min="3344" max="3344" width="11.85546875" style="375" customWidth="1"/>
    <col min="3345" max="3345" width="10.28515625" style="375" customWidth="1"/>
    <col min="3346" max="3346" width="10.85546875" style="375" customWidth="1"/>
    <col min="3347" max="3348" width="13" style="375"/>
    <col min="3349" max="3349" width="10.42578125" style="375" customWidth="1"/>
    <col min="3350" max="3350" width="10" style="375" customWidth="1"/>
    <col min="3351" max="3351" width="10.140625" style="375" bestFit="1" customWidth="1"/>
    <col min="3352" max="3352" width="9.28515625" style="375" bestFit="1" customWidth="1"/>
    <col min="3353" max="3353" width="10.140625" style="375" bestFit="1" customWidth="1"/>
    <col min="3354" max="3354" width="9.28515625" style="375" bestFit="1" customWidth="1"/>
    <col min="3355" max="3355" width="10.140625" style="375" bestFit="1" customWidth="1"/>
    <col min="3356" max="3356" width="9.28515625" style="375" bestFit="1" customWidth="1"/>
    <col min="3357" max="3357" width="10.28515625" style="375" customWidth="1"/>
    <col min="3358" max="3358" width="11.85546875" style="375" customWidth="1"/>
    <col min="3359" max="3359" width="11.42578125" style="375" customWidth="1"/>
    <col min="3360" max="3360" width="11.7109375" style="375" customWidth="1"/>
    <col min="3361" max="3363" width="13" style="375"/>
    <col min="3364" max="3364" width="13.28515625" style="375" customWidth="1"/>
    <col min="3365" max="3365" width="10" style="375" customWidth="1"/>
    <col min="3366" max="3366" width="10.140625" style="375" bestFit="1" customWidth="1"/>
    <col min="3367" max="3367" width="9.28515625" style="375" bestFit="1" customWidth="1"/>
    <col min="3368" max="3368" width="10.140625" style="375" bestFit="1" customWidth="1"/>
    <col min="3369" max="3369" width="9.28515625" style="375" bestFit="1" customWidth="1"/>
    <col min="3370" max="3370" width="10.140625" style="375" bestFit="1" customWidth="1"/>
    <col min="3371" max="3371" width="9.28515625" style="375" bestFit="1" customWidth="1"/>
    <col min="3372" max="3372" width="10.28515625" style="375" customWidth="1"/>
    <col min="3373" max="3373" width="11.85546875" style="375" customWidth="1"/>
    <col min="3374" max="3374" width="11.42578125" style="375" customWidth="1"/>
    <col min="3375" max="3375" width="11.7109375" style="375" customWidth="1"/>
    <col min="3376" max="3584" width="13" style="375"/>
    <col min="3585" max="3586" width="4.140625" style="375" customWidth="1"/>
    <col min="3587" max="3587" width="50.5703125" style="375" customWidth="1"/>
    <col min="3588" max="3588" width="42.28515625" style="375" customWidth="1"/>
    <col min="3589" max="3589" width="17.7109375" style="375" customWidth="1"/>
    <col min="3590" max="3590" width="41.140625" style="375" customWidth="1"/>
    <col min="3591" max="3591" width="10.42578125" style="375" customWidth="1"/>
    <col min="3592" max="3592" width="10" style="375" customWidth="1"/>
    <col min="3593" max="3593" width="11" style="375" bestFit="1" customWidth="1"/>
    <col min="3594" max="3594" width="9.42578125" style="375" bestFit="1" customWidth="1"/>
    <col min="3595" max="3595" width="11" style="375" bestFit="1" customWidth="1"/>
    <col min="3596" max="3596" width="9.42578125" style="375" bestFit="1" customWidth="1"/>
    <col min="3597" max="3597" width="11" style="375" bestFit="1" customWidth="1"/>
    <col min="3598" max="3598" width="9.42578125" style="375" bestFit="1" customWidth="1"/>
    <col min="3599" max="3599" width="9.5703125" style="375" customWidth="1"/>
    <col min="3600" max="3600" width="11.85546875" style="375" customWidth="1"/>
    <col min="3601" max="3601" width="10.28515625" style="375" customWidth="1"/>
    <col min="3602" max="3602" width="10.85546875" style="375" customWidth="1"/>
    <col min="3603" max="3604" width="13" style="375"/>
    <col min="3605" max="3605" width="10.42578125" style="375" customWidth="1"/>
    <col min="3606" max="3606" width="10" style="375" customWidth="1"/>
    <col min="3607" max="3607" width="10.140625" style="375" bestFit="1" customWidth="1"/>
    <col min="3608" max="3608" width="9.28515625" style="375" bestFit="1" customWidth="1"/>
    <col min="3609" max="3609" width="10.140625" style="375" bestFit="1" customWidth="1"/>
    <col min="3610" max="3610" width="9.28515625" style="375" bestFit="1" customWidth="1"/>
    <col min="3611" max="3611" width="10.140625" style="375" bestFit="1" customWidth="1"/>
    <col min="3612" max="3612" width="9.28515625" style="375" bestFit="1" customWidth="1"/>
    <col min="3613" max="3613" width="10.28515625" style="375" customWidth="1"/>
    <col min="3614" max="3614" width="11.85546875" style="375" customWidth="1"/>
    <col min="3615" max="3615" width="11.42578125" style="375" customWidth="1"/>
    <col min="3616" max="3616" width="11.7109375" style="375" customWidth="1"/>
    <col min="3617" max="3619" width="13" style="375"/>
    <col min="3620" max="3620" width="13.28515625" style="375" customWidth="1"/>
    <col min="3621" max="3621" width="10" style="375" customWidth="1"/>
    <col min="3622" max="3622" width="10.140625" style="375" bestFit="1" customWidth="1"/>
    <col min="3623" max="3623" width="9.28515625" style="375" bestFit="1" customWidth="1"/>
    <col min="3624" max="3624" width="10.140625" style="375" bestFit="1" customWidth="1"/>
    <col min="3625" max="3625" width="9.28515625" style="375" bestFit="1" customWidth="1"/>
    <col min="3626" max="3626" width="10.140625" style="375" bestFit="1" customWidth="1"/>
    <col min="3627" max="3627" width="9.28515625" style="375" bestFit="1" customWidth="1"/>
    <col min="3628" max="3628" width="10.28515625" style="375" customWidth="1"/>
    <col min="3629" max="3629" width="11.85546875" style="375" customWidth="1"/>
    <col min="3630" max="3630" width="11.42578125" style="375" customWidth="1"/>
    <col min="3631" max="3631" width="11.7109375" style="375" customWidth="1"/>
    <col min="3632" max="3840" width="13" style="375"/>
    <col min="3841" max="3842" width="4.140625" style="375" customWidth="1"/>
    <col min="3843" max="3843" width="50.5703125" style="375" customWidth="1"/>
    <col min="3844" max="3844" width="42.28515625" style="375" customWidth="1"/>
    <col min="3845" max="3845" width="17.7109375" style="375" customWidth="1"/>
    <col min="3846" max="3846" width="41.140625" style="375" customWidth="1"/>
    <col min="3847" max="3847" width="10.42578125" style="375" customWidth="1"/>
    <col min="3848" max="3848" width="10" style="375" customWidth="1"/>
    <col min="3849" max="3849" width="11" style="375" bestFit="1" customWidth="1"/>
    <col min="3850" max="3850" width="9.42578125" style="375" bestFit="1" customWidth="1"/>
    <col min="3851" max="3851" width="11" style="375" bestFit="1" customWidth="1"/>
    <col min="3852" max="3852" width="9.42578125" style="375" bestFit="1" customWidth="1"/>
    <col min="3853" max="3853" width="11" style="375" bestFit="1" customWidth="1"/>
    <col min="3854" max="3854" width="9.42578125" style="375" bestFit="1" customWidth="1"/>
    <col min="3855" max="3855" width="9.5703125" style="375" customWidth="1"/>
    <col min="3856" max="3856" width="11.85546875" style="375" customWidth="1"/>
    <col min="3857" max="3857" width="10.28515625" style="375" customWidth="1"/>
    <col min="3858" max="3858" width="10.85546875" style="375" customWidth="1"/>
    <col min="3859" max="3860" width="13" style="375"/>
    <col min="3861" max="3861" width="10.42578125" style="375" customWidth="1"/>
    <col min="3862" max="3862" width="10" style="375" customWidth="1"/>
    <col min="3863" max="3863" width="10.140625" style="375" bestFit="1" customWidth="1"/>
    <col min="3864" max="3864" width="9.28515625" style="375" bestFit="1" customWidth="1"/>
    <col min="3865" max="3865" width="10.140625" style="375" bestFit="1" customWidth="1"/>
    <col min="3866" max="3866" width="9.28515625" style="375" bestFit="1" customWidth="1"/>
    <col min="3867" max="3867" width="10.140625" style="375" bestFit="1" customWidth="1"/>
    <col min="3868" max="3868" width="9.28515625" style="375" bestFit="1" customWidth="1"/>
    <col min="3869" max="3869" width="10.28515625" style="375" customWidth="1"/>
    <col min="3870" max="3870" width="11.85546875" style="375" customWidth="1"/>
    <col min="3871" max="3871" width="11.42578125" style="375" customWidth="1"/>
    <col min="3872" max="3872" width="11.7109375" style="375" customWidth="1"/>
    <col min="3873" max="3875" width="13" style="375"/>
    <col min="3876" max="3876" width="13.28515625" style="375" customWidth="1"/>
    <col min="3877" max="3877" width="10" style="375" customWidth="1"/>
    <col min="3878" max="3878" width="10.140625" style="375" bestFit="1" customWidth="1"/>
    <col min="3879" max="3879" width="9.28515625" style="375" bestFit="1" customWidth="1"/>
    <col min="3880" max="3880" width="10.140625" style="375" bestFit="1" customWidth="1"/>
    <col min="3881" max="3881" width="9.28515625" style="375" bestFit="1" customWidth="1"/>
    <col min="3882" max="3882" width="10.140625" style="375" bestFit="1" customWidth="1"/>
    <col min="3883" max="3883" width="9.28515625" style="375" bestFit="1" customWidth="1"/>
    <col min="3884" max="3884" width="10.28515625" style="375" customWidth="1"/>
    <col min="3885" max="3885" width="11.85546875" style="375" customWidth="1"/>
    <col min="3886" max="3886" width="11.42578125" style="375" customWidth="1"/>
    <col min="3887" max="3887" width="11.7109375" style="375" customWidth="1"/>
    <col min="3888" max="4096" width="13" style="375"/>
    <col min="4097" max="4098" width="4.140625" style="375" customWidth="1"/>
    <col min="4099" max="4099" width="50.5703125" style="375" customWidth="1"/>
    <col min="4100" max="4100" width="42.28515625" style="375" customWidth="1"/>
    <col min="4101" max="4101" width="17.7109375" style="375" customWidth="1"/>
    <col min="4102" max="4102" width="41.140625" style="375" customWidth="1"/>
    <col min="4103" max="4103" width="10.42578125" style="375" customWidth="1"/>
    <col min="4104" max="4104" width="10" style="375" customWidth="1"/>
    <col min="4105" max="4105" width="11" style="375" bestFit="1" customWidth="1"/>
    <col min="4106" max="4106" width="9.42578125" style="375" bestFit="1" customWidth="1"/>
    <col min="4107" max="4107" width="11" style="375" bestFit="1" customWidth="1"/>
    <col min="4108" max="4108" width="9.42578125" style="375" bestFit="1" customWidth="1"/>
    <col min="4109" max="4109" width="11" style="375" bestFit="1" customWidth="1"/>
    <col min="4110" max="4110" width="9.42578125" style="375" bestFit="1" customWidth="1"/>
    <col min="4111" max="4111" width="9.5703125" style="375" customWidth="1"/>
    <col min="4112" max="4112" width="11.85546875" style="375" customWidth="1"/>
    <col min="4113" max="4113" width="10.28515625" style="375" customWidth="1"/>
    <col min="4114" max="4114" width="10.85546875" style="375" customWidth="1"/>
    <col min="4115" max="4116" width="13" style="375"/>
    <col min="4117" max="4117" width="10.42578125" style="375" customWidth="1"/>
    <col min="4118" max="4118" width="10" style="375" customWidth="1"/>
    <col min="4119" max="4119" width="10.140625" style="375" bestFit="1" customWidth="1"/>
    <col min="4120" max="4120" width="9.28515625" style="375" bestFit="1" customWidth="1"/>
    <col min="4121" max="4121" width="10.140625" style="375" bestFit="1" customWidth="1"/>
    <col min="4122" max="4122" width="9.28515625" style="375" bestFit="1" customWidth="1"/>
    <col min="4123" max="4123" width="10.140625" style="375" bestFit="1" customWidth="1"/>
    <col min="4124" max="4124" width="9.28515625" style="375" bestFit="1" customWidth="1"/>
    <col min="4125" max="4125" width="10.28515625" style="375" customWidth="1"/>
    <col min="4126" max="4126" width="11.85546875" style="375" customWidth="1"/>
    <col min="4127" max="4127" width="11.42578125" style="375" customWidth="1"/>
    <col min="4128" max="4128" width="11.7109375" style="375" customWidth="1"/>
    <col min="4129" max="4131" width="13" style="375"/>
    <col min="4132" max="4132" width="13.28515625" style="375" customWidth="1"/>
    <col min="4133" max="4133" width="10" style="375" customWidth="1"/>
    <col min="4134" max="4134" width="10.140625" style="375" bestFit="1" customWidth="1"/>
    <col min="4135" max="4135" width="9.28515625" style="375" bestFit="1" customWidth="1"/>
    <col min="4136" max="4136" width="10.140625" style="375" bestFit="1" customWidth="1"/>
    <col min="4137" max="4137" width="9.28515625" style="375" bestFit="1" customWidth="1"/>
    <col min="4138" max="4138" width="10.140625" style="375" bestFit="1" customWidth="1"/>
    <col min="4139" max="4139" width="9.28515625" style="375" bestFit="1" customWidth="1"/>
    <col min="4140" max="4140" width="10.28515625" style="375" customWidth="1"/>
    <col min="4141" max="4141" width="11.85546875" style="375" customWidth="1"/>
    <col min="4142" max="4142" width="11.42578125" style="375" customWidth="1"/>
    <col min="4143" max="4143" width="11.7109375" style="375" customWidth="1"/>
    <col min="4144" max="4352" width="13" style="375"/>
    <col min="4353" max="4354" width="4.140625" style="375" customWidth="1"/>
    <col min="4355" max="4355" width="50.5703125" style="375" customWidth="1"/>
    <col min="4356" max="4356" width="42.28515625" style="375" customWidth="1"/>
    <col min="4357" max="4357" width="17.7109375" style="375" customWidth="1"/>
    <col min="4358" max="4358" width="41.140625" style="375" customWidth="1"/>
    <col min="4359" max="4359" width="10.42578125" style="375" customWidth="1"/>
    <col min="4360" max="4360" width="10" style="375" customWidth="1"/>
    <col min="4361" max="4361" width="11" style="375" bestFit="1" customWidth="1"/>
    <col min="4362" max="4362" width="9.42578125" style="375" bestFit="1" customWidth="1"/>
    <col min="4363" max="4363" width="11" style="375" bestFit="1" customWidth="1"/>
    <col min="4364" max="4364" width="9.42578125" style="375" bestFit="1" customWidth="1"/>
    <col min="4365" max="4365" width="11" style="375" bestFit="1" customWidth="1"/>
    <col min="4366" max="4366" width="9.42578125" style="375" bestFit="1" customWidth="1"/>
    <col min="4367" max="4367" width="9.5703125" style="375" customWidth="1"/>
    <col min="4368" max="4368" width="11.85546875" style="375" customWidth="1"/>
    <col min="4369" max="4369" width="10.28515625" style="375" customWidth="1"/>
    <col min="4370" max="4370" width="10.85546875" style="375" customWidth="1"/>
    <col min="4371" max="4372" width="13" style="375"/>
    <col min="4373" max="4373" width="10.42578125" style="375" customWidth="1"/>
    <col min="4374" max="4374" width="10" style="375" customWidth="1"/>
    <col min="4375" max="4375" width="10.140625" style="375" bestFit="1" customWidth="1"/>
    <col min="4376" max="4376" width="9.28515625" style="375" bestFit="1" customWidth="1"/>
    <col min="4377" max="4377" width="10.140625" style="375" bestFit="1" customWidth="1"/>
    <col min="4378" max="4378" width="9.28515625" style="375" bestFit="1" customWidth="1"/>
    <col min="4379" max="4379" width="10.140625" style="375" bestFit="1" customWidth="1"/>
    <col min="4380" max="4380" width="9.28515625" style="375" bestFit="1" customWidth="1"/>
    <col min="4381" max="4381" width="10.28515625" style="375" customWidth="1"/>
    <col min="4382" max="4382" width="11.85546875" style="375" customWidth="1"/>
    <col min="4383" max="4383" width="11.42578125" style="375" customWidth="1"/>
    <col min="4384" max="4384" width="11.7109375" style="375" customWidth="1"/>
    <col min="4385" max="4387" width="13" style="375"/>
    <col min="4388" max="4388" width="13.28515625" style="375" customWidth="1"/>
    <col min="4389" max="4389" width="10" style="375" customWidth="1"/>
    <col min="4390" max="4390" width="10.140625" style="375" bestFit="1" customWidth="1"/>
    <col min="4391" max="4391" width="9.28515625" style="375" bestFit="1" customWidth="1"/>
    <col min="4392" max="4392" width="10.140625" style="375" bestFit="1" customWidth="1"/>
    <col min="4393" max="4393" width="9.28515625" style="375" bestFit="1" customWidth="1"/>
    <col min="4394" max="4394" width="10.140625" style="375" bestFit="1" customWidth="1"/>
    <col min="4395" max="4395" width="9.28515625" style="375" bestFit="1" customWidth="1"/>
    <col min="4396" max="4396" width="10.28515625" style="375" customWidth="1"/>
    <col min="4397" max="4397" width="11.85546875" style="375" customWidth="1"/>
    <col min="4398" max="4398" width="11.42578125" style="375" customWidth="1"/>
    <col min="4399" max="4399" width="11.7109375" style="375" customWidth="1"/>
    <col min="4400" max="4608" width="13" style="375"/>
    <col min="4609" max="4610" width="4.140625" style="375" customWidth="1"/>
    <col min="4611" max="4611" width="50.5703125" style="375" customWidth="1"/>
    <col min="4612" max="4612" width="42.28515625" style="375" customWidth="1"/>
    <col min="4613" max="4613" width="17.7109375" style="375" customWidth="1"/>
    <col min="4614" max="4614" width="41.140625" style="375" customWidth="1"/>
    <col min="4615" max="4615" width="10.42578125" style="375" customWidth="1"/>
    <col min="4616" max="4616" width="10" style="375" customWidth="1"/>
    <col min="4617" max="4617" width="11" style="375" bestFit="1" customWidth="1"/>
    <col min="4618" max="4618" width="9.42578125" style="375" bestFit="1" customWidth="1"/>
    <col min="4619" max="4619" width="11" style="375" bestFit="1" customWidth="1"/>
    <col min="4620" max="4620" width="9.42578125" style="375" bestFit="1" customWidth="1"/>
    <col min="4621" max="4621" width="11" style="375" bestFit="1" customWidth="1"/>
    <col min="4622" max="4622" width="9.42578125" style="375" bestFit="1" customWidth="1"/>
    <col min="4623" max="4623" width="9.5703125" style="375" customWidth="1"/>
    <col min="4624" max="4624" width="11.85546875" style="375" customWidth="1"/>
    <col min="4625" max="4625" width="10.28515625" style="375" customWidth="1"/>
    <col min="4626" max="4626" width="10.85546875" style="375" customWidth="1"/>
    <col min="4627" max="4628" width="13" style="375"/>
    <col min="4629" max="4629" width="10.42578125" style="375" customWidth="1"/>
    <col min="4630" max="4630" width="10" style="375" customWidth="1"/>
    <col min="4631" max="4631" width="10.140625" style="375" bestFit="1" customWidth="1"/>
    <col min="4632" max="4632" width="9.28515625" style="375" bestFit="1" customWidth="1"/>
    <col min="4633" max="4633" width="10.140625" style="375" bestFit="1" customWidth="1"/>
    <col min="4634" max="4634" width="9.28515625" style="375" bestFit="1" customWidth="1"/>
    <col min="4635" max="4635" width="10.140625" style="375" bestFit="1" customWidth="1"/>
    <col min="4636" max="4636" width="9.28515625" style="375" bestFit="1" customWidth="1"/>
    <col min="4637" max="4637" width="10.28515625" style="375" customWidth="1"/>
    <col min="4638" max="4638" width="11.85546875" style="375" customWidth="1"/>
    <col min="4639" max="4639" width="11.42578125" style="375" customWidth="1"/>
    <col min="4640" max="4640" width="11.7109375" style="375" customWidth="1"/>
    <col min="4641" max="4643" width="13" style="375"/>
    <col min="4644" max="4644" width="13.28515625" style="375" customWidth="1"/>
    <col min="4645" max="4645" width="10" style="375" customWidth="1"/>
    <col min="4646" max="4646" width="10.140625" style="375" bestFit="1" customWidth="1"/>
    <col min="4647" max="4647" width="9.28515625" style="375" bestFit="1" customWidth="1"/>
    <col min="4648" max="4648" width="10.140625" style="375" bestFit="1" customWidth="1"/>
    <col min="4649" max="4649" width="9.28515625" style="375" bestFit="1" customWidth="1"/>
    <col min="4650" max="4650" width="10.140625" style="375" bestFit="1" customWidth="1"/>
    <col min="4651" max="4651" width="9.28515625" style="375" bestFit="1" customWidth="1"/>
    <col min="4652" max="4652" width="10.28515625" style="375" customWidth="1"/>
    <col min="4653" max="4653" width="11.85546875" style="375" customWidth="1"/>
    <col min="4654" max="4654" width="11.42578125" style="375" customWidth="1"/>
    <col min="4655" max="4655" width="11.7109375" style="375" customWidth="1"/>
    <col min="4656" max="4864" width="13" style="375"/>
    <col min="4865" max="4866" width="4.140625" style="375" customWidth="1"/>
    <col min="4867" max="4867" width="50.5703125" style="375" customWidth="1"/>
    <col min="4868" max="4868" width="42.28515625" style="375" customWidth="1"/>
    <col min="4869" max="4869" width="17.7109375" style="375" customWidth="1"/>
    <col min="4870" max="4870" width="41.140625" style="375" customWidth="1"/>
    <col min="4871" max="4871" width="10.42578125" style="375" customWidth="1"/>
    <col min="4872" max="4872" width="10" style="375" customWidth="1"/>
    <col min="4873" max="4873" width="11" style="375" bestFit="1" customWidth="1"/>
    <col min="4874" max="4874" width="9.42578125" style="375" bestFit="1" customWidth="1"/>
    <col min="4875" max="4875" width="11" style="375" bestFit="1" customWidth="1"/>
    <col min="4876" max="4876" width="9.42578125" style="375" bestFit="1" customWidth="1"/>
    <col min="4877" max="4877" width="11" style="375" bestFit="1" customWidth="1"/>
    <col min="4878" max="4878" width="9.42578125" style="375" bestFit="1" customWidth="1"/>
    <col min="4879" max="4879" width="9.5703125" style="375" customWidth="1"/>
    <col min="4880" max="4880" width="11.85546875" style="375" customWidth="1"/>
    <col min="4881" max="4881" width="10.28515625" style="375" customWidth="1"/>
    <col min="4882" max="4882" width="10.85546875" style="375" customWidth="1"/>
    <col min="4883" max="4884" width="13" style="375"/>
    <col min="4885" max="4885" width="10.42578125" style="375" customWidth="1"/>
    <col min="4886" max="4886" width="10" style="375" customWidth="1"/>
    <col min="4887" max="4887" width="10.140625" style="375" bestFit="1" customWidth="1"/>
    <col min="4888" max="4888" width="9.28515625" style="375" bestFit="1" customWidth="1"/>
    <col min="4889" max="4889" width="10.140625" style="375" bestFit="1" customWidth="1"/>
    <col min="4890" max="4890" width="9.28515625" style="375" bestFit="1" customWidth="1"/>
    <col min="4891" max="4891" width="10.140625" style="375" bestFit="1" customWidth="1"/>
    <col min="4892" max="4892" width="9.28515625" style="375" bestFit="1" customWidth="1"/>
    <col min="4893" max="4893" width="10.28515625" style="375" customWidth="1"/>
    <col min="4894" max="4894" width="11.85546875" style="375" customWidth="1"/>
    <col min="4895" max="4895" width="11.42578125" style="375" customWidth="1"/>
    <col min="4896" max="4896" width="11.7109375" style="375" customWidth="1"/>
    <col min="4897" max="4899" width="13" style="375"/>
    <col min="4900" max="4900" width="13.28515625" style="375" customWidth="1"/>
    <col min="4901" max="4901" width="10" style="375" customWidth="1"/>
    <col min="4902" max="4902" width="10.140625" style="375" bestFit="1" customWidth="1"/>
    <col min="4903" max="4903" width="9.28515625" style="375" bestFit="1" customWidth="1"/>
    <col min="4904" max="4904" width="10.140625" style="375" bestFit="1" customWidth="1"/>
    <col min="4905" max="4905" width="9.28515625" style="375" bestFit="1" customWidth="1"/>
    <col min="4906" max="4906" width="10.140625" style="375" bestFit="1" customWidth="1"/>
    <col min="4907" max="4907" width="9.28515625" style="375" bestFit="1" customWidth="1"/>
    <col min="4908" max="4908" width="10.28515625" style="375" customWidth="1"/>
    <col min="4909" max="4909" width="11.85546875" style="375" customWidth="1"/>
    <col min="4910" max="4910" width="11.42578125" style="375" customWidth="1"/>
    <col min="4911" max="4911" width="11.7109375" style="375" customWidth="1"/>
    <col min="4912" max="5120" width="13" style="375"/>
    <col min="5121" max="5122" width="4.140625" style="375" customWidth="1"/>
    <col min="5123" max="5123" width="50.5703125" style="375" customWidth="1"/>
    <col min="5124" max="5124" width="42.28515625" style="375" customWidth="1"/>
    <col min="5125" max="5125" width="17.7109375" style="375" customWidth="1"/>
    <col min="5126" max="5126" width="41.140625" style="375" customWidth="1"/>
    <col min="5127" max="5127" width="10.42578125" style="375" customWidth="1"/>
    <col min="5128" max="5128" width="10" style="375" customWidth="1"/>
    <col min="5129" max="5129" width="11" style="375" bestFit="1" customWidth="1"/>
    <col min="5130" max="5130" width="9.42578125" style="375" bestFit="1" customWidth="1"/>
    <col min="5131" max="5131" width="11" style="375" bestFit="1" customWidth="1"/>
    <col min="5132" max="5132" width="9.42578125" style="375" bestFit="1" customWidth="1"/>
    <col min="5133" max="5133" width="11" style="375" bestFit="1" customWidth="1"/>
    <col min="5134" max="5134" width="9.42578125" style="375" bestFit="1" customWidth="1"/>
    <col min="5135" max="5135" width="9.5703125" style="375" customWidth="1"/>
    <col min="5136" max="5136" width="11.85546875" style="375" customWidth="1"/>
    <col min="5137" max="5137" width="10.28515625" style="375" customWidth="1"/>
    <col min="5138" max="5138" width="10.85546875" style="375" customWidth="1"/>
    <col min="5139" max="5140" width="13" style="375"/>
    <col min="5141" max="5141" width="10.42578125" style="375" customWidth="1"/>
    <col min="5142" max="5142" width="10" style="375" customWidth="1"/>
    <col min="5143" max="5143" width="10.140625" style="375" bestFit="1" customWidth="1"/>
    <col min="5144" max="5144" width="9.28515625" style="375" bestFit="1" customWidth="1"/>
    <col min="5145" max="5145" width="10.140625" style="375" bestFit="1" customWidth="1"/>
    <col min="5146" max="5146" width="9.28515625" style="375" bestFit="1" customWidth="1"/>
    <col min="5147" max="5147" width="10.140625" style="375" bestFit="1" customWidth="1"/>
    <col min="5148" max="5148" width="9.28515625" style="375" bestFit="1" customWidth="1"/>
    <col min="5149" max="5149" width="10.28515625" style="375" customWidth="1"/>
    <col min="5150" max="5150" width="11.85546875" style="375" customWidth="1"/>
    <col min="5151" max="5151" width="11.42578125" style="375" customWidth="1"/>
    <col min="5152" max="5152" width="11.7109375" style="375" customWidth="1"/>
    <col min="5153" max="5155" width="13" style="375"/>
    <col min="5156" max="5156" width="13.28515625" style="375" customWidth="1"/>
    <col min="5157" max="5157" width="10" style="375" customWidth="1"/>
    <col min="5158" max="5158" width="10.140625" style="375" bestFit="1" customWidth="1"/>
    <col min="5159" max="5159" width="9.28515625" style="375" bestFit="1" customWidth="1"/>
    <col min="5160" max="5160" width="10.140625" style="375" bestFit="1" customWidth="1"/>
    <col min="5161" max="5161" width="9.28515625" style="375" bestFit="1" customWidth="1"/>
    <col min="5162" max="5162" width="10.140625" style="375" bestFit="1" customWidth="1"/>
    <col min="5163" max="5163" width="9.28515625" style="375" bestFit="1" customWidth="1"/>
    <col min="5164" max="5164" width="10.28515625" style="375" customWidth="1"/>
    <col min="5165" max="5165" width="11.85546875" style="375" customWidth="1"/>
    <col min="5166" max="5166" width="11.42578125" style="375" customWidth="1"/>
    <col min="5167" max="5167" width="11.7109375" style="375" customWidth="1"/>
    <col min="5168" max="5376" width="13" style="375"/>
    <col min="5377" max="5378" width="4.140625" style="375" customWidth="1"/>
    <col min="5379" max="5379" width="50.5703125" style="375" customWidth="1"/>
    <col min="5380" max="5380" width="42.28515625" style="375" customWidth="1"/>
    <col min="5381" max="5381" width="17.7109375" style="375" customWidth="1"/>
    <col min="5382" max="5382" width="41.140625" style="375" customWidth="1"/>
    <col min="5383" max="5383" width="10.42578125" style="375" customWidth="1"/>
    <col min="5384" max="5384" width="10" style="375" customWidth="1"/>
    <col min="5385" max="5385" width="11" style="375" bestFit="1" customWidth="1"/>
    <col min="5386" max="5386" width="9.42578125" style="375" bestFit="1" customWidth="1"/>
    <col min="5387" max="5387" width="11" style="375" bestFit="1" customWidth="1"/>
    <col min="5388" max="5388" width="9.42578125" style="375" bestFit="1" customWidth="1"/>
    <col min="5389" max="5389" width="11" style="375" bestFit="1" customWidth="1"/>
    <col min="5390" max="5390" width="9.42578125" style="375" bestFit="1" customWidth="1"/>
    <col min="5391" max="5391" width="9.5703125" style="375" customWidth="1"/>
    <col min="5392" max="5392" width="11.85546875" style="375" customWidth="1"/>
    <col min="5393" max="5393" width="10.28515625" style="375" customWidth="1"/>
    <col min="5394" max="5394" width="10.85546875" style="375" customWidth="1"/>
    <col min="5395" max="5396" width="13" style="375"/>
    <col min="5397" max="5397" width="10.42578125" style="375" customWidth="1"/>
    <col min="5398" max="5398" width="10" style="375" customWidth="1"/>
    <col min="5399" max="5399" width="10.140625" style="375" bestFit="1" customWidth="1"/>
    <col min="5400" max="5400" width="9.28515625" style="375" bestFit="1" customWidth="1"/>
    <col min="5401" max="5401" width="10.140625" style="375" bestFit="1" customWidth="1"/>
    <col min="5402" max="5402" width="9.28515625" style="375" bestFit="1" customWidth="1"/>
    <col min="5403" max="5403" width="10.140625" style="375" bestFit="1" customWidth="1"/>
    <col min="5404" max="5404" width="9.28515625" style="375" bestFit="1" customWidth="1"/>
    <col min="5405" max="5405" width="10.28515625" style="375" customWidth="1"/>
    <col min="5406" max="5406" width="11.85546875" style="375" customWidth="1"/>
    <col min="5407" max="5407" width="11.42578125" style="375" customWidth="1"/>
    <col min="5408" max="5408" width="11.7109375" style="375" customWidth="1"/>
    <col min="5409" max="5411" width="13" style="375"/>
    <col min="5412" max="5412" width="13.28515625" style="375" customWidth="1"/>
    <col min="5413" max="5413" width="10" style="375" customWidth="1"/>
    <col min="5414" max="5414" width="10.140625" style="375" bestFit="1" customWidth="1"/>
    <col min="5415" max="5415" width="9.28515625" style="375" bestFit="1" customWidth="1"/>
    <col min="5416" max="5416" width="10.140625" style="375" bestFit="1" customWidth="1"/>
    <col min="5417" max="5417" width="9.28515625" style="375" bestFit="1" customWidth="1"/>
    <col min="5418" max="5418" width="10.140625" style="375" bestFit="1" customWidth="1"/>
    <col min="5419" max="5419" width="9.28515625" style="375" bestFit="1" customWidth="1"/>
    <col min="5420" max="5420" width="10.28515625" style="375" customWidth="1"/>
    <col min="5421" max="5421" width="11.85546875" style="375" customWidth="1"/>
    <col min="5422" max="5422" width="11.42578125" style="375" customWidth="1"/>
    <col min="5423" max="5423" width="11.7109375" style="375" customWidth="1"/>
    <col min="5424" max="5632" width="13" style="375"/>
    <col min="5633" max="5634" width="4.140625" style="375" customWidth="1"/>
    <col min="5635" max="5635" width="50.5703125" style="375" customWidth="1"/>
    <col min="5636" max="5636" width="42.28515625" style="375" customWidth="1"/>
    <col min="5637" max="5637" width="17.7109375" style="375" customWidth="1"/>
    <col min="5638" max="5638" width="41.140625" style="375" customWidth="1"/>
    <col min="5639" max="5639" width="10.42578125" style="375" customWidth="1"/>
    <col min="5640" max="5640" width="10" style="375" customWidth="1"/>
    <col min="5641" max="5641" width="11" style="375" bestFit="1" customWidth="1"/>
    <col min="5642" max="5642" width="9.42578125" style="375" bestFit="1" customWidth="1"/>
    <col min="5643" max="5643" width="11" style="375" bestFit="1" customWidth="1"/>
    <col min="5644" max="5644" width="9.42578125" style="375" bestFit="1" customWidth="1"/>
    <col min="5645" max="5645" width="11" style="375" bestFit="1" customWidth="1"/>
    <col min="5646" max="5646" width="9.42578125" style="375" bestFit="1" customWidth="1"/>
    <col min="5647" max="5647" width="9.5703125" style="375" customWidth="1"/>
    <col min="5648" max="5648" width="11.85546875" style="375" customWidth="1"/>
    <col min="5649" max="5649" width="10.28515625" style="375" customWidth="1"/>
    <col min="5650" max="5650" width="10.85546875" style="375" customWidth="1"/>
    <col min="5651" max="5652" width="13" style="375"/>
    <col min="5653" max="5653" width="10.42578125" style="375" customWidth="1"/>
    <col min="5654" max="5654" width="10" style="375" customWidth="1"/>
    <col min="5655" max="5655" width="10.140625" style="375" bestFit="1" customWidth="1"/>
    <col min="5656" max="5656" width="9.28515625" style="375" bestFit="1" customWidth="1"/>
    <col min="5657" max="5657" width="10.140625" style="375" bestFit="1" customWidth="1"/>
    <col min="5658" max="5658" width="9.28515625" style="375" bestFit="1" customWidth="1"/>
    <col min="5659" max="5659" width="10.140625" style="375" bestFit="1" customWidth="1"/>
    <col min="5660" max="5660" width="9.28515625" style="375" bestFit="1" customWidth="1"/>
    <col min="5661" max="5661" width="10.28515625" style="375" customWidth="1"/>
    <col min="5662" max="5662" width="11.85546875" style="375" customWidth="1"/>
    <col min="5663" max="5663" width="11.42578125" style="375" customWidth="1"/>
    <col min="5664" max="5664" width="11.7109375" style="375" customWidth="1"/>
    <col min="5665" max="5667" width="13" style="375"/>
    <col min="5668" max="5668" width="13.28515625" style="375" customWidth="1"/>
    <col min="5669" max="5669" width="10" style="375" customWidth="1"/>
    <col min="5670" max="5670" width="10.140625" style="375" bestFit="1" customWidth="1"/>
    <col min="5671" max="5671" width="9.28515625" style="375" bestFit="1" customWidth="1"/>
    <col min="5672" max="5672" width="10.140625" style="375" bestFit="1" customWidth="1"/>
    <col min="5673" max="5673" width="9.28515625" style="375" bestFit="1" customWidth="1"/>
    <col min="5674" max="5674" width="10.140625" style="375" bestFit="1" customWidth="1"/>
    <col min="5675" max="5675" width="9.28515625" style="375" bestFit="1" customWidth="1"/>
    <col min="5676" max="5676" width="10.28515625" style="375" customWidth="1"/>
    <col min="5677" max="5677" width="11.85546875" style="375" customWidth="1"/>
    <col min="5678" max="5678" width="11.42578125" style="375" customWidth="1"/>
    <col min="5679" max="5679" width="11.7109375" style="375" customWidth="1"/>
    <col min="5680" max="5888" width="13" style="375"/>
    <col min="5889" max="5890" width="4.140625" style="375" customWidth="1"/>
    <col min="5891" max="5891" width="50.5703125" style="375" customWidth="1"/>
    <col min="5892" max="5892" width="42.28515625" style="375" customWidth="1"/>
    <col min="5893" max="5893" width="17.7109375" style="375" customWidth="1"/>
    <col min="5894" max="5894" width="41.140625" style="375" customWidth="1"/>
    <col min="5895" max="5895" width="10.42578125" style="375" customWidth="1"/>
    <col min="5896" max="5896" width="10" style="375" customWidth="1"/>
    <col min="5897" max="5897" width="11" style="375" bestFit="1" customWidth="1"/>
    <col min="5898" max="5898" width="9.42578125" style="375" bestFit="1" customWidth="1"/>
    <col min="5899" max="5899" width="11" style="375" bestFit="1" customWidth="1"/>
    <col min="5900" max="5900" width="9.42578125" style="375" bestFit="1" customWidth="1"/>
    <col min="5901" max="5901" width="11" style="375" bestFit="1" customWidth="1"/>
    <col min="5902" max="5902" width="9.42578125" style="375" bestFit="1" customWidth="1"/>
    <col min="5903" max="5903" width="9.5703125" style="375" customWidth="1"/>
    <col min="5904" max="5904" width="11.85546875" style="375" customWidth="1"/>
    <col min="5905" max="5905" width="10.28515625" style="375" customWidth="1"/>
    <col min="5906" max="5906" width="10.85546875" style="375" customWidth="1"/>
    <col min="5907" max="5908" width="13" style="375"/>
    <col min="5909" max="5909" width="10.42578125" style="375" customWidth="1"/>
    <col min="5910" max="5910" width="10" style="375" customWidth="1"/>
    <col min="5911" max="5911" width="10.140625" style="375" bestFit="1" customWidth="1"/>
    <col min="5912" max="5912" width="9.28515625" style="375" bestFit="1" customWidth="1"/>
    <col min="5913" max="5913" width="10.140625" style="375" bestFit="1" customWidth="1"/>
    <col min="5914" max="5914" width="9.28515625" style="375" bestFit="1" customWidth="1"/>
    <col min="5915" max="5915" width="10.140625" style="375" bestFit="1" customWidth="1"/>
    <col min="5916" max="5916" width="9.28515625" style="375" bestFit="1" customWidth="1"/>
    <col min="5917" max="5917" width="10.28515625" style="375" customWidth="1"/>
    <col min="5918" max="5918" width="11.85546875" style="375" customWidth="1"/>
    <col min="5919" max="5919" width="11.42578125" style="375" customWidth="1"/>
    <col min="5920" max="5920" width="11.7109375" style="375" customWidth="1"/>
    <col min="5921" max="5923" width="13" style="375"/>
    <col min="5924" max="5924" width="13.28515625" style="375" customWidth="1"/>
    <col min="5925" max="5925" width="10" style="375" customWidth="1"/>
    <col min="5926" max="5926" width="10.140625" style="375" bestFit="1" customWidth="1"/>
    <col min="5927" max="5927" width="9.28515625" style="375" bestFit="1" customWidth="1"/>
    <col min="5928" max="5928" width="10.140625" style="375" bestFit="1" customWidth="1"/>
    <col min="5929" max="5929" width="9.28515625" style="375" bestFit="1" customWidth="1"/>
    <col min="5930" max="5930" width="10.140625" style="375" bestFit="1" customWidth="1"/>
    <col min="5931" max="5931" width="9.28515625" style="375" bestFit="1" customWidth="1"/>
    <col min="5932" max="5932" width="10.28515625" style="375" customWidth="1"/>
    <col min="5933" max="5933" width="11.85546875" style="375" customWidth="1"/>
    <col min="5934" max="5934" width="11.42578125" style="375" customWidth="1"/>
    <col min="5935" max="5935" width="11.7109375" style="375" customWidth="1"/>
    <col min="5936" max="6144" width="13" style="375"/>
    <col min="6145" max="6146" width="4.140625" style="375" customWidth="1"/>
    <col min="6147" max="6147" width="50.5703125" style="375" customWidth="1"/>
    <col min="6148" max="6148" width="42.28515625" style="375" customWidth="1"/>
    <col min="6149" max="6149" width="17.7109375" style="375" customWidth="1"/>
    <col min="6150" max="6150" width="41.140625" style="375" customWidth="1"/>
    <col min="6151" max="6151" width="10.42578125" style="375" customWidth="1"/>
    <col min="6152" max="6152" width="10" style="375" customWidth="1"/>
    <col min="6153" max="6153" width="11" style="375" bestFit="1" customWidth="1"/>
    <col min="6154" max="6154" width="9.42578125" style="375" bestFit="1" customWidth="1"/>
    <col min="6155" max="6155" width="11" style="375" bestFit="1" customWidth="1"/>
    <col min="6156" max="6156" width="9.42578125" style="375" bestFit="1" customWidth="1"/>
    <col min="6157" max="6157" width="11" style="375" bestFit="1" customWidth="1"/>
    <col min="6158" max="6158" width="9.42578125" style="375" bestFit="1" customWidth="1"/>
    <col min="6159" max="6159" width="9.5703125" style="375" customWidth="1"/>
    <col min="6160" max="6160" width="11.85546875" style="375" customWidth="1"/>
    <col min="6161" max="6161" width="10.28515625" style="375" customWidth="1"/>
    <col min="6162" max="6162" width="10.85546875" style="375" customWidth="1"/>
    <col min="6163" max="6164" width="13" style="375"/>
    <col min="6165" max="6165" width="10.42578125" style="375" customWidth="1"/>
    <col min="6166" max="6166" width="10" style="375" customWidth="1"/>
    <col min="6167" max="6167" width="10.140625" style="375" bestFit="1" customWidth="1"/>
    <col min="6168" max="6168" width="9.28515625" style="375" bestFit="1" customWidth="1"/>
    <col min="6169" max="6169" width="10.140625" style="375" bestFit="1" customWidth="1"/>
    <col min="6170" max="6170" width="9.28515625" style="375" bestFit="1" customWidth="1"/>
    <col min="6171" max="6171" width="10.140625" style="375" bestFit="1" customWidth="1"/>
    <col min="6172" max="6172" width="9.28515625" style="375" bestFit="1" customWidth="1"/>
    <col min="6173" max="6173" width="10.28515625" style="375" customWidth="1"/>
    <col min="6174" max="6174" width="11.85546875" style="375" customWidth="1"/>
    <col min="6175" max="6175" width="11.42578125" style="375" customWidth="1"/>
    <col min="6176" max="6176" width="11.7109375" style="375" customWidth="1"/>
    <col min="6177" max="6179" width="13" style="375"/>
    <col min="6180" max="6180" width="13.28515625" style="375" customWidth="1"/>
    <col min="6181" max="6181" width="10" style="375" customWidth="1"/>
    <col min="6182" max="6182" width="10.140625" style="375" bestFit="1" customWidth="1"/>
    <col min="6183" max="6183" width="9.28515625" style="375" bestFit="1" customWidth="1"/>
    <col min="6184" max="6184" width="10.140625" style="375" bestFit="1" customWidth="1"/>
    <col min="6185" max="6185" width="9.28515625" style="375" bestFit="1" customWidth="1"/>
    <col min="6186" max="6186" width="10.140625" style="375" bestFit="1" customWidth="1"/>
    <col min="6187" max="6187" width="9.28515625" style="375" bestFit="1" customWidth="1"/>
    <col min="6188" max="6188" width="10.28515625" style="375" customWidth="1"/>
    <col min="6189" max="6189" width="11.85546875" style="375" customWidth="1"/>
    <col min="6190" max="6190" width="11.42578125" style="375" customWidth="1"/>
    <col min="6191" max="6191" width="11.7109375" style="375" customWidth="1"/>
    <col min="6192" max="6400" width="13" style="375"/>
    <col min="6401" max="6402" width="4.140625" style="375" customWidth="1"/>
    <col min="6403" max="6403" width="50.5703125" style="375" customWidth="1"/>
    <col min="6404" max="6404" width="42.28515625" style="375" customWidth="1"/>
    <col min="6405" max="6405" width="17.7109375" style="375" customWidth="1"/>
    <col min="6406" max="6406" width="41.140625" style="375" customWidth="1"/>
    <col min="6407" max="6407" width="10.42578125" style="375" customWidth="1"/>
    <col min="6408" max="6408" width="10" style="375" customWidth="1"/>
    <col min="6409" max="6409" width="11" style="375" bestFit="1" customWidth="1"/>
    <col min="6410" max="6410" width="9.42578125" style="375" bestFit="1" customWidth="1"/>
    <col min="6411" max="6411" width="11" style="375" bestFit="1" customWidth="1"/>
    <col min="6412" max="6412" width="9.42578125" style="375" bestFit="1" customWidth="1"/>
    <col min="6413" max="6413" width="11" style="375" bestFit="1" customWidth="1"/>
    <col min="6414" max="6414" width="9.42578125" style="375" bestFit="1" customWidth="1"/>
    <col min="6415" max="6415" width="9.5703125" style="375" customWidth="1"/>
    <col min="6416" max="6416" width="11.85546875" style="375" customWidth="1"/>
    <col min="6417" max="6417" width="10.28515625" style="375" customWidth="1"/>
    <col min="6418" max="6418" width="10.85546875" style="375" customWidth="1"/>
    <col min="6419" max="6420" width="13" style="375"/>
    <col min="6421" max="6421" width="10.42578125" style="375" customWidth="1"/>
    <col min="6422" max="6422" width="10" style="375" customWidth="1"/>
    <col min="6423" max="6423" width="10.140625" style="375" bestFit="1" customWidth="1"/>
    <col min="6424" max="6424" width="9.28515625" style="375" bestFit="1" customWidth="1"/>
    <col min="6425" max="6425" width="10.140625" style="375" bestFit="1" customWidth="1"/>
    <col min="6426" max="6426" width="9.28515625" style="375" bestFit="1" customWidth="1"/>
    <col min="6427" max="6427" width="10.140625" style="375" bestFit="1" customWidth="1"/>
    <col min="6428" max="6428" width="9.28515625" style="375" bestFit="1" customWidth="1"/>
    <col min="6429" max="6429" width="10.28515625" style="375" customWidth="1"/>
    <col min="6430" max="6430" width="11.85546875" style="375" customWidth="1"/>
    <col min="6431" max="6431" width="11.42578125" style="375" customWidth="1"/>
    <col min="6432" max="6432" width="11.7109375" style="375" customWidth="1"/>
    <col min="6433" max="6435" width="13" style="375"/>
    <col min="6436" max="6436" width="13.28515625" style="375" customWidth="1"/>
    <col min="6437" max="6437" width="10" style="375" customWidth="1"/>
    <col min="6438" max="6438" width="10.140625" style="375" bestFit="1" customWidth="1"/>
    <col min="6439" max="6439" width="9.28515625" style="375" bestFit="1" customWidth="1"/>
    <col min="6440" max="6440" width="10.140625" style="375" bestFit="1" customWidth="1"/>
    <col min="6441" max="6441" width="9.28515625" style="375" bestFit="1" customWidth="1"/>
    <col min="6442" max="6442" width="10.140625" style="375" bestFit="1" customWidth="1"/>
    <col min="6443" max="6443" width="9.28515625" style="375" bestFit="1" customWidth="1"/>
    <col min="6444" max="6444" width="10.28515625" style="375" customWidth="1"/>
    <col min="6445" max="6445" width="11.85546875" style="375" customWidth="1"/>
    <col min="6446" max="6446" width="11.42578125" style="375" customWidth="1"/>
    <col min="6447" max="6447" width="11.7109375" style="375" customWidth="1"/>
    <col min="6448" max="6656" width="13" style="375"/>
    <col min="6657" max="6658" width="4.140625" style="375" customWidth="1"/>
    <col min="6659" max="6659" width="50.5703125" style="375" customWidth="1"/>
    <col min="6660" max="6660" width="42.28515625" style="375" customWidth="1"/>
    <col min="6661" max="6661" width="17.7109375" style="375" customWidth="1"/>
    <col min="6662" max="6662" width="41.140625" style="375" customWidth="1"/>
    <col min="6663" max="6663" width="10.42578125" style="375" customWidth="1"/>
    <col min="6664" max="6664" width="10" style="375" customWidth="1"/>
    <col min="6665" max="6665" width="11" style="375" bestFit="1" customWidth="1"/>
    <col min="6666" max="6666" width="9.42578125" style="375" bestFit="1" customWidth="1"/>
    <col min="6667" max="6667" width="11" style="375" bestFit="1" customWidth="1"/>
    <col min="6668" max="6668" width="9.42578125" style="375" bestFit="1" customWidth="1"/>
    <col min="6669" max="6669" width="11" style="375" bestFit="1" customWidth="1"/>
    <col min="6670" max="6670" width="9.42578125" style="375" bestFit="1" customWidth="1"/>
    <col min="6671" max="6671" width="9.5703125" style="375" customWidth="1"/>
    <col min="6672" max="6672" width="11.85546875" style="375" customWidth="1"/>
    <col min="6673" max="6673" width="10.28515625" style="375" customWidth="1"/>
    <col min="6674" max="6674" width="10.85546875" style="375" customWidth="1"/>
    <col min="6675" max="6676" width="13" style="375"/>
    <col min="6677" max="6677" width="10.42578125" style="375" customWidth="1"/>
    <col min="6678" max="6678" width="10" style="375" customWidth="1"/>
    <col min="6679" max="6679" width="10.140625" style="375" bestFit="1" customWidth="1"/>
    <col min="6680" max="6680" width="9.28515625" style="375" bestFit="1" customWidth="1"/>
    <col min="6681" max="6681" width="10.140625" style="375" bestFit="1" customWidth="1"/>
    <col min="6682" max="6682" width="9.28515625" style="375" bestFit="1" customWidth="1"/>
    <col min="6683" max="6683" width="10.140625" style="375" bestFit="1" customWidth="1"/>
    <col min="6684" max="6684" width="9.28515625" style="375" bestFit="1" customWidth="1"/>
    <col min="6685" max="6685" width="10.28515625" style="375" customWidth="1"/>
    <col min="6686" max="6686" width="11.85546875" style="375" customWidth="1"/>
    <col min="6687" max="6687" width="11.42578125" style="375" customWidth="1"/>
    <col min="6688" max="6688" width="11.7109375" style="375" customWidth="1"/>
    <col min="6689" max="6691" width="13" style="375"/>
    <col min="6692" max="6692" width="13.28515625" style="375" customWidth="1"/>
    <col min="6693" max="6693" width="10" style="375" customWidth="1"/>
    <col min="6694" max="6694" width="10.140625" style="375" bestFit="1" customWidth="1"/>
    <col min="6695" max="6695" width="9.28515625" style="375" bestFit="1" customWidth="1"/>
    <col min="6696" max="6696" width="10.140625" style="375" bestFit="1" customWidth="1"/>
    <col min="6697" max="6697" width="9.28515625" style="375" bestFit="1" customWidth="1"/>
    <col min="6698" max="6698" width="10.140625" style="375" bestFit="1" customWidth="1"/>
    <col min="6699" max="6699" width="9.28515625" style="375" bestFit="1" customWidth="1"/>
    <col min="6700" max="6700" width="10.28515625" style="375" customWidth="1"/>
    <col min="6701" max="6701" width="11.85546875" style="375" customWidth="1"/>
    <col min="6702" max="6702" width="11.42578125" style="375" customWidth="1"/>
    <col min="6703" max="6703" width="11.7109375" style="375" customWidth="1"/>
    <col min="6704" max="6912" width="13" style="375"/>
    <col min="6913" max="6914" width="4.140625" style="375" customWidth="1"/>
    <col min="6915" max="6915" width="50.5703125" style="375" customWidth="1"/>
    <col min="6916" max="6916" width="42.28515625" style="375" customWidth="1"/>
    <col min="6917" max="6917" width="17.7109375" style="375" customWidth="1"/>
    <col min="6918" max="6918" width="41.140625" style="375" customWidth="1"/>
    <col min="6919" max="6919" width="10.42578125" style="375" customWidth="1"/>
    <col min="6920" max="6920" width="10" style="375" customWidth="1"/>
    <col min="6921" max="6921" width="11" style="375" bestFit="1" customWidth="1"/>
    <col min="6922" max="6922" width="9.42578125" style="375" bestFit="1" customWidth="1"/>
    <col min="6923" max="6923" width="11" style="375" bestFit="1" customWidth="1"/>
    <col min="6924" max="6924" width="9.42578125" style="375" bestFit="1" customWidth="1"/>
    <col min="6925" max="6925" width="11" style="375" bestFit="1" customWidth="1"/>
    <col min="6926" max="6926" width="9.42578125" style="375" bestFit="1" customWidth="1"/>
    <col min="6927" max="6927" width="9.5703125" style="375" customWidth="1"/>
    <col min="6928" max="6928" width="11.85546875" style="375" customWidth="1"/>
    <col min="6929" max="6929" width="10.28515625" style="375" customWidth="1"/>
    <col min="6930" max="6930" width="10.85546875" style="375" customWidth="1"/>
    <col min="6931" max="6932" width="13" style="375"/>
    <col min="6933" max="6933" width="10.42578125" style="375" customWidth="1"/>
    <col min="6934" max="6934" width="10" style="375" customWidth="1"/>
    <col min="6935" max="6935" width="10.140625" style="375" bestFit="1" customWidth="1"/>
    <col min="6936" max="6936" width="9.28515625" style="375" bestFit="1" customWidth="1"/>
    <col min="6937" max="6937" width="10.140625" style="375" bestFit="1" customWidth="1"/>
    <col min="6938" max="6938" width="9.28515625" style="375" bestFit="1" customWidth="1"/>
    <col min="6939" max="6939" width="10.140625" style="375" bestFit="1" customWidth="1"/>
    <col min="6940" max="6940" width="9.28515625" style="375" bestFit="1" customWidth="1"/>
    <col min="6941" max="6941" width="10.28515625" style="375" customWidth="1"/>
    <col min="6942" max="6942" width="11.85546875" style="375" customWidth="1"/>
    <col min="6943" max="6943" width="11.42578125" style="375" customWidth="1"/>
    <col min="6944" max="6944" width="11.7109375" style="375" customWidth="1"/>
    <col min="6945" max="6947" width="13" style="375"/>
    <col min="6948" max="6948" width="13.28515625" style="375" customWidth="1"/>
    <col min="6949" max="6949" width="10" style="375" customWidth="1"/>
    <col min="6950" max="6950" width="10.140625" style="375" bestFit="1" customWidth="1"/>
    <col min="6951" max="6951" width="9.28515625" style="375" bestFit="1" customWidth="1"/>
    <col min="6952" max="6952" width="10.140625" style="375" bestFit="1" customWidth="1"/>
    <col min="6953" max="6953" width="9.28515625" style="375" bestFit="1" customWidth="1"/>
    <col min="6954" max="6954" width="10.140625" style="375" bestFit="1" customWidth="1"/>
    <col min="6955" max="6955" width="9.28515625" style="375" bestFit="1" customWidth="1"/>
    <col min="6956" max="6956" width="10.28515625" style="375" customWidth="1"/>
    <col min="6957" max="6957" width="11.85546875" style="375" customWidth="1"/>
    <col min="6958" max="6958" width="11.42578125" style="375" customWidth="1"/>
    <col min="6959" max="6959" width="11.7109375" style="375" customWidth="1"/>
    <col min="6960" max="7168" width="13" style="375"/>
    <col min="7169" max="7170" width="4.140625" style="375" customWidth="1"/>
    <col min="7171" max="7171" width="50.5703125" style="375" customWidth="1"/>
    <col min="7172" max="7172" width="42.28515625" style="375" customWidth="1"/>
    <col min="7173" max="7173" width="17.7109375" style="375" customWidth="1"/>
    <col min="7174" max="7174" width="41.140625" style="375" customWidth="1"/>
    <col min="7175" max="7175" width="10.42578125" style="375" customWidth="1"/>
    <col min="7176" max="7176" width="10" style="375" customWidth="1"/>
    <col min="7177" max="7177" width="11" style="375" bestFit="1" customWidth="1"/>
    <col min="7178" max="7178" width="9.42578125" style="375" bestFit="1" customWidth="1"/>
    <col min="7179" max="7179" width="11" style="375" bestFit="1" customWidth="1"/>
    <col min="7180" max="7180" width="9.42578125" style="375" bestFit="1" customWidth="1"/>
    <col min="7181" max="7181" width="11" style="375" bestFit="1" customWidth="1"/>
    <col min="7182" max="7182" width="9.42578125" style="375" bestFit="1" customWidth="1"/>
    <col min="7183" max="7183" width="9.5703125" style="375" customWidth="1"/>
    <col min="7184" max="7184" width="11.85546875" style="375" customWidth="1"/>
    <col min="7185" max="7185" width="10.28515625" style="375" customWidth="1"/>
    <col min="7186" max="7186" width="10.85546875" style="375" customWidth="1"/>
    <col min="7187" max="7188" width="13" style="375"/>
    <col min="7189" max="7189" width="10.42578125" style="375" customWidth="1"/>
    <col min="7190" max="7190" width="10" style="375" customWidth="1"/>
    <col min="7191" max="7191" width="10.140625" style="375" bestFit="1" customWidth="1"/>
    <col min="7192" max="7192" width="9.28515625" style="375" bestFit="1" customWidth="1"/>
    <col min="7193" max="7193" width="10.140625" style="375" bestFit="1" customWidth="1"/>
    <col min="7194" max="7194" width="9.28515625" style="375" bestFit="1" customWidth="1"/>
    <col min="7195" max="7195" width="10.140625" style="375" bestFit="1" customWidth="1"/>
    <col min="7196" max="7196" width="9.28515625" style="375" bestFit="1" customWidth="1"/>
    <col min="7197" max="7197" width="10.28515625" style="375" customWidth="1"/>
    <col min="7198" max="7198" width="11.85546875" style="375" customWidth="1"/>
    <col min="7199" max="7199" width="11.42578125" style="375" customWidth="1"/>
    <col min="7200" max="7200" width="11.7109375" style="375" customWidth="1"/>
    <col min="7201" max="7203" width="13" style="375"/>
    <col min="7204" max="7204" width="13.28515625" style="375" customWidth="1"/>
    <col min="7205" max="7205" width="10" style="375" customWidth="1"/>
    <col min="7206" max="7206" width="10.140625" style="375" bestFit="1" customWidth="1"/>
    <col min="7207" max="7207" width="9.28515625" style="375" bestFit="1" customWidth="1"/>
    <col min="7208" max="7208" width="10.140625" style="375" bestFit="1" customWidth="1"/>
    <col min="7209" max="7209" width="9.28515625" style="375" bestFit="1" customWidth="1"/>
    <col min="7210" max="7210" width="10.140625" style="375" bestFit="1" customWidth="1"/>
    <col min="7211" max="7211" width="9.28515625" style="375" bestFit="1" customWidth="1"/>
    <col min="7212" max="7212" width="10.28515625" style="375" customWidth="1"/>
    <col min="7213" max="7213" width="11.85546875" style="375" customWidth="1"/>
    <col min="7214" max="7214" width="11.42578125" style="375" customWidth="1"/>
    <col min="7215" max="7215" width="11.7109375" style="375" customWidth="1"/>
    <col min="7216" max="7424" width="13" style="375"/>
    <col min="7425" max="7426" width="4.140625" style="375" customWidth="1"/>
    <col min="7427" max="7427" width="50.5703125" style="375" customWidth="1"/>
    <col min="7428" max="7428" width="42.28515625" style="375" customWidth="1"/>
    <col min="7429" max="7429" width="17.7109375" style="375" customWidth="1"/>
    <col min="7430" max="7430" width="41.140625" style="375" customWidth="1"/>
    <col min="7431" max="7431" width="10.42578125" style="375" customWidth="1"/>
    <col min="7432" max="7432" width="10" style="375" customWidth="1"/>
    <col min="7433" max="7433" width="11" style="375" bestFit="1" customWidth="1"/>
    <col min="7434" max="7434" width="9.42578125" style="375" bestFit="1" customWidth="1"/>
    <col min="7435" max="7435" width="11" style="375" bestFit="1" customWidth="1"/>
    <col min="7436" max="7436" width="9.42578125" style="375" bestFit="1" customWidth="1"/>
    <col min="7437" max="7437" width="11" style="375" bestFit="1" customWidth="1"/>
    <col min="7438" max="7438" width="9.42578125" style="375" bestFit="1" customWidth="1"/>
    <col min="7439" max="7439" width="9.5703125" style="375" customWidth="1"/>
    <col min="7440" max="7440" width="11.85546875" style="375" customWidth="1"/>
    <col min="7441" max="7441" width="10.28515625" style="375" customWidth="1"/>
    <col min="7442" max="7442" width="10.85546875" style="375" customWidth="1"/>
    <col min="7443" max="7444" width="13" style="375"/>
    <col min="7445" max="7445" width="10.42578125" style="375" customWidth="1"/>
    <col min="7446" max="7446" width="10" style="375" customWidth="1"/>
    <col min="7447" max="7447" width="10.140625" style="375" bestFit="1" customWidth="1"/>
    <col min="7448" max="7448" width="9.28515625" style="375" bestFit="1" customWidth="1"/>
    <col min="7449" max="7449" width="10.140625" style="375" bestFit="1" customWidth="1"/>
    <col min="7450" max="7450" width="9.28515625" style="375" bestFit="1" customWidth="1"/>
    <col min="7451" max="7451" width="10.140625" style="375" bestFit="1" customWidth="1"/>
    <col min="7452" max="7452" width="9.28515625" style="375" bestFit="1" customWidth="1"/>
    <col min="7453" max="7453" width="10.28515625" style="375" customWidth="1"/>
    <col min="7454" max="7454" width="11.85546875" style="375" customWidth="1"/>
    <col min="7455" max="7455" width="11.42578125" style="375" customWidth="1"/>
    <col min="7456" max="7456" width="11.7109375" style="375" customWidth="1"/>
    <col min="7457" max="7459" width="13" style="375"/>
    <col min="7460" max="7460" width="13.28515625" style="375" customWidth="1"/>
    <col min="7461" max="7461" width="10" style="375" customWidth="1"/>
    <col min="7462" max="7462" width="10.140625" style="375" bestFit="1" customWidth="1"/>
    <col min="7463" max="7463" width="9.28515625" style="375" bestFit="1" customWidth="1"/>
    <col min="7464" max="7464" width="10.140625" style="375" bestFit="1" customWidth="1"/>
    <col min="7465" max="7465" width="9.28515625" style="375" bestFit="1" customWidth="1"/>
    <col min="7466" max="7466" width="10.140625" style="375" bestFit="1" customWidth="1"/>
    <col min="7467" max="7467" width="9.28515625" style="375" bestFit="1" customWidth="1"/>
    <col min="7468" max="7468" width="10.28515625" style="375" customWidth="1"/>
    <col min="7469" max="7469" width="11.85546875" style="375" customWidth="1"/>
    <col min="7470" max="7470" width="11.42578125" style="375" customWidth="1"/>
    <col min="7471" max="7471" width="11.7109375" style="375" customWidth="1"/>
    <col min="7472" max="7680" width="13" style="375"/>
    <col min="7681" max="7682" width="4.140625" style="375" customWidth="1"/>
    <col min="7683" max="7683" width="50.5703125" style="375" customWidth="1"/>
    <col min="7684" max="7684" width="42.28515625" style="375" customWidth="1"/>
    <col min="7685" max="7685" width="17.7109375" style="375" customWidth="1"/>
    <col min="7686" max="7686" width="41.140625" style="375" customWidth="1"/>
    <col min="7687" max="7687" width="10.42578125" style="375" customWidth="1"/>
    <col min="7688" max="7688" width="10" style="375" customWidth="1"/>
    <col min="7689" max="7689" width="11" style="375" bestFit="1" customWidth="1"/>
    <col min="7690" max="7690" width="9.42578125" style="375" bestFit="1" customWidth="1"/>
    <col min="7691" max="7691" width="11" style="375" bestFit="1" customWidth="1"/>
    <col min="7692" max="7692" width="9.42578125" style="375" bestFit="1" customWidth="1"/>
    <col min="7693" max="7693" width="11" style="375" bestFit="1" customWidth="1"/>
    <col min="7694" max="7694" width="9.42578125" style="375" bestFit="1" customWidth="1"/>
    <col min="7695" max="7695" width="9.5703125" style="375" customWidth="1"/>
    <col min="7696" max="7696" width="11.85546875" style="375" customWidth="1"/>
    <col min="7697" max="7697" width="10.28515625" style="375" customWidth="1"/>
    <col min="7698" max="7698" width="10.85546875" style="375" customWidth="1"/>
    <col min="7699" max="7700" width="13" style="375"/>
    <col min="7701" max="7701" width="10.42578125" style="375" customWidth="1"/>
    <col min="7702" max="7702" width="10" style="375" customWidth="1"/>
    <col min="7703" max="7703" width="10.140625" style="375" bestFit="1" customWidth="1"/>
    <col min="7704" max="7704" width="9.28515625" style="375" bestFit="1" customWidth="1"/>
    <col min="7705" max="7705" width="10.140625" style="375" bestFit="1" customWidth="1"/>
    <col min="7706" max="7706" width="9.28515625" style="375" bestFit="1" customWidth="1"/>
    <col min="7707" max="7707" width="10.140625" style="375" bestFit="1" customWidth="1"/>
    <col min="7708" max="7708" width="9.28515625" style="375" bestFit="1" customWidth="1"/>
    <col min="7709" max="7709" width="10.28515625" style="375" customWidth="1"/>
    <col min="7710" max="7710" width="11.85546875" style="375" customWidth="1"/>
    <col min="7711" max="7711" width="11.42578125" style="375" customWidth="1"/>
    <col min="7712" max="7712" width="11.7109375" style="375" customWidth="1"/>
    <col min="7713" max="7715" width="13" style="375"/>
    <col min="7716" max="7716" width="13.28515625" style="375" customWidth="1"/>
    <col min="7717" max="7717" width="10" style="375" customWidth="1"/>
    <col min="7718" max="7718" width="10.140625" style="375" bestFit="1" customWidth="1"/>
    <col min="7719" max="7719" width="9.28515625" style="375" bestFit="1" customWidth="1"/>
    <col min="7720" max="7720" width="10.140625" style="375" bestFit="1" customWidth="1"/>
    <col min="7721" max="7721" width="9.28515625" style="375" bestFit="1" customWidth="1"/>
    <col min="7722" max="7722" width="10.140625" style="375" bestFit="1" customWidth="1"/>
    <col min="7723" max="7723" width="9.28515625" style="375" bestFit="1" customWidth="1"/>
    <col min="7724" max="7724" width="10.28515625" style="375" customWidth="1"/>
    <col min="7725" max="7725" width="11.85546875" style="375" customWidth="1"/>
    <col min="7726" max="7726" width="11.42578125" style="375" customWidth="1"/>
    <col min="7727" max="7727" width="11.7109375" style="375" customWidth="1"/>
    <col min="7728" max="7936" width="13" style="375"/>
    <col min="7937" max="7938" width="4.140625" style="375" customWidth="1"/>
    <col min="7939" max="7939" width="50.5703125" style="375" customWidth="1"/>
    <col min="7940" max="7940" width="42.28515625" style="375" customWidth="1"/>
    <col min="7941" max="7941" width="17.7109375" style="375" customWidth="1"/>
    <col min="7942" max="7942" width="41.140625" style="375" customWidth="1"/>
    <col min="7943" max="7943" width="10.42578125" style="375" customWidth="1"/>
    <col min="7944" max="7944" width="10" style="375" customWidth="1"/>
    <col min="7945" max="7945" width="11" style="375" bestFit="1" customWidth="1"/>
    <col min="7946" max="7946" width="9.42578125" style="375" bestFit="1" customWidth="1"/>
    <col min="7947" max="7947" width="11" style="375" bestFit="1" customWidth="1"/>
    <col min="7948" max="7948" width="9.42578125" style="375" bestFit="1" customWidth="1"/>
    <col min="7949" max="7949" width="11" style="375" bestFit="1" customWidth="1"/>
    <col min="7950" max="7950" width="9.42578125" style="375" bestFit="1" customWidth="1"/>
    <col min="7951" max="7951" width="9.5703125" style="375" customWidth="1"/>
    <col min="7952" max="7952" width="11.85546875" style="375" customWidth="1"/>
    <col min="7953" max="7953" width="10.28515625" style="375" customWidth="1"/>
    <col min="7954" max="7954" width="10.85546875" style="375" customWidth="1"/>
    <col min="7955" max="7956" width="13" style="375"/>
    <col min="7957" max="7957" width="10.42578125" style="375" customWidth="1"/>
    <col min="7958" max="7958" width="10" style="375" customWidth="1"/>
    <col min="7959" max="7959" width="10.140625" style="375" bestFit="1" customWidth="1"/>
    <col min="7960" max="7960" width="9.28515625" style="375" bestFit="1" customWidth="1"/>
    <col min="7961" max="7961" width="10.140625" style="375" bestFit="1" customWidth="1"/>
    <col min="7962" max="7962" width="9.28515625" style="375" bestFit="1" customWidth="1"/>
    <col min="7963" max="7963" width="10.140625" style="375" bestFit="1" customWidth="1"/>
    <col min="7964" max="7964" width="9.28515625" style="375" bestFit="1" customWidth="1"/>
    <col min="7965" max="7965" width="10.28515625" style="375" customWidth="1"/>
    <col min="7966" max="7966" width="11.85546875" style="375" customWidth="1"/>
    <col min="7967" max="7967" width="11.42578125" style="375" customWidth="1"/>
    <col min="7968" max="7968" width="11.7109375" style="375" customWidth="1"/>
    <col min="7969" max="7971" width="13" style="375"/>
    <col min="7972" max="7972" width="13.28515625" style="375" customWidth="1"/>
    <col min="7973" max="7973" width="10" style="375" customWidth="1"/>
    <col min="7974" max="7974" width="10.140625" style="375" bestFit="1" customWidth="1"/>
    <col min="7975" max="7975" width="9.28515625" style="375" bestFit="1" customWidth="1"/>
    <col min="7976" max="7976" width="10.140625" style="375" bestFit="1" customWidth="1"/>
    <col min="7977" max="7977" width="9.28515625" style="375" bestFit="1" customWidth="1"/>
    <col min="7978" max="7978" width="10.140625" style="375" bestFit="1" customWidth="1"/>
    <col min="7979" max="7979" width="9.28515625" style="375" bestFit="1" customWidth="1"/>
    <col min="7980" max="7980" width="10.28515625" style="375" customWidth="1"/>
    <col min="7981" max="7981" width="11.85546875" style="375" customWidth="1"/>
    <col min="7982" max="7982" width="11.42578125" style="375" customWidth="1"/>
    <col min="7983" max="7983" width="11.7109375" style="375" customWidth="1"/>
    <col min="7984" max="8192" width="13" style="375"/>
    <col min="8193" max="8194" width="4.140625" style="375" customWidth="1"/>
    <col min="8195" max="8195" width="50.5703125" style="375" customWidth="1"/>
    <col min="8196" max="8196" width="42.28515625" style="375" customWidth="1"/>
    <col min="8197" max="8197" width="17.7109375" style="375" customWidth="1"/>
    <col min="8198" max="8198" width="41.140625" style="375" customWidth="1"/>
    <col min="8199" max="8199" width="10.42578125" style="375" customWidth="1"/>
    <col min="8200" max="8200" width="10" style="375" customWidth="1"/>
    <col min="8201" max="8201" width="11" style="375" bestFit="1" customWidth="1"/>
    <col min="8202" max="8202" width="9.42578125" style="375" bestFit="1" customWidth="1"/>
    <col min="8203" max="8203" width="11" style="375" bestFit="1" customWidth="1"/>
    <col min="8204" max="8204" width="9.42578125" style="375" bestFit="1" customWidth="1"/>
    <col min="8205" max="8205" width="11" style="375" bestFit="1" customWidth="1"/>
    <col min="8206" max="8206" width="9.42578125" style="375" bestFit="1" customWidth="1"/>
    <col min="8207" max="8207" width="9.5703125" style="375" customWidth="1"/>
    <col min="8208" max="8208" width="11.85546875" style="375" customWidth="1"/>
    <col min="8209" max="8209" width="10.28515625" style="375" customWidth="1"/>
    <col min="8210" max="8210" width="10.85546875" style="375" customWidth="1"/>
    <col min="8211" max="8212" width="13" style="375"/>
    <col min="8213" max="8213" width="10.42578125" style="375" customWidth="1"/>
    <col min="8214" max="8214" width="10" style="375" customWidth="1"/>
    <col min="8215" max="8215" width="10.140625" style="375" bestFit="1" customWidth="1"/>
    <col min="8216" max="8216" width="9.28515625" style="375" bestFit="1" customWidth="1"/>
    <col min="8217" max="8217" width="10.140625" style="375" bestFit="1" customWidth="1"/>
    <col min="8218" max="8218" width="9.28515625" style="375" bestFit="1" customWidth="1"/>
    <col min="8219" max="8219" width="10.140625" style="375" bestFit="1" customWidth="1"/>
    <col min="8220" max="8220" width="9.28515625" style="375" bestFit="1" customWidth="1"/>
    <col min="8221" max="8221" width="10.28515625" style="375" customWidth="1"/>
    <col min="8222" max="8222" width="11.85546875" style="375" customWidth="1"/>
    <col min="8223" max="8223" width="11.42578125" style="375" customWidth="1"/>
    <col min="8224" max="8224" width="11.7109375" style="375" customWidth="1"/>
    <col min="8225" max="8227" width="13" style="375"/>
    <col min="8228" max="8228" width="13.28515625" style="375" customWidth="1"/>
    <col min="8229" max="8229" width="10" style="375" customWidth="1"/>
    <col min="8230" max="8230" width="10.140625" style="375" bestFit="1" customWidth="1"/>
    <col min="8231" max="8231" width="9.28515625" style="375" bestFit="1" customWidth="1"/>
    <col min="8232" max="8232" width="10.140625" style="375" bestFit="1" customWidth="1"/>
    <col min="8233" max="8233" width="9.28515625" style="375" bestFit="1" customWidth="1"/>
    <col min="8234" max="8234" width="10.140625" style="375" bestFit="1" customWidth="1"/>
    <col min="8235" max="8235" width="9.28515625" style="375" bestFit="1" customWidth="1"/>
    <col min="8236" max="8236" width="10.28515625" style="375" customWidth="1"/>
    <col min="8237" max="8237" width="11.85546875" style="375" customWidth="1"/>
    <col min="8238" max="8238" width="11.42578125" style="375" customWidth="1"/>
    <col min="8239" max="8239" width="11.7109375" style="375" customWidth="1"/>
    <col min="8240" max="8448" width="13" style="375"/>
    <col min="8449" max="8450" width="4.140625" style="375" customWidth="1"/>
    <col min="8451" max="8451" width="50.5703125" style="375" customWidth="1"/>
    <col min="8452" max="8452" width="42.28515625" style="375" customWidth="1"/>
    <col min="8453" max="8453" width="17.7109375" style="375" customWidth="1"/>
    <col min="8454" max="8454" width="41.140625" style="375" customWidth="1"/>
    <col min="8455" max="8455" width="10.42578125" style="375" customWidth="1"/>
    <col min="8456" max="8456" width="10" style="375" customWidth="1"/>
    <col min="8457" max="8457" width="11" style="375" bestFit="1" customWidth="1"/>
    <col min="8458" max="8458" width="9.42578125" style="375" bestFit="1" customWidth="1"/>
    <col min="8459" max="8459" width="11" style="375" bestFit="1" customWidth="1"/>
    <col min="8460" max="8460" width="9.42578125" style="375" bestFit="1" customWidth="1"/>
    <col min="8461" max="8461" width="11" style="375" bestFit="1" customWidth="1"/>
    <col min="8462" max="8462" width="9.42578125" style="375" bestFit="1" customWidth="1"/>
    <col min="8463" max="8463" width="9.5703125" style="375" customWidth="1"/>
    <col min="8464" max="8464" width="11.85546875" style="375" customWidth="1"/>
    <col min="8465" max="8465" width="10.28515625" style="375" customWidth="1"/>
    <col min="8466" max="8466" width="10.85546875" style="375" customWidth="1"/>
    <col min="8467" max="8468" width="13" style="375"/>
    <col min="8469" max="8469" width="10.42578125" style="375" customWidth="1"/>
    <col min="8470" max="8470" width="10" style="375" customWidth="1"/>
    <col min="8471" max="8471" width="10.140625" style="375" bestFit="1" customWidth="1"/>
    <col min="8472" max="8472" width="9.28515625" style="375" bestFit="1" customWidth="1"/>
    <col min="8473" max="8473" width="10.140625" style="375" bestFit="1" customWidth="1"/>
    <col min="8474" max="8474" width="9.28515625" style="375" bestFit="1" customWidth="1"/>
    <col min="8475" max="8475" width="10.140625" style="375" bestFit="1" customWidth="1"/>
    <col min="8476" max="8476" width="9.28515625" style="375" bestFit="1" customWidth="1"/>
    <col min="8477" max="8477" width="10.28515625" style="375" customWidth="1"/>
    <col min="8478" max="8478" width="11.85546875" style="375" customWidth="1"/>
    <col min="8479" max="8479" width="11.42578125" style="375" customWidth="1"/>
    <col min="8480" max="8480" width="11.7109375" style="375" customWidth="1"/>
    <col min="8481" max="8483" width="13" style="375"/>
    <col min="8484" max="8484" width="13.28515625" style="375" customWidth="1"/>
    <col min="8485" max="8485" width="10" style="375" customWidth="1"/>
    <col min="8486" max="8486" width="10.140625" style="375" bestFit="1" customWidth="1"/>
    <col min="8487" max="8487" width="9.28515625" style="375" bestFit="1" customWidth="1"/>
    <col min="8488" max="8488" width="10.140625" style="375" bestFit="1" customWidth="1"/>
    <col min="8489" max="8489" width="9.28515625" style="375" bestFit="1" customWidth="1"/>
    <col min="8490" max="8490" width="10.140625" style="375" bestFit="1" customWidth="1"/>
    <col min="8491" max="8491" width="9.28515625" style="375" bestFit="1" customWidth="1"/>
    <col min="8492" max="8492" width="10.28515625" style="375" customWidth="1"/>
    <col min="8493" max="8493" width="11.85546875" style="375" customWidth="1"/>
    <col min="8494" max="8494" width="11.42578125" style="375" customWidth="1"/>
    <col min="8495" max="8495" width="11.7109375" style="375" customWidth="1"/>
    <col min="8496" max="8704" width="13" style="375"/>
    <col min="8705" max="8706" width="4.140625" style="375" customWidth="1"/>
    <col min="8707" max="8707" width="50.5703125" style="375" customWidth="1"/>
    <col min="8708" max="8708" width="42.28515625" style="375" customWidth="1"/>
    <col min="8709" max="8709" width="17.7109375" style="375" customWidth="1"/>
    <col min="8710" max="8710" width="41.140625" style="375" customWidth="1"/>
    <col min="8711" max="8711" width="10.42578125" style="375" customWidth="1"/>
    <col min="8712" max="8712" width="10" style="375" customWidth="1"/>
    <col min="8713" max="8713" width="11" style="375" bestFit="1" customWidth="1"/>
    <col min="8714" max="8714" width="9.42578125" style="375" bestFit="1" customWidth="1"/>
    <col min="8715" max="8715" width="11" style="375" bestFit="1" customWidth="1"/>
    <col min="8716" max="8716" width="9.42578125" style="375" bestFit="1" customWidth="1"/>
    <col min="8717" max="8717" width="11" style="375" bestFit="1" customWidth="1"/>
    <col min="8718" max="8718" width="9.42578125" style="375" bestFit="1" customWidth="1"/>
    <col min="8719" max="8719" width="9.5703125" style="375" customWidth="1"/>
    <col min="8720" max="8720" width="11.85546875" style="375" customWidth="1"/>
    <col min="8721" max="8721" width="10.28515625" style="375" customWidth="1"/>
    <col min="8722" max="8722" width="10.85546875" style="375" customWidth="1"/>
    <col min="8723" max="8724" width="13" style="375"/>
    <col min="8725" max="8725" width="10.42578125" style="375" customWidth="1"/>
    <col min="8726" max="8726" width="10" style="375" customWidth="1"/>
    <col min="8727" max="8727" width="10.140625" style="375" bestFit="1" customWidth="1"/>
    <col min="8728" max="8728" width="9.28515625" style="375" bestFit="1" customWidth="1"/>
    <col min="8729" max="8729" width="10.140625" style="375" bestFit="1" customWidth="1"/>
    <col min="8730" max="8730" width="9.28515625" style="375" bestFit="1" customWidth="1"/>
    <col min="8731" max="8731" width="10.140625" style="375" bestFit="1" customWidth="1"/>
    <col min="8732" max="8732" width="9.28515625" style="375" bestFit="1" customWidth="1"/>
    <col min="8733" max="8733" width="10.28515625" style="375" customWidth="1"/>
    <col min="8734" max="8734" width="11.85546875" style="375" customWidth="1"/>
    <col min="8735" max="8735" width="11.42578125" style="375" customWidth="1"/>
    <col min="8736" max="8736" width="11.7109375" style="375" customWidth="1"/>
    <col min="8737" max="8739" width="13" style="375"/>
    <col min="8740" max="8740" width="13.28515625" style="375" customWidth="1"/>
    <col min="8741" max="8741" width="10" style="375" customWidth="1"/>
    <col min="8742" max="8742" width="10.140625" style="375" bestFit="1" customWidth="1"/>
    <col min="8743" max="8743" width="9.28515625" style="375" bestFit="1" customWidth="1"/>
    <col min="8744" max="8744" width="10.140625" style="375" bestFit="1" customWidth="1"/>
    <col min="8745" max="8745" width="9.28515625" style="375" bestFit="1" customWidth="1"/>
    <col min="8746" max="8746" width="10.140625" style="375" bestFit="1" customWidth="1"/>
    <col min="8747" max="8747" width="9.28515625" style="375" bestFit="1" customWidth="1"/>
    <col min="8748" max="8748" width="10.28515625" style="375" customWidth="1"/>
    <col min="8749" max="8749" width="11.85546875" style="375" customWidth="1"/>
    <col min="8750" max="8750" width="11.42578125" style="375" customWidth="1"/>
    <col min="8751" max="8751" width="11.7109375" style="375" customWidth="1"/>
    <col min="8752" max="8960" width="13" style="375"/>
    <col min="8961" max="8962" width="4.140625" style="375" customWidth="1"/>
    <col min="8963" max="8963" width="50.5703125" style="375" customWidth="1"/>
    <col min="8964" max="8964" width="42.28515625" style="375" customWidth="1"/>
    <col min="8965" max="8965" width="17.7109375" style="375" customWidth="1"/>
    <col min="8966" max="8966" width="41.140625" style="375" customWidth="1"/>
    <col min="8967" max="8967" width="10.42578125" style="375" customWidth="1"/>
    <col min="8968" max="8968" width="10" style="375" customWidth="1"/>
    <col min="8969" max="8969" width="11" style="375" bestFit="1" customWidth="1"/>
    <col min="8970" max="8970" width="9.42578125" style="375" bestFit="1" customWidth="1"/>
    <col min="8971" max="8971" width="11" style="375" bestFit="1" customWidth="1"/>
    <col min="8972" max="8972" width="9.42578125" style="375" bestFit="1" customWidth="1"/>
    <col min="8973" max="8973" width="11" style="375" bestFit="1" customWidth="1"/>
    <col min="8974" max="8974" width="9.42578125" style="375" bestFit="1" customWidth="1"/>
    <col min="8975" max="8975" width="9.5703125" style="375" customWidth="1"/>
    <col min="8976" max="8976" width="11.85546875" style="375" customWidth="1"/>
    <col min="8977" max="8977" width="10.28515625" style="375" customWidth="1"/>
    <col min="8978" max="8978" width="10.85546875" style="375" customWidth="1"/>
    <col min="8979" max="8980" width="13" style="375"/>
    <col min="8981" max="8981" width="10.42578125" style="375" customWidth="1"/>
    <col min="8982" max="8982" width="10" style="375" customWidth="1"/>
    <col min="8983" max="8983" width="10.140625" style="375" bestFit="1" customWidth="1"/>
    <col min="8984" max="8984" width="9.28515625" style="375" bestFit="1" customWidth="1"/>
    <col min="8985" max="8985" width="10.140625" style="375" bestFit="1" customWidth="1"/>
    <col min="8986" max="8986" width="9.28515625" style="375" bestFit="1" customWidth="1"/>
    <col min="8987" max="8987" width="10.140625" style="375" bestFit="1" customWidth="1"/>
    <col min="8988" max="8988" width="9.28515625" style="375" bestFit="1" customWidth="1"/>
    <col min="8989" max="8989" width="10.28515625" style="375" customWidth="1"/>
    <col min="8990" max="8990" width="11.85546875" style="375" customWidth="1"/>
    <col min="8991" max="8991" width="11.42578125" style="375" customWidth="1"/>
    <col min="8992" max="8992" width="11.7109375" style="375" customWidth="1"/>
    <col min="8993" max="8995" width="13" style="375"/>
    <col min="8996" max="8996" width="13.28515625" style="375" customWidth="1"/>
    <col min="8997" max="8997" width="10" style="375" customWidth="1"/>
    <col min="8998" max="8998" width="10.140625" style="375" bestFit="1" customWidth="1"/>
    <col min="8999" max="8999" width="9.28515625" style="375" bestFit="1" customWidth="1"/>
    <col min="9000" max="9000" width="10.140625" style="375" bestFit="1" customWidth="1"/>
    <col min="9001" max="9001" width="9.28515625" style="375" bestFit="1" customWidth="1"/>
    <col min="9002" max="9002" width="10.140625" style="375" bestFit="1" customWidth="1"/>
    <col min="9003" max="9003" width="9.28515625" style="375" bestFit="1" customWidth="1"/>
    <col min="9004" max="9004" width="10.28515625" style="375" customWidth="1"/>
    <col min="9005" max="9005" width="11.85546875" style="375" customWidth="1"/>
    <col min="9006" max="9006" width="11.42578125" style="375" customWidth="1"/>
    <col min="9007" max="9007" width="11.7109375" style="375" customWidth="1"/>
    <col min="9008" max="9216" width="13" style="375"/>
    <col min="9217" max="9218" width="4.140625" style="375" customWidth="1"/>
    <col min="9219" max="9219" width="50.5703125" style="375" customWidth="1"/>
    <col min="9220" max="9220" width="42.28515625" style="375" customWidth="1"/>
    <col min="9221" max="9221" width="17.7109375" style="375" customWidth="1"/>
    <col min="9222" max="9222" width="41.140625" style="375" customWidth="1"/>
    <col min="9223" max="9223" width="10.42578125" style="375" customWidth="1"/>
    <col min="9224" max="9224" width="10" style="375" customWidth="1"/>
    <col min="9225" max="9225" width="11" style="375" bestFit="1" customWidth="1"/>
    <col min="9226" max="9226" width="9.42578125" style="375" bestFit="1" customWidth="1"/>
    <col min="9227" max="9227" width="11" style="375" bestFit="1" customWidth="1"/>
    <col min="9228" max="9228" width="9.42578125" style="375" bestFit="1" customWidth="1"/>
    <col min="9229" max="9229" width="11" style="375" bestFit="1" customWidth="1"/>
    <col min="9230" max="9230" width="9.42578125" style="375" bestFit="1" customWidth="1"/>
    <col min="9231" max="9231" width="9.5703125" style="375" customWidth="1"/>
    <col min="9232" max="9232" width="11.85546875" style="375" customWidth="1"/>
    <col min="9233" max="9233" width="10.28515625" style="375" customWidth="1"/>
    <col min="9234" max="9234" width="10.85546875" style="375" customWidth="1"/>
    <col min="9235" max="9236" width="13" style="375"/>
    <col min="9237" max="9237" width="10.42578125" style="375" customWidth="1"/>
    <col min="9238" max="9238" width="10" style="375" customWidth="1"/>
    <col min="9239" max="9239" width="10.140625" style="375" bestFit="1" customWidth="1"/>
    <col min="9240" max="9240" width="9.28515625" style="375" bestFit="1" customWidth="1"/>
    <col min="9241" max="9241" width="10.140625" style="375" bestFit="1" customWidth="1"/>
    <col min="9242" max="9242" width="9.28515625" style="375" bestFit="1" customWidth="1"/>
    <col min="9243" max="9243" width="10.140625" style="375" bestFit="1" customWidth="1"/>
    <col min="9244" max="9244" width="9.28515625" style="375" bestFit="1" customWidth="1"/>
    <col min="9245" max="9245" width="10.28515625" style="375" customWidth="1"/>
    <col min="9246" max="9246" width="11.85546875" style="375" customWidth="1"/>
    <col min="9247" max="9247" width="11.42578125" style="375" customWidth="1"/>
    <col min="9248" max="9248" width="11.7109375" style="375" customWidth="1"/>
    <col min="9249" max="9251" width="13" style="375"/>
    <col min="9252" max="9252" width="13.28515625" style="375" customWidth="1"/>
    <col min="9253" max="9253" width="10" style="375" customWidth="1"/>
    <col min="9254" max="9254" width="10.140625" style="375" bestFit="1" customWidth="1"/>
    <col min="9255" max="9255" width="9.28515625" style="375" bestFit="1" customWidth="1"/>
    <col min="9256" max="9256" width="10.140625" style="375" bestFit="1" customWidth="1"/>
    <col min="9257" max="9257" width="9.28515625" style="375" bestFit="1" customWidth="1"/>
    <col min="9258" max="9258" width="10.140625" style="375" bestFit="1" customWidth="1"/>
    <col min="9259" max="9259" width="9.28515625" style="375" bestFit="1" customWidth="1"/>
    <col min="9260" max="9260" width="10.28515625" style="375" customWidth="1"/>
    <col min="9261" max="9261" width="11.85546875" style="375" customWidth="1"/>
    <col min="9262" max="9262" width="11.42578125" style="375" customWidth="1"/>
    <col min="9263" max="9263" width="11.7109375" style="375" customWidth="1"/>
    <col min="9264" max="9472" width="13" style="375"/>
    <col min="9473" max="9474" width="4.140625" style="375" customWidth="1"/>
    <col min="9475" max="9475" width="50.5703125" style="375" customWidth="1"/>
    <col min="9476" max="9476" width="42.28515625" style="375" customWidth="1"/>
    <col min="9477" max="9477" width="17.7109375" style="375" customWidth="1"/>
    <col min="9478" max="9478" width="41.140625" style="375" customWidth="1"/>
    <col min="9479" max="9479" width="10.42578125" style="375" customWidth="1"/>
    <col min="9480" max="9480" width="10" style="375" customWidth="1"/>
    <col min="9481" max="9481" width="11" style="375" bestFit="1" customWidth="1"/>
    <col min="9482" max="9482" width="9.42578125" style="375" bestFit="1" customWidth="1"/>
    <col min="9483" max="9483" width="11" style="375" bestFit="1" customWidth="1"/>
    <col min="9484" max="9484" width="9.42578125" style="375" bestFit="1" customWidth="1"/>
    <col min="9485" max="9485" width="11" style="375" bestFit="1" customWidth="1"/>
    <col min="9486" max="9486" width="9.42578125" style="375" bestFit="1" customWidth="1"/>
    <col min="9487" max="9487" width="9.5703125" style="375" customWidth="1"/>
    <col min="9488" max="9488" width="11.85546875" style="375" customWidth="1"/>
    <col min="9489" max="9489" width="10.28515625" style="375" customWidth="1"/>
    <col min="9490" max="9490" width="10.85546875" style="375" customWidth="1"/>
    <col min="9491" max="9492" width="13" style="375"/>
    <col min="9493" max="9493" width="10.42578125" style="375" customWidth="1"/>
    <col min="9494" max="9494" width="10" style="375" customWidth="1"/>
    <col min="9495" max="9495" width="10.140625" style="375" bestFit="1" customWidth="1"/>
    <col min="9496" max="9496" width="9.28515625" style="375" bestFit="1" customWidth="1"/>
    <col min="9497" max="9497" width="10.140625" style="375" bestFit="1" customWidth="1"/>
    <col min="9498" max="9498" width="9.28515625" style="375" bestFit="1" customWidth="1"/>
    <col min="9499" max="9499" width="10.140625" style="375" bestFit="1" customWidth="1"/>
    <col min="9500" max="9500" width="9.28515625" style="375" bestFit="1" customWidth="1"/>
    <col min="9501" max="9501" width="10.28515625" style="375" customWidth="1"/>
    <col min="9502" max="9502" width="11.85546875" style="375" customWidth="1"/>
    <col min="9503" max="9503" width="11.42578125" style="375" customWidth="1"/>
    <col min="9504" max="9504" width="11.7109375" style="375" customWidth="1"/>
    <col min="9505" max="9507" width="13" style="375"/>
    <col min="9508" max="9508" width="13.28515625" style="375" customWidth="1"/>
    <col min="9509" max="9509" width="10" style="375" customWidth="1"/>
    <col min="9510" max="9510" width="10.140625" style="375" bestFit="1" customWidth="1"/>
    <col min="9511" max="9511" width="9.28515625" style="375" bestFit="1" customWidth="1"/>
    <col min="9512" max="9512" width="10.140625" style="375" bestFit="1" customWidth="1"/>
    <col min="9513" max="9513" width="9.28515625" style="375" bestFit="1" customWidth="1"/>
    <col min="9514" max="9514" width="10.140625" style="375" bestFit="1" customWidth="1"/>
    <col min="9515" max="9515" width="9.28515625" style="375" bestFit="1" customWidth="1"/>
    <col min="9516" max="9516" width="10.28515625" style="375" customWidth="1"/>
    <col min="9517" max="9517" width="11.85546875" style="375" customWidth="1"/>
    <col min="9518" max="9518" width="11.42578125" style="375" customWidth="1"/>
    <col min="9519" max="9519" width="11.7109375" style="375" customWidth="1"/>
    <col min="9520" max="9728" width="13" style="375"/>
    <col min="9729" max="9730" width="4.140625" style="375" customWidth="1"/>
    <col min="9731" max="9731" width="50.5703125" style="375" customWidth="1"/>
    <col min="9732" max="9732" width="42.28515625" style="375" customWidth="1"/>
    <col min="9733" max="9733" width="17.7109375" style="375" customWidth="1"/>
    <col min="9734" max="9734" width="41.140625" style="375" customWidth="1"/>
    <col min="9735" max="9735" width="10.42578125" style="375" customWidth="1"/>
    <col min="9736" max="9736" width="10" style="375" customWidth="1"/>
    <col min="9737" max="9737" width="11" style="375" bestFit="1" customWidth="1"/>
    <col min="9738" max="9738" width="9.42578125" style="375" bestFit="1" customWidth="1"/>
    <col min="9739" max="9739" width="11" style="375" bestFit="1" customWidth="1"/>
    <col min="9740" max="9740" width="9.42578125" style="375" bestFit="1" customWidth="1"/>
    <col min="9741" max="9741" width="11" style="375" bestFit="1" customWidth="1"/>
    <col min="9742" max="9742" width="9.42578125" style="375" bestFit="1" customWidth="1"/>
    <col min="9743" max="9743" width="9.5703125" style="375" customWidth="1"/>
    <col min="9744" max="9744" width="11.85546875" style="375" customWidth="1"/>
    <col min="9745" max="9745" width="10.28515625" style="375" customWidth="1"/>
    <col min="9746" max="9746" width="10.85546875" style="375" customWidth="1"/>
    <col min="9747" max="9748" width="13" style="375"/>
    <col min="9749" max="9749" width="10.42578125" style="375" customWidth="1"/>
    <col min="9750" max="9750" width="10" style="375" customWidth="1"/>
    <col min="9751" max="9751" width="10.140625" style="375" bestFit="1" customWidth="1"/>
    <col min="9752" max="9752" width="9.28515625" style="375" bestFit="1" customWidth="1"/>
    <col min="9753" max="9753" width="10.140625" style="375" bestFit="1" customWidth="1"/>
    <col min="9754" max="9754" width="9.28515625" style="375" bestFit="1" customWidth="1"/>
    <col min="9755" max="9755" width="10.140625" style="375" bestFit="1" customWidth="1"/>
    <col min="9756" max="9756" width="9.28515625" style="375" bestFit="1" customWidth="1"/>
    <col min="9757" max="9757" width="10.28515625" style="375" customWidth="1"/>
    <col min="9758" max="9758" width="11.85546875" style="375" customWidth="1"/>
    <col min="9759" max="9759" width="11.42578125" style="375" customWidth="1"/>
    <col min="9760" max="9760" width="11.7109375" style="375" customWidth="1"/>
    <col min="9761" max="9763" width="13" style="375"/>
    <col min="9764" max="9764" width="13.28515625" style="375" customWidth="1"/>
    <col min="9765" max="9765" width="10" style="375" customWidth="1"/>
    <col min="9766" max="9766" width="10.140625" style="375" bestFit="1" customWidth="1"/>
    <col min="9767" max="9767" width="9.28515625" style="375" bestFit="1" customWidth="1"/>
    <col min="9768" max="9768" width="10.140625" style="375" bestFit="1" customWidth="1"/>
    <col min="9769" max="9769" width="9.28515625" style="375" bestFit="1" customWidth="1"/>
    <col min="9770" max="9770" width="10.140625" style="375" bestFit="1" customWidth="1"/>
    <col min="9771" max="9771" width="9.28515625" style="375" bestFit="1" customWidth="1"/>
    <col min="9772" max="9772" width="10.28515625" style="375" customWidth="1"/>
    <col min="9773" max="9773" width="11.85546875" style="375" customWidth="1"/>
    <col min="9774" max="9774" width="11.42578125" style="375" customWidth="1"/>
    <col min="9775" max="9775" width="11.7109375" style="375" customWidth="1"/>
    <col min="9776" max="9984" width="13" style="375"/>
    <col min="9985" max="9986" width="4.140625" style="375" customWidth="1"/>
    <col min="9987" max="9987" width="50.5703125" style="375" customWidth="1"/>
    <col min="9988" max="9988" width="42.28515625" style="375" customWidth="1"/>
    <col min="9989" max="9989" width="17.7109375" style="375" customWidth="1"/>
    <col min="9990" max="9990" width="41.140625" style="375" customWidth="1"/>
    <col min="9991" max="9991" width="10.42578125" style="375" customWidth="1"/>
    <col min="9992" max="9992" width="10" style="375" customWidth="1"/>
    <col min="9993" max="9993" width="11" style="375" bestFit="1" customWidth="1"/>
    <col min="9994" max="9994" width="9.42578125" style="375" bestFit="1" customWidth="1"/>
    <col min="9995" max="9995" width="11" style="375" bestFit="1" customWidth="1"/>
    <col min="9996" max="9996" width="9.42578125" style="375" bestFit="1" customWidth="1"/>
    <col min="9997" max="9997" width="11" style="375" bestFit="1" customWidth="1"/>
    <col min="9998" max="9998" width="9.42578125" style="375" bestFit="1" customWidth="1"/>
    <col min="9999" max="9999" width="9.5703125" style="375" customWidth="1"/>
    <col min="10000" max="10000" width="11.85546875" style="375" customWidth="1"/>
    <col min="10001" max="10001" width="10.28515625" style="375" customWidth="1"/>
    <col min="10002" max="10002" width="10.85546875" style="375" customWidth="1"/>
    <col min="10003" max="10004" width="13" style="375"/>
    <col min="10005" max="10005" width="10.42578125" style="375" customWidth="1"/>
    <col min="10006" max="10006" width="10" style="375" customWidth="1"/>
    <col min="10007" max="10007" width="10.140625" style="375" bestFit="1" customWidth="1"/>
    <col min="10008" max="10008" width="9.28515625" style="375" bestFit="1" customWidth="1"/>
    <col min="10009" max="10009" width="10.140625" style="375" bestFit="1" customWidth="1"/>
    <col min="10010" max="10010" width="9.28515625" style="375" bestFit="1" customWidth="1"/>
    <col min="10011" max="10011" width="10.140625" style="375" bestFit="1" customWidth="1"/>
    <col min="10012" max="10012" width="9.28515625" style="375" bestFit="1" customWidth="1"/>
    <col min="10013" max="10013" width="10.28515625" style="375" customWidth="1"/>
    <col min="10014" max="10014" width="11.85546875" style="375" customWidth="1"/>
    <col min="10015" max="10015" width="11.42578125" style="375" customWidth="1"/>
    <col min="10016" max="10016" width="11.7109375" style="375" customWidth="1"/>
    <col min="10017" max="10019" width="13" style="375"/>
    <col min="10020" max="10020" width="13.28515625" style="375" customWidth="1"/>
    <col min="10021" max="10021" width="10" style="375" customWidth="1"/>
    <col min="10022" max="10022" width="10.140625" style="375" bestFit="1" customWidth="1"/>
    <col min="10023" max="10023" width="9.28515625" style="375" bestFit="1" customWidth="1"/>
    <col min="10024" max="10024" width="10.140625" style="375" bestFit="1" customWidth="1"/>
    <col min="10025" max="10025" width="9.28515625" style="375" bestFit="1" customWidth="1"/>
    <col min="10026" max="10026" width="10.140625" style="375" bestFit="1" customWidth="1"/>
    <col min="10027" max="10027" width="9.28515625" style="375" bestFit="1" customWidth="1"/>
    <col min="10028" max="10028" width="10.28515625" style="375" customWidth="1"/>
    <col min="10029" max="10029" width="11.85546875" style="375" customWidth="1"/>
    <col min="10030" max="10030" width="11.42578125" style="375" customWidth="1"/>
    <col min="10031" max="10031" width="11.7109375" style="375" customWidth="1"/>
    <col min="10032" max="10240" width="13" style="375"/>
    <col min="10241" max="10242" width="4.140625" style="375" customWidth="1"/>
    <col min="10243" max="10243" width="50.5703125" style="375" customWidth="1"/>
    <col min="10244" max="10244" width="42.28515625" style="375" customWidth="1"/>
    <col min="10245" max="10245" width="17.7109375" style="375" customWidth="1"/>
    <col min="10246" max="10246" width="41.140625" style="375" customWidth="1"/>
    <col min="10247" max="10247" width="10.42578125" style="375" customWidth="1"/>
    <col min="10248" max="10248" width="10" style="375" customWidth="1"/>
    <col min="10249" max="10249" width="11" style="375" bestFit="1" customWidth="1"/>
    <col min="10250" max="10250" width="9.42578125" style="375" bestFit="1" customWidth="1"/>
    <col min="10251" max="10251" width="11" style="375" bestFit="1" customWidth="1"/>
    <col min="10252" max="10252" width="9.42578125" style="375" bestFit="1" customWidth="1"/>
    <col min="10253" max="10253" width="11" style="375" bestFit="1" customWidth="1"/>
    <col min="10254" max="10254" width="9.42578125" style="375" bestFit="1" customWidth="1"/>
    <col min="10255" max="10255" width="9.5703125" style="375" customWidth="1"/>
    <col min="10256" max="10256" width="11.85546875" style="375" customWidth="1"/>
    <col min="10257" max="10257" width="10.28515625" style="375" customWidth="1"/>
    <col min="10258" max="10258" width="10.85546875" style="375" customWidth="1"/>
    <col min="10259" max="10260" width="13" style="375"/>
    <col min="10261" max="10261" width="10.42578125" style="375" customWidth="1"/>
    <col min="10262" max="10262" width="10" style="375" customWidth="1"/>
    <col min="10263" max="10263" width="10.140625" style="375" bestFit="1" customWidth="1"/>
    <col min="10264" max="10264" width="9.28515625" style="375" bestFit="1" customWidth="1"/>
    <col min="10265" max="10265" width="10.140625" style="375" bestFit="1" customWidth="1"/>
    <col min="10266" max="10266" width="9.28515625" style="375" bestFit="1" customWidth="1"/>
    <col min="10267" max="10267" width="10.140625" style="375" bestFit="1" customWidth="1"/>
    <col min="10268" max="10268" width="9.28515625" style="375" bestFit="1" customWidth="1"/>
    <col min="10269" max="10269" width="10.28515625" style="375" customWidth="1"/>
    <col min="10270" max="10270" width="11.85546875" style="375" customWidth="1"/>
    <col min="10271" max="10271" width="11.42578125" style="375" customWidth="1"/>
    <col min="10272" max="10272" width="11.7109375" style="375" customWidth="1"/>
    <col min="10273" max="10275" width="13" style="375"/>
    <col min="10276" max="10276" width="13.28515625" style="375" customWidth="1"/>
    <col min="10277" max="10277" width="10" style="375" customWidth="1"/>
    <col min="10278" max="10278" width="10.140625" style="375" bestFit="1" customWidth="1"/>
    <col min="10279" max="10279" width="9.28515625" style="375" bestFit="1" customWidth="1"/>
    <col min="10280" max="10280" width="10.140625" style="375" bestFit="1" customWidth="1"/>
    <col min="10281" max="10281" width="9.28515625" style="375" bestFit="1" customWidth="1"/>
    <col min="10282" max="10282" width="10.140625" style="375" bestFit="1" customWidth="1"/>
    <col min="10283" max="10283" width="9.28515625" style="375" bestFit="1" customWidth="1"/>
    <col min="10284" max="10284" width="10.28515625" style="375" customWidth="1"/>
    <col min="10285" max="10285" width="11.85546875" style="375" customWidth="1"/>
    <col min="10286" max="10286" width="11.42578125" style="375" customWidth="1"/>
    <col min="10287" max="10287" width="11.7109375" style="375" customWidth="1"/>
    <col min="10288" max="10496" width="13" style="375"/>
    <col min="10497" max="10498" width="4.140625" style="375" customWidth="1"/>
    <col min="10499" max="10499" width="50.5703125" style="375" customWidth="1"/>
    <col min="10500" max="10500" width="42.28515625" style="375" customWidth="1"/>
    <col min="10501" max="10501" width="17.7109375" style="375" customWidth="1"/>
    <col min="10502" max="10502" width="41.140625" style="375" customWidth="1"/>
    <col min="10503" max="10503" width="10.42578125" style="375" customWidth="1"/>
    <col min="10504" max="10504" width="10" style="375" customWidth="1"/>
    <col min="10505" max="10505" width="11" style="375" bestFit="1" customWidth="1"/>
    <col min="10506" max="10506" width="9.42578125" style="375" bestFit="1" customWidth="1"/>
    <col min="10507" max="10507" width="11" style="375" bestFit="1" customWidth="1"/>
    <col min="10508" max="10508" width="9.42578125" style="375" bestFit="1" customWidth="1"/>
    <col min="10509" max="10509" width="11" style="375" bestFit="1" customWidth="1"/>
    <col min="10510" max="10510" width="9.42578125" style="375" bestFit="1" customWidth="1"/>
    <col min="10511" max="10511" width="9.5703125" style="375" customWidth="1"/>
    <col min="10512" max="10512" width="11.85546875" style="375" customWidth="1"/>
    <col min="10513" max="10513" width="10.28515625" style="375" customWidth="1"/>
    <col min="10514" max="10514" width="10.85546875" style="375" customWidth="1"/>
    <col min="10515" max="10516" width="13" style="375"/>
    <col min="10517" max="10517" width="10.42578125" style="375" customWidth="1"/>
    <col min="10518" max="10518" width="10" style="375" customWidth="1"/>
    <col min="10519" max="10519" width="10.140625" style="375" bestFit="1" customWidth="1"/>
    <col min="10520" max="10520" width="9.28515625" style="375" bestFit="1" customWidth="1"/>
    <col min="10521" max="10521" width="10.140625" style="375" bestFit="1" customWidth="1"/>
    <col min="10522" max="10522" width="9.28515625" style="375" bestFit="1" customWidth="1"/>
    <col min="10523" max="10523" width="10.140625" style="375" bestFit="1" customWidth="1"/>
    <col min="10524" max="10524" width="9.28515625" style="375" bestFit="1" customWidth="1"/>
    <col min="10525" max="10525" width="10.28515625" style="375" customWidth="1"/>
    <col min="10526" max="10526" width="11.85546875" style="375" customWidth="1"/>
    <col min="10527" max="10527" width="11.42578125" style="375" customWidth="1"/>
    <col min="10528" max="10528" width="11.7109375" style="375" customWidth="1"/>
    <col min="10529" max="10531" width="13" style="375"/>
    <col min="10532" max="10532" width="13.28515625" style="375" customWidth="1"/>
    <col min="10533" max="10533" width="10" style="375" customWidth="1"/>
    <col min="10534" max="10534" width="10.140625" style="375" bestFit="1" customWidth="1"/>
    <col min="10535" max="10535" width="9.28515625" style="375" bestFit="1" customWidth="1"/>
    <col min="10536" max="10536" width="10.140625" style="375" bestFit="1" customWidth="1"/>
    <col min="10537" max="10537" width="9.28515625" style="375" bestFit="1" customWidth="1"/>
    <col min="10538" max="10538" width="10.140625" style="375" bestFit="1" customWidth="1"/>
    <col min="10539" max="10539" width="9.28515625" style="375" bestFit="1" customWidth="1"/>
    <col min="10540" max="10540" width="10.28515625" style="375" customWidth="1"/>
    <col min="10541" max="10541" width="11.85546875" style="375" customWidth="1"/>
    <col min="10542" max="10542" width="11.42578125" style="375" customWidth="1"/>
    <col min="10543" max="10543" width="11.7109375" style="375" customWidth="1"/>
    <col min="10544" max="10752" width="13" style="375"/>
    <col min="10753" max="10754" width="4.140625" style="375" customWidth="1"/>
    <col min="10755" max="10755" width="50.5703125" style="375" customWidth="1"/>
    <col min="10756" max="10756" width="42.28515625" style="375" customWidth="1"/>
    <col min="10757" max="10757" width="17.7109375" style="375" customWidth="1"/>
    <col min="10758" max="10758" width="41.140625" style="375" customWidth="1"/>
    <col min="10759" max="10759" width="10.42578125" style="375" customWidth="1"/>
    <col min="10760" max="10760" width="10" style="375" customWidth="1"/>
    <col min="10761" max="10761" width="11" style="375" bestFit="1" customWidth="1"/>
    <col min="10762" max="10762" width="9.42578125" style="375" bestFit="1" customWidth="1"/>
    <col min="10763" max="10763" width="11" style="375" bestFit="1" customWidth="1"/>
    <col min="10764" max="10764" width="9.42578125" style="375" bestFit="1" customWidth="1"/>
    <col min="10765" max="10765" width="11" style="375" bestFit="1" customWidth="1"/>
    <col min="10766" max="10766" width="9.42578125" style="375" bestFit="1" customWidth="1"/>
    <col min="10767" max="10767" width="9.5703125" style="375" customWidth="1"/>
    <col min="10768" max="10768" width="11.85546875" style="375" customWidth="1"/>
    <col min="10769" max="10769" width="10.28515625" style="375" customWidth="1"/>
    <col min="10770" max="10770" width="10.85546875" style="375" customWidth="1"/>
    <col min="10771" max="10772" width="13" style="375"/>
    <col min="10773" max="10773" width="10.42578125" style="375" customWidth="1"/>
    <col min="10774" max="10774" width="10" style="375" customWidth="1"/>
    <col min="10775" max="10775" width="10.140625" style="375" bestFit="1" customWidth="1"/>
    <col min="10776" max="10776" width="9.28515625" style="375" bestFit="1" customWidth="1"/>
    <col min="10777" max="10777" width="10.140625" style="375" bestFit="1" customWidth="1"/>
    <col min="10778" max="10778" width="9.28515625" style="375" bestFit="1" customWidth="1"/>
    <col min="10779" max="10779" width="10.140625" style="375" bestFit="1" customWidth="1"/>
    <col min="10780" max="10780" width="9.28515625" style="375" bestFit="1" customWidth="1"/>
    <col min="10781" max="10781" width="10.28515625" style="375" customWidth="1"/>
    <col min="10782" max="10782" width="11.85546875" style="375" customWidth="1"/>
    <col min="10783" max="10783" width="11.42578125" style="375" customWidth="1"/>
    <col min="10784" max="10784" width="11.7109375" style="375" customWidth="1"/>
    <col min="10785" max="10787" width="13" style="375"/>
    <col min="10788" max="10788" width="13.28515625" style="375" customWidth="1"/>
    <col min="10789" max="10789" width="10" style="375" customWidth="1"/>
    <col min="10790" max="10790" width="10.140625" style="375" bestFit="1" customWidth="1"/>
    <col min="10791" max="10791" width="9.28515625" style="375" bestFit="1" customWidth="1"/>
    <col min="10792" max="10792" width="10.140625" style="375" bestFit="1" customWidth="1"/>
    <col min="10793" max="10793" width="9.28515625" style="375" bestFit="1" customWidth="1"/>
    <col min="10794" max="10794" width="10.140625" style="375" bestFit="1" customWidth="1"/>
    <col min="10795" max="10795" width="9.28515625" style="375" bestFit="1" customWidth="1"/>
    <col min="10796" max="10796" width="10.28515625" style="375" customWidth="1"/>
    <col min="10797" max="10797" width="11.85546875" style="375" customWidth="1"/>
    <col min="10798" max="10798" width="11.42578125" style="375" customWidth="1"/>
    <col min="10799" max="10799" width="11.7109375" style="375" customWidth="1"/>
    <col min="10800" max="11008" width="13" style="375"/>
    <col min="11009" max="11010" width="4.140625" style="375" customWidth="1"/>
    <col min="11011" max="11011" width="50.5703125" style="375" customWidth="1"/>
    <col min="11012" max="11012" width="42.28515625" style="375" customWidth="1"/>
    <col min="11013" max="11013" width="17.7109375" style="375" customWidth="1"/>
    <col min="11014" max="11014" width="41.140625" style="375" customWidth="1"/>
    <col min="11015" max="11015" width="10.42578125" style="375" customWidth="1"/>
    <col min="11016" max="11016" width="10" style="375" customWidth="1"/>
    <col min="11017" max="11017" width="11" style="375" bestFit="1" customWidth="1"/>
    <col min="11018" max="11018" width="9.42578125" style="375" bestFit="1" customWidth="1"/>
    <col min="11019" max="11019" width="11" style="375" bestFit="1" customWidth="1"/>
    <col min="11020" max="11020" width="9.42578125" style="375" bestFit="1" customWidth="1"/>
    <col min="11021" max="11021" width="11" style="375" bestFit="1" customWidth="1"/>
    <col min="11022" max="11022" width="9.42578125" style="375" bestFit="1" customWidth="1"/>
    <col min="11023" max="11023" width="9.5703125" style="375" customWidth="1"/>
    <col min="11024" max="11024" width="11.85546875" style="375" customWidth="1"/>
    <col min="11025" max="11025" width="10.28515625" style="375" customWidth="1"/>
    <col min="11026" max="11026" width="10.85546875" style="375" customWidth="1"/>
    <col min="11027" max="11028" width="13" style="375"/>
    <col min="11029" max="11029" width="10.42578125" style="375" customWidth="1"/>
    <col min="11030" max="11030" width="10" style="375" customWidth="1"/>
    <col min="11031" max="11031" width="10.140625" style="375" bestFit="1" customWidth="1"/>
    <col min="11032" max="11032" width="9.28515625" style="375" bestFit="1" customWidth="1"/>
    <col min="11033" max="11033" width="10.140625" style="375" bestFit="1" customWidth="1"/>
    <col min="11034" max="11034" width="9.28515625" style="375" bestFit="1" customWidth="1"/>
    <col min="11035" max="11035" width="10.140625" style="375" bestFit="1" customWidth="1"/>
    <col min="11036" max="11036" width="9.28515625" style="375" bestFit="1" customWidth="1"/>
    <col min="11037" max="11037" width="10.28515625" style="375" customWidth="1"/>
    <col min="11038" max="11038" width="11.85546875" style="375" customWidth="1"/>
    <col min="11039" max="11039" width="11.42578125" style="375" customWidth="1"/>
    <col min="11040" max="11040" width="11.7109375" style="375" customWidth="1"/>
    <col min="11041" max="11043" width="13" style="375"/>
    <col min="11044" max="11044" width="13.28515625" style="375" customWidth="1"/>
    <col min="11045" max="11045" width="10" style="375" customWidth="1"/>
    <col min="11046" max="11046" width="10.140625" style="375" bestFit="1" customWidth="1"/>
    <col min="11047" max="11047" width="9.28515625" style="375" bestFit="1" customWidth="1"/>
    <col min="11048" max="11048" width="10.140625" style="375" bestFit="1" customWidth="1"/>
    <col min="11049" max="11049" width="9.28515625" style="375" bestFit="1" customWidth="1"/>
    <col min="11050" max="11050" width="10.140625" style="375" bestFit="1" customWidth="1"/>
    <col min="11051" max="11051" width="9.28515625" style="375" bestFit="1" customWidth="1"/>
    <col min="11052" max="11052" width="10.28515625" style="375" customWidth="1"/>
    <col min="11053" max="11053" width="11.85546875" style="375" customWidth="1"/>
    <col min="11054" max="11054" width="11.42578125" style="375" customWidth="1"/>
    <col min="11055" max="11055" width="11.7109375" style="375" customWidth="1"/>
    <col min="11056" max="11264" width="13" style="375"/>
    <col min="11265" max="11266" width="4.140625" style="375" customWidth="1"/>
    <col min="11267" max="11267" width="50.5703125" style="375" customWidth="1"/>
    <col min="11268" max="11268" width="42.28515625" style="375" customWidth="1"/>
    <col min="11269" max="11269" width="17.7109375" style="375" customWidth="1"/>
    <col min="11270" max="11270" width="41.140625" style="375" customWidth="1"/>
    <col min="11271" max="11271" width="10.42578125" style="375" customWidth="1"/>
    <col min="11272" max="11272" width="10" style="375" customWidth="1"/>
    <col min="11273" max="11273" width="11" style="375" bestFit="1" customWidth="1"/>
    <col min="11274" max="11274" width="9.42578125" style="375" bestFit="1" customWidth="1"/>
    <col min="11275" max="11275" width="11" style="375" bestFit="1" customWidth="1"/>
    <col min="11276" max="11276" width="9.42578125" style="375" bestFit="1" customWidth="1"/>
    <col min="11277" max="11277" width="11" style="375" bestFit="1" customWidth="1"/>
    <col min="11278" max="11278" width="9.42578125" style="375" bestFit="1" customWidth="1"/>
    <col min="11279" max="11279" width="9.5703125" style="375" customWidth="1"/>
    <col min="11280" max="11280" width="11.85546875" style="375" customWidth="1"/>
    <col min="11281" max="11281" width="10.28515625" style="375" customWidth="1"/>
    <col min="11282" max="11282" width="10.85546875" style="375" customWidth="1"/>
    <col min="11283" max="11284" width="13" style="375"/>
    <col min="11285" max="11285" width="10.42578125" style="375" customWidth="1"/>
    <col min="11286" max="11286" width="10" style="375" customWidth="1"/>
    <col min="11287" max="11287" width="10.140625" style="375" bestFit="1" customWidth="1"/>
    <col min="11288" max="11288" width="9.28515625" style="375" bestFit="1" customWidth="1"/>
    <col min="11289" max="11289" width="10.140625" style="375" bestFit="1" customWidth="1"/>
    <col min="11290" max="11290" width="9.28515625" style="375" bestFit="1" customWidth="1"/>
    <col min="11291" max="11291" width="10.140625" style="375" bestFit="1" customWidth="1"/>
    <col min="11292" max="11292" width="9.28515625" style="375" bestFit="1" customWidth="1"/>
    <col min="11293" max="11293" width="10.28515625" style="375" customWidth="1"/>
    <col min="11294" max="11294" width="11.85546875" style="375" customWidth="1"/>
    <col min="11295" max="11295" width="11.42578125" style="375" customWidth="1"/>
    <col min="11296" max="11296" width="11.7109375" style="375" customWidth="1"/>
    <col min="11297" max="11299" width="13" style="375"/>
    <col min="11300" max="11300" width="13.28515625" style="375" customWidth="1"/>
    <col min="11301" max="11301" width="10" style="375" customWidth="1"/>
    <col min="11302" max="11302" width="10.140625" style="375" bestFit="1" customWidth="1"/>
    <col min="11303" max="11303" width="9.28515625" style="375" bestFit="1" customWidth="1"/>
    <col min="11304" max="11304" width="10.140625" style="375" bestFit="1" customWidth="1"/>
    <col min="11305" max="11305" width="9.28515625" style="375" bestFit="1" customWidth="1"/>
    <col min="11306" max="11306" width="10.140625" style="375" bestFit="1" customWidth="1"/>
    <col min="11307" max="11307" width="9.28515625" style="375" bestFit="1" customWidth="1"/>
    <col min="11308" max="11308" width="10.28515625" style="375" customWidth="1"/>
    <col min="11309" max="11309" width="11.85546875" style="375" customWidth="1"/>
    <col min="11310" max="11310" width="11.42578125" style="375" customWidth="1"/>
    <col min="11311" max="11311" width="11.7109375" style="375" customWidth="1"/>
    <col min="11312" max="11520" width="13" style="375"/>
    <col min="11521" max="11522" width="4.140625" style="375" customWidth="1"/>
    <col min="11523" max="11523" width="50.5703125" style="375" customWidth="1"/>
    <col min="11524" max="11524" width="42.28515625" style="375" customWidth="1"/>
    <col min="11525" max="11525" width="17.7109375" style="375" customWidth="1"/>
    <col min="11526" max="11526" width="41.140625" style="375" customWidth="1"/>
    <col min="11527" max="11527" width="10.42578125" style="375" customWidth="1"/>
    <col min="11528" max="11528" width="10" style="375" customWidth="1"/>
    <col min="11529" max="11529" width="11" style="375" bestFit="1" customWidth="1"/>
    <col min="11530" max="11530" width="9.42578125" style="375" bestFit="1" customWidth="1"/>
    <col min="11531" max="11531" width="11" style="375" bestFit="1" customWidth="1"/>
    <col min="11532" max="11532" width="9.42578125" style="375" bestFit="1" customWidth="1"/>
    <col min="11533" max="11533" width="11" style="375" bestFit="1" customWidth="1"/>
    <col min="11534" max="11534" width="9.42578125" style="375" bestFit="1" customWidth="1"/>
    <col min="11535" max="11535" width="9.5703125" style="375" customWidth="1"/>
    <col min="11536" max="11536" width="11.85546875" style="375" customWidth="1"/>
    <col min="11537" max="11537" width="10.28515625" style="375" customWidth="1"/>
    <col min="11538" max="11538" width="10.85546875" style="375" customWidth="1"/>
    <col min="11539" max="11540" width="13" style="375"/>
    <col min="11541" max="11541" width="10.42578125" style="375" customWidth="1"/>
    <col min="11542" max="11542" width="10" style="375" customWidth="1"/>
    <col min="11543" max="11543" width="10.140625" style="375" bestFit="1" customWidth="1"/>
    <col min="11544" max="11544" width="9.28515625" style="375" bestFit="1" customWidth="1"/>
    <col min="11545" max="11545" width="10.140625" style="375" bestFit="1" customWidth="1"/>
    <col min="11546" max="11546" width="9.28515625" style="375" bestFit="1" customWidth="1"/>
    <col min="11547" max="11547" width="10.140625" style="375" bestFit="1" customWidth="1"/>
    <col min="11548" max="11548" width="9.28515625" style="375" bestFit="1" customWidth="1"/>
    <col min="11549" max="11549" width="10.28515625" style="375" customWidth="1"/>
    <col min="11550" max="11550" width="11.85546875" style="375" customWidth="1"/>
    <col min="11551" max="11551" width="11.42578125" style="375" customWidth="1"/>
    <col min="11552" max="11552" width="11.7109375" style="375" customWidth="1"/>
    <col min="11553" max="11555" width="13" style="375"/>
    <col min="11556" max="11556" width="13.28515625" style="375" customWidth="1"/>
    <col min="11557" max="11557" width="10" style="375" customWidth="1"/>
    <col min="11558" max="11558" width="10.140625" style="375" bestFit="1" customWidth="1"/>
    <col min="11559" max="11559" width="9.28515625" style="375" bestFit="1" customWidth="1"/>
    <col min="11560" max="11560" width="10.140625" style="375" bestFit="1" customWidth="1"/>
    <col min="11561" max="11561" width="9.28515625" style="375" bestFit="1" customWidth="1"/>
    <col min="11562" max="11562" width="10.140625" style="375" bestFit="1" customWidth="1"/>
    <col min="11563" max="11563" width="9.28515625" style="375" bestFit="1" customWidth="1"/>
    <col min="11564" max="11564" width="10.28515625" style="375" customWidth="1"/>
    <col min="11565" max="11565" width="11.85546875" style="375" customWidth="1"/>
    <col min="11566" max="11566" width="11.42578125" style="375" customWidth="1"/>
    <col min="11567" max="11567" width="11.7109375" style="375" customWidth="1"/>
    <col min="11568" max="11776" width="13" style="375"/>
    <col min="11777" max="11778" width="4.140625" style="375" customWidth="1"/>
    <col min="11779" max="11779" width="50.5703125" style="375" customWidth="1"/>
    <col min="11780" max="11780" width="42.28515625" style="375" customWidth="1"/>
    <col min="11781" max="11781" width="17.7109375" style="375" customWidth="1"/>
    <col min="11782" max="11782" width="41.140625" style="375" customWidth="1"/>
    <col min="11783" max="11783" width="10.42578125" style="375" customWidth="1"/>
    <col min="11784" max="11784" width="10" style="375" customWidth="1"/>
    <col min="11785" max="11785" width="11" style="375" bestFit="1" customWidth="1"/>
    <col min="11786" max="11786" width="9.42578125" style="375" bestFit="1" customWidth="1"/>
    <col min="11787" max="11787" width="11" style="375" bestFit="1" customWidth="1"/>
    <col min="11788" max="11788" width="9.42578125" style="375" bestFit="1" customWidth="1"/>
    <col min="11789" max="11789" width="11" style="375" bestFit="1" customWidth="1"/>
    <col min="11790" max="11790" width="9.42578125" style="375" bestFit="1" customWidth="1"/>
    <col min="11791" max="11791" width="9.5703125" style="375" customWidth="1"/>
    <col min="11792" max="11792" width="11.85546875" style="375" customWidth="1"/>
    <col min="11793" max="11793" width="10.28515625" style="375" customWidth="1"/>
    <col min="11794" max="11794" width="10.85546875" style="375" customWidth="1"/>
    <col min="11795" max="11796" width="13" style="375"/>
    <col min="11797" max="11797" width="10.42578125" style="375" customWidth="1"/>
    <col min="11798" max="11798" width="10" style="375" customWidth="1"/>
    <col min="11799" max="11799" width="10.140625" style="375" bestFit="1" customWidth="1"/>
    <col min="11800" max="11800" width="9.28515625" style="375" bestFit="1" customWidth="1"/>
    <col min="11801" max="11801" width="10.140625" style="375" bestFit="1" customWidth="1"/>
    <col min="11802" max="11802" width="9.28515625" style="375" bestFit="1" customWidth="1"/>
    <col min="11803" max="11803" width="10.140625" style="375" bestFit="1" customWidth="1"/>
    <col min="11804" max="11804" width="9.28515625" style="375" bestFit="1" customWidth="1"/>
    <col min="11805" max="11805" width="10.28515625" style="375" customWidth="1"/>
    <col min="11806" max="11806" width="11.85546875" style="375" customWidth="1"/>
    <col min="11807" max="11807" width="11.42578125" style="375" customWidth="1"/>
    <col min="11808" max="11808" width="11.7109375" style="375" customWidth="1"/>
    <col min="11809" max="11811" width="13" style="375"/>
    <col min="11812" max="11812" width="13.28515625" style="375" customWidth="1"/>
    <col min="11813" max="11813" width="10" style="375" customWidth="1"/>
    <col min="11814" max="11814" width="10.140625" style="375" bestFit="1" customWidth="1"/>
    <col min="11815" max="11815" width="9.28515625" style="375" bestFit="1" customWidth="1"/>
    <col min="11816" max="11816" width="10.140625" style="375" bestFit="1" customWidth="1"/>
    <col min="11817" max="11817" width="9.28515625" style="375" bestFit="1" customWidth="1"/>
    <col min="11818" max="11818" width="10.140625" style="375" bestFit="1" customWidth="1"/>
    <col min="11819" max="11819" width="9.28515625" style="375" bestFit="1" customWidth="1"/>
    <col min="11820" max="11820" width="10.28515625" style="375" customWidth="1"/>
    <col min="11821" max="11821" width="11.85546875" style="375" customWidth="1"/>
    <col min="11822" max="11822" width="11.42578125" style="375" customWidth="1"/>
    <col min="11823" max="11823" width="11.7109375" style="375" customWidth="1"/>
    <col min="11824" max="12032" width="13" style="375"/>
    <col min="12033" max="12034" width="4.140625" style="375" customWidth="1"/>
    <col min="12035" max="12035" width="50.5703125" style="375" customWidth="1"/>
    <col min="12036" max="12036" width="42.28515625" style="375" customWidth="1"/>
    <col min="12037" max="12037" width="17.7109375" style="375" customWidth="1"/>
    <col min="12038" max="12038" width="41.140625" style="375" customWidth="1"/>
    <col min="12039" max="12039" width="10.42578125" style="375" customWidth="1"/>
    <col min="12040" max="12040" width="10" style="375" customWidth="1"/>
    <col min="12041" max="12041" width="11" style="375" bestFit="1" customWidth="1"/>
    <col min="12042" max="12042" width="9.42578125" style="375" bestFit="1" customWidth="1"/>
    <col min="12043" max="12043" width="11" style="375" bestFit="1" customWidth="1"/>
    <col min="12044" max="12044" width="9.42578125" style="375" bestFit="1" customWidth="1"/>
    <col min="12045" max="12045" width="11" style="375" bestFit="1" customWidth="1"/>
    <col min="12046" max="12046" width="9.42578125" style="375" bestFit="1" customWidth="1"/>
    <col min="12047" max="12047" width="9.5703125" style="375" customWidth="1"/>
    <col min="12048" max="12048" width="11.85546875" style="375" customWidth="1"/>
    <col min="12049" max="12049" width="10.28515625" style="375" customWidth="1"/>
    <col min="12050" max="12050" width="10.85546875" style="375" customWidth="1"/>
    <col min="12051" max="12052" width="13" style="375"/>
    <col min="12053" max="12053" width="10.42578125" style="375" customWidth="1"/>
    <col min="12054" max="12054" width="10" style="375" customWidth="1"/>
    <col min="12055" max="12055" width="10.140625" style="375" bestFit="1" customWidth="1"/>
    <col min="12056" max="12056" width="9.28515625" style="375" bestFit="1" customWidth="1"/>
    <col min="12057" max="12057" width="10.140625" style="375" bestFit="1" customWidth="1"/>
    <col min="12058" max="12058" width="9.28515625" style="375" bestFit="1" customWidth="1"/>
    <col min="12059" max="12059" width="10.140625" style="375" bestFit="1" customWidth="1"/>
    <col min="12060" max="12060" width="9.28515625" style="375" bestFit="1" customWidth="1"/>
    <col min="12061" max="12061" width="10.28515625" style="375" customWidth="1"/>
    <col min="12062" max="12062" width="11.85546875" style="375" customWidth="1"/>
    <col min="12063" max="12063" width="11.42578125" style="375" customWidth="1"/>
    <col min="12064" max="12064" width="11.7109375" style="375" customWidth="1"/>
    <col min="12065" max="12067" width="13" style="375"/>
    <col min="12068" max="12068" width="13.28515625" style="375" customWidth="1"/>
    <col min="12069" max="12069" width="10" style="375" customWidth="1"/>
    <col min="12070" max="12070" width="10.140625" style="375" bestFit="1" customWidth="1"/>
    <col min="12071" max="12071" width="9.28515625" style="375" bestFit="1" customWidth="1"/>
    <col min="12072" max="12072" width="10.140625" style="375" bestFit="1" customWidth="1"/>
    <col min="12073" max="12073" width="9.28515625" style="375" bestFit="1" customWidth="1"/>
    <col min="12074" max="12074" width="10.140625" style="375" bestFit="1" customWidth="1"/>
    <col min="12075" max="12075" width="9.28515625" style="375" bestFit="1" customWidth="1"/>
    <col min="12076" max="12076" width="10.28515625" style="375" customWidth="1"/>
    <col min="12077" max="12077" width="11.85546875" style="375" customWidth="1"/>
    <col min="12078" max="12078" width="11.42578125" style="375" customWidth="1"/>
    <col min="12079" max="12079" width="11.7109375" style="375" customWidth="1"/>
    <col min="12080" max="12288" width="13" style="375"/>
    <col min="12289" max="12290" width="4.140625" style="375" customWidth="1"/>
    <col min="12291" max="12291" width="50.5703125" style="375" customWidth="1"/>
    <col min="12292" max="12292" width="42.28515625" style="375" customWidth="1"/>
    <col min="12293" max="12293" width="17.7109375" style="375" customWidth="1"/>
    <col min="12294" max="12294" width="41.140625" style="375" customWidth="1"/>
    <col min="12295" max="12295" width="10.42578125" style="375" customWidth="1"/>
    <col min="12296" max="12296" width="10" style="375" customWidth="1"/>
    <col min="12297" max="12297" width="11" style="375" bestFit="1" customWidth="1"/>
    <col min="12298" max="12298" width="9.42578125" style="375" bestFit="1" customWidth="1"/>
    <col min="12299" max="12299" width="11" style="375" bestFit="1" customWidth="1"/>
    <col min="12300" max="12300" width="9.42578125" style="375" bestFit="1" customWidth="1"/>
    <col min="12301" max="12301" width="11" style="375" bestFit="1" customWidth="1"/>
    <col min="12302" max="12302" width="9.42578125" style="375" bestFit="1" customWidth="1"/>
    <col min="12303" max="12303" width="9.5703125" style="375" customWidth="1"/>
    <col min="12304" max="12304" width="11.85546875" style="375" customWidth="1"/>
    <col min="12305" max="12305" width="10.28515625" style="375" customWidth="1"/>
    <col min="12306" max="12306" width="10.85546875" style="375" customWidth="1"/>
    <col min="12307" max="12308" width="13" style="375"/>
    <col min="12309" max="12309" width="10.42578125" style="375" customWidth="1"/>
    <col min="12310" max="12310" width="10" style="375" customWidth="1"/>
    <col min="12311" max="12311" width="10.140625" style="375" bestFit="1" customWidth="1"/>
    <col min="12312" max="12312" width="9.28515625" style="375" bestFit="1" customWidth="1"/>
    <col min="12313" max="12313" width="10.140625" style="375" bestFit="1" customWidth="1"/>
    <col min="12314" max="12314" width="9.28515625" style="375" bestFit="1" customWidth="1"/>
    <col min="12315" max="12315" width="10.140625" style="375" bestFit="1" customWidth="1"/>
    <col min="12316" max="12316" width="9.28515625" style="375" bestFit="1" customWidth="1"/>
    <col min="12317" max="12317" width="10.28515625" style="375" customWidth="1"/>
    <col min="12318" max="12318" width="11.85546875" style="375" customWidth="1"/>
    <col min="12319" max="12319" width="11.42578125" style="375" customWidth="1"/>
    <col min="12320" max="12320" width="11.7109375" style="375" customWidth="1"/>
    <col min="12321" max="12323" width="13" style="375"/>
    <col min="12324" max="12324" width="13.28515625" style="375" customWidth="1"/>
    <col min="12325" max="12325" width="10" style="375" customWidth="1"/>
    <col min="12326" max="12326" width="10.140625" style="375" bestFit="1" customWidth="1"/>
    <col min="12327" max="12327" width="9.28515625" style="375" bestFit="1" customWidth="1"/>
    <col min="12328" max="12328" width="10.140625" style="375" bestFit="1" customWidth="1"/>
    <col min="12329" max="12329" width="9.28515625" style="375" bestFit="1" customWidth="1"/>
    <col min="12330" max="12330" width="10.140625" style="375" bestFit="1" customWidth="1"/>
    <col min="12331" max="12331" width="9.28515625" style="375" bestFit="1" customWidth="1"/>
    <col min="12332" max="12332" width="10.28515625" style="375" customWidth="1"/>
    <col min="12333" max="12333" width="11.85546875" style="375" customWidth="1"/>
    <col min="12334" max="12334" width="11.42578125" style="375" customWidth="1"/>
    <col min="12335" max="12335" width="11.7109375" style="375" customWidth="1"/>
    <col min="12336" max="12544" width="13" style="375"/>
    <col min="12545" max="12546" width="4.140625" style="375" customWidth="1"/>
    <col min="12547" max="12547" width="50.5703125" style="375" customWidth="1"/>
    <col min="12548" max="12548" width="42.28515625" style="375" customWidth="1"/>
    <col min="12549" max="12549" width="17.7109375" style="375" customWidth="1"/>
    <col min="12550" max="12550" width="41.140625" style="375" customWidth="1"/>
    <col min="12551" max="12551" width="10.42578125" style="375" customWidth="1"/>
    <col min="12552" max="12552" width="10" style="375" customWidth="1"/>
    <col min="12553" max="12553" width="11" style="375" bestFit="1" customWidth="1"/>
    <col min="12554" max="12554" width="9.42578125" style="375" bestFit="1" customWidth="1"/>
    <col min="12555" max="12555" width="11" style="375" bestFit="1" customWidth="1"/>
    <col min="12556" max="12556" width="9.42578125" style="375" bestFit="1" customWidth="1"/>
    <col min="12557" max="12557" width="11" style="375" bestFit="1" customWidth="1"/>
    <col min="12558" max="12558" width="9.42578125" style="375" bestFit="1" customWidth="1"/>
    <col min="12559" max="12559" width="9.5703125" style="375" customWidth="1"/>
    <col min="12560" max="12560" width="11.85546875" style="375" customWidth="1"/>
    <col min="12561" max="12561" width="10.28515625" style="375" customWidth="1"/>
    <col min="12562" max="12562" width="10.85546875" style="375" customWidth="1"/>
    <col min="12563" max="12564" width="13" style="375"/>
    <col min="12565" max="12565" width="10.42578125" style="375" customWidth="1"/>
    <col min="12566" max="12566" width="10" style="375" customWidth="1"/>
    <col min="12567" max="12567" width="10.140625" style="375" bestFit="1" customWidth="1"/>
    <col min="12568" max="12568" width="9.28515625" style="375" bestFit="1" customWidth="1"/>
    <col min="12569" max="12569" width="10.140625" style="375" bestFit="1" customWidth="1"/>
    <col min="12570" max="12570" width="9.28515625" style="375" bestFit="1" customWidth="1"/>
    <col min="12571" max="12571" width="10.140625" style="375" bestFit="1" customWidth="1"/>
    <col min="12572" max="12572" width="9.28515625" style="375" bestFit="1" customWidth="1"/>
    <col min="12573" max="12573" width="10.28515625" style="375" customWidth="1"/>
    <col min="12574" max="12574" width="11.85546875" style="375" customWidth="1"/>
    <col min="12575" max="12575" width="11.42578125" style="375" customWidth="1"/>
    <col min="12576" max="12576" width="11.7109375" style="375" customWidth="1"/>
    <col min="12577" max="12579" width="13" style="375"/>
    <col min="12580" max="12580" width="13.28515625" style="375" customWidth="1"/>
    <col min="12581" max="12581" width="10" style="375" customWidth="1"/>
    <col min="12582" max="12582" width="10.140625" style="375" bestFit="1" customWidth="1"/>
    <col min="12583" max="12583" width="9.28515625" style="375" bestFit="1" customWidth="1"/>
    <col min="12584" max="12584" width="10.140625" style="375" bestFit="1" customWidth="1"/>
    <col min="12585" max="12585" width="9.28515625" style="375" bestFit="1" customWidth="1"/>
    <col min="12586" max="12586" width="10.140625" style="375" bestFit="1" customWidth="1"/>
    <col min="12587" max="12587" width="9.28515625" style="375" bestFit="1" customWidth="1"/>
    <col min="12588" max="12588" width="10.28515625" style="375" customWidth="1"/>
    <col min="12589" max="12589" width="11.85546875" style="375" customWidth="1"/>
    <col min="12590" max="12590" width="11.42578125" style="375" customWidth="1"/>
    <col min="12591" max="12591" width="11.7109375" style="375" customWidth="1"/>
    <col min="12592" max="12800" width="13" style="375"/>
    <col min="12801" max="12802" width="4.140625" style="375" customWidth="1"/>
    <col min="12803" max="12803" width="50.5703125" style="375" customWidth="1"/>
    <col min="12804" max="12804" width="42.28515625" style="375" customWidth="1"/>
    <col min="12805" max="12805" width="17.7109375" style="375" customWidth="1"/>
    <col min="12806" max="12806" width="41.140625" style="375" customWidth="1"/>
    <col min="12807" max="12807" width="10.42578125" style="375" customWidth="1"/>
    <col min="12808" max="12808" width="10" style="375" customWidth="1"/>
    <col min="12809" max="12809" width="11" style="375" bestFit="1" customWidth="1"/>
    <col min="12810" max="12810" width="9.42578125" style="375" bestFit="1" customWidth="1"/>
    <col min="12811" max="12811" width="11" style="375" bestFit="1" customWidth="1"/>
    <col min="12812" max="12812" width="9.42578125" style="375" bestFit="1" customWidth="1"/>
    <col min="12813" max="12813" width="11" style="375" bestFit="1" customWidth="1"/>
    <col min="12814" max="12814" width="9.42578125" style="375" bestFit="1" customWidth="1"/>
    <col min="12815" max="12815" width="9.5703125" style="375" customWidth="1"/>
    <col min="12816" max="12816" width="11.85546875" style="375" customWidth="1"/>
    <col min="12817" max="12817" width="10.28515625" style="375" customWidth="1"/>
    <col min="12818" max="12818" width="10.85546875" style="375" customWidth="1"/>
    <col min="12819" max="12820" width="13" style="375"/>
    <col min="12821" max="12821" width="10.42578125" style="375" customWidth="1"/>
    <col min="12822" max="12822" width="10" style="375" customWidth="1"/>
    <col min="12823" max="12823" width="10.140625" style="375" bestFit="1" customWidth="1"/>
    <col min="12824" max="12824" width="9.28515625" style="375" bestFit="1" customWidth="1"/>
    <col min="12825" max="12825" width="10.140625" style="375" bestFit="1" customWidth="1"/>
    <col min="12826" max="12826" width="9.28515625" style="375" bestFit="1" customWidth="1"/>
    <col min="12827" max="12827" width="10.140625" style="375" bestFit="1" customWidth="1"/>
    <col min="12828" max="12828" width="9.28515625" style="375" bestFit="1" customWidth="1"/>
    <col min="12829" max="12829" width="10.28515625" style="375" customWidth="1"/>
    <col min="12830" max="12830" width="11.85546875" style="375" customWidth="1"/>
    <col min="12831" max="12831" width="11.42578125" style="375" customWidth="1"/>
    <col min="12832" max="12832" width="11.7109375" style="375" customWidth="1"/>
    <col min="12833" max="12835" width="13" style="375"/>
    <col min="12836" max="12836" width="13.28515625" style="375" customWidth="1"/>
    <col min="12837" max="12837" width="10" style="375" customWidth="1"/>
    <col min="12838" max="12838" width="10.140625" style="375" bestFit="1" customWidth="1"/>
    <col min="12839" max="12839" width="9.28515625" style="375" bestFit="1" customWidth="1"/>
    <col min="12840" max="12840" width="10.140625" style="375" bestFit="1" customWidth="1"/>
    <col min="12841" max="12841" width="9.28515625" style="375" bestFit="1" customWidth="1"/>
    <col min="12842" max="12842" width="10.140625" style="375" bestFit="1" customWidth="1"/>
    <col min="12843" max="12843" width="9.28515625" style="375" bestFit="1" customWidth="1"/>
    <col min="12844" max="12844" width="10.28515625" style="375" customWidth="1"/>
    <col min="12845" max="12845" width="11.85546875" style="375" customWidth="1"/>
    <col min="12846" max="12846" width="11.42578125" style="375" customWidth="1"/>
    <col min="12847" max="12847" width="11.7109375" style="375" customWidth="1"/>
    <col min="12848" max="13056" width="13" style="375"/>
    <col min="13057" max="13058" width="4.140625" style="375" customWidth="1"/>
    <col min="13059" max="13059" width="50.5703125" style="375" customWidth="1"/>
    <col min="13060" max="13060" width="42.28515625" style="375" customWidth="1"/>
    <col min="13061" max="13061" width="17.7109375" style="375" customWidth="1"/>
    <col min="13062" max="13062" width="41.140625" style="375" customWidth="1"/>
    <col min="13063" max="13063" width="10.42578125" style="375" customWidth="1"/>
    <col min="13064" max="13064" width="10" style="375" customWidth="1"/>
    <col min="13065" max="13065" width="11" style="375" bestFit="1" customWidth="1"/>
    <col min="13066" max="13066" width="9.42578125" style="375" bestFit="1" customWidth="1"/>
    <col min="13067" max="13067" width="11" style="375" bestFit="1" customWidth="1"/>
    <col min="13068" max="13068" width="9.42578125" style="375" bestFit="1" customWidth="1"/>
    <col min="13069" max="13069" width="11" style="375" bestFit="1" customWidth="1"/>
    <col min="13070" max="13070" width="9.42578125" style="375" bestFit="1" customWidth="1"/>
    <col min="13071" max="13071" width="9.5703125" style="375" customWidth="1"/>
    <col min="13072" max="13072" width="11.85546875" style="375" customWidth="1"/>
    <col min="13073" max="13073" width="10.28515625" style="375" customWidth="1"/>
    <col min="13074" max="13074" width="10.85546875" style="375" customWidth="1"/>
    <col min="13075" max="13076" width="13" style="375"/>
    <col min="13077" max="13077" width="10.42578125" style="375" customWidth="1"/>
    <col min="13078" max="13078" width="10" style="375" customWidth="1"/>
    <col min="13079" max="13079" width="10.140625" style="375" bestFit="1" customWidth="1"/>
    <col min="13080" max="13080" width="9.28515625" style="375" bestFit="1" customWidth="1"/>
    <col min="13081" max="13081" width="10.140625" style="375" bestFit="1" customWidth="1"/>
    <col min="13082" max="13082" width="9.28515625" style="375" bestFit="1" customWidth="1"/>
    <col min="13083" max="13083" width="10.140625" style="375" bestFit="1" customWidth="1"/>
    <col min="13084" max="13084" width="9.28515625" style="375" bestFit="1" customWidth="1"/>
    <col min="13085" max="13085" width="10.28515625" style="375" customWidth="1"/>
    <col min="13086" max="13086" width="11.85546875" style="375" customWidth="1"/>
    <col min="13087" max="13087" width="11.42578125" style="375" customWidth="1"/>
    <col min="13088" max="13088" width="11.7109375" style="375" customWidth="1"/>
    <col min="13089" max="13091" width="13" style="375"/>
    <col min="13092" max="13092" width="13.28515625" style="375" customWidth="1"/>
    <col min="13093" max="13093" width="10" style="375" customWidth="1"/>
    <col min="13094" max="13094" width="10.140625" style="375" bestFit="1" customWidth="1"/>
    <col min="13095" max="13095" width="9.28515625" style="375" bestFit="1" customWidth="1"/>
    <col min="13096" max="13096" width="10.140625" style="375" bestFit="1" customWidth="1"/>
    <col min="13097" max="13097" width="9.28515625" style="375" bestFit="1" customWidth="1"/>
    <col min="13098" max="13098" width="10.140625" style="375" bestFit="1" customWidth="1"/>
    <col min="13099" max="13099" width="9.28515625" style="375" bestFit="1" customWidth="1"/>
    <col min="13100" max="13100" width="10.28515625" style="375" customWidth="1"/>
    <col min="13101" max="13101" width="11.85546875" style="375" customWidth="1"/>
    <col min="13102" max="13102" width="11.42578125" style="375" customWidth="1"/>
    <col min="13103" max="13103" width="11.7109375" style="375" customWidth="1"/>
    <col min="13104" max="13312" width="13" style="375"/>
    <col min="13313" max="13314" width="4.140625" style="375" customWidth="1"/>
    <col min="13315" max="13315" width="50.5703125" style="375" customWidth="1"/>
    <col min="13316" max="13316" width="42.28515625" style="375" customWidth="1"/>
    <col min="13317" max="13317" width="17.7109375" style="375" customWidth="1"/>
    <col min="13318" max="13318" width="41.140625" style="375" customWidth="1"/>
    <col min="13319" max="13319" width="10.42578125" style="375" customWidth="1"/>
    <col min="13320" max="13320" width="10" style="375" customWidth="1"/>
    <col min="13321" max="13321" width="11" style="375" bestFit="1" customWidth="1"/>
    <col min="13322" max="13322" width="9.42578125" style="375" bestFit="1" customWidth="1"/>
    <col min="13323" max="13323" width="11" style="375" bestFit="1" customWidth="1"/>
    <col min="13324" max="13324" width="9.42578125" style="375" bestFit="1" customWidth="1"/>
    <col min="13325" max="13325" width="11" style="375" bestFit="1" customWidth="1"/>
    <col min="13326" max="13326" width="9.42578125" style="375" bestFit="1" customWidth="1"/>
    <col min="13327" max="13327" width="9.5703125" style="375" customWidth="1"/>
    <col min="13328" max="13328" width="11.85546875" style="375" customWidth="1"/>
    <col min="13329" max="13329" width="10.28515625" style="375" customWidth="1"/>
    <col min="13330" max="13330" width="10.85546875" style="375" customWidth="1"/>
    <col min="13331" max="13332" width="13" style="375"/>
    <col min="13333" max="13333" width="10.42578125" style="375" customWidth="1"/>
    <col min="13334" max="13334" width="10" style="375" customWidth="1"/>
    <col min="13335" max="13335" width="10.140625" style="375" bestFit="1" customWidth="1"/>
    <col min="13336" max="13336" width="9.28515625" style="375" bestFit="1" customWidth="1"/>
    <col min="13337" max="13337" width="10.140625" style="375" bestFit="1" customWidth="1"/>
    <col min="13338" max="13338" width="9.28515625" style="375" bestFit="1" customWidth="1"/>
    <col min="13339" max="13339" width="10.140625" style="375" bestFit="1" customWidth="1"/>
    <col min="13340" max="13340" width="9.28515625" style="375" bestFit="1" customWidth="1"/>
    <col min="13341" max="13341" width="10.28515625" style="375" customWidth="1"/>
    <col min="13342" max="13342" width="11.85546875" style="375" customWidth="1"/>
    <col min="13343" max="13343" width="11.42578125" style="375" customWidth="1"/>
    <col min="13344" max="13344" width="11.7109375" style="375" customWidth="1"/>
    <col min="13345" max="13347" width="13" style="375"/>
    <col min="13348" max="13348" width="13.28515625" style="375" customWidth="1"/>
    <col min="13349" max="13349" width="10" style="375" customWidth="1"/>
    <col min="13350" max="13350" width="10.140625" style="375" bestFit="1" customWidth="1"/>
    <col min="13351" max="13351" width="9.28515625" style="375" bestFit="1" customWidth="1"/>
    <col min="13352" max="13352" width="10.140625" style="375" bestFit="1" customWidth="1"/>
    <col min="13353" max="13353" width="9.28515625" style="375" bestFit="1" customWidth="1"/>
    <col min="13354" max="13354" width="10.140625" style="375" bestFit="1" customWidth="1"/>
    <col min="13355" max="13355" width="9.28515625" style="375" bestFit="1" customWidth="1"/>
    <col min="13356" max="13356" width="10.28515625" style="375" customWidth="1"/>
    <col min="13357" max="13357" width="11.85546875" style="375" customWidth="1"/>
    <col min="13358" max="13358" width="11.42578125" style="375" customWidth="1"/>
    <col min="13359" max="13359" width="11.7109375" style="375" customWidth="1"/>
    <col min="13360" max="13568" width="13" style="375"/>
    <col min="13569" max="13570" width="4.140625" style="375" customWidth="1"/>
    <col min="13571" max="13571" width="50.5703125" style="375" customWidth="1"/>
    <col min="13572" max="13572" width="42.28515625" style="375" customWidth="1"/>
    <col min="13573" max="13573" width="17.7109375" style="375" customWidth="1"/>
    <col min="13574" max="13574" width="41.140625" style="375" customWidth="1"/>
    <col min="13575" max="13575" width="10.42578125" style="375" customWidth="1"/>
    <col min="13576" max="13576" width="10" style="375" customWidth="1"/>
    <col min="13577" max="13577" width="11" style="375" bestFit="1" customWidth="1"/>
    <col min="13578" max="13578" width="9.42578125" style="375" bestFit="1" customWidth="1"/>
    <col min="13579" max="13579" width="11" style="375" bestFit="1" customWidth="1"/>
    <col min="13580" max="13580" width="9.42578125" style="375" bestFit="1" customWidth="1"/>
    <col min="13581" max="13581" width="11" style="375" bestFit="1" customWidth="1"/>
    <col min="13582" max="13582" width="9.42578125" style="375" bestFit="1" customWidth="1"/>
    <col min="13583" max="13583" width="9.5703125" style="375" customWidth="1"/>
    <col min="13584" max="13584" width="11.85546875" style="375" customWidth="1"/>
    <col min="13585" max="13585" width="10.28515625" style="375" customWidth="1"/>
    <col min="13586" max="13586" width="10.85546875" style="375" customWidth="1"/>
    <col min="13587" max="13588" width="13" style="375"/>
    <col min="13589" max="13589" width="10.42578125" style="375" customWidth="1"/>
    <col min="13590" max="13590" width="10" style="375" customWidth="1"/>
    <col min="13591" max="13591" width="10.140625" style="375" bestFit="1" customWidth="1"/>
    <col min="13592" max="13592" width="9.28515625" style="375" bestFit="1" customWidth="1"/>
    <col min="13593" max="13593" width="10.140625" style="375" bestFit="1" customWidth="1"/>
    <col min="13594" max="13594" width="9.28515625" style="375" bestFit="1" customWidth="1"/>
    <col min="13595" max="13595" width="10.140625" style="375" bestFit="1" customWidth="1"/>
    <col min="13596" max="13596" width="9.28515625" style="375" bestFit="1" customWidth="1"/>
    <col min="13597" max="13597" width="10.28515625" style="375" customWidth="1"/>
    <col min="13598" max="13598" width="11.85546875" style="375" customWidth="1"/>
    <col min="13599" max="13599" width="11.42578125" style="375" customWidth="1"/>
    <col min="13600" max="13600" width="11.7109375" style="375" customWidth="1"/>
    <col min="13601" max="13603" width="13" style="375"/>
    <col min="13604" max="13604" width="13.28515625" style="375" customWidth="1"/>
    <col min="13605" max="13605" width="10" style="375" customWidth="1"/>
    <col min="13606" max="13606" width="10.140625" style="375" bestFit="1" customWidth="1"/>
    <col min="13607" max="13607" width="9.28515625" style="375" bestFit="1" customWidth="1"/>
    <col min="13608" max="13608" width="10.140625" style="375" bestFit="1" customWidth="1"/>
    <col min="13609" max="13609" width="9.28515625" style="375" bestFit="1" customWidth="1"/>
    <col min="13610" max="13610" width="10.140625" style="375" bestFit="1" customWidth="1"/>
    <col min="13611" max="13611" width="9.28515625" style="375" bestFit="1" customWidth="1"/>
    <col min="13612" max="13612" width="10.28515625" style="375" customWidth="1"/>
    <col min="13613" max="13613" width="11.85546875" style="375" customWidth="1"/>
    <col min="13614" max="13614" width="11.42578125" style="375" customWidth="1"/>
    <col min="13615" max="13615" width="11.7109375" style="375" customWidth="1"/>
    <col min="13616" max="13824" width="13" style="375"/>
    <col min="13825" max="13826" width="4.140625" style="375" customWidth="1"/>
    <col min="13827" max="13827" width="50.5703125" style="375" customWidth="1"/>
    <col min="13828" max="13828" width="42.28515625" style="375" customWidth="1"/>
    <col min="13829" max="13829" width="17.7109375" style="375" customWidth="1"/>
    <col min="13830" max="13830" width="41.140625" style="375" customWidth="1"/>
    <col min="13831" max="13831" width="10.42578125" style="375" customWidth="1"/>
    <col min="13832" max="13832" width="10" style="375" customWidth="1"/>
    <col min="13833" max="13833" width="11" style="375" bestFit="1" customWidth="1"/>
    <col min="13834" max="13834" width="9.42578125" style="375" bestFit="1" customWidth="1"/>
    <col min="13835" max="13835" width="11" style="375" bestFit="1" customWidth="1"/>
    <col min="13836" max="13836" width="9.42578125" style="375" bestFit="1" customWidth="1"/>
    <col min="13837" max="13837" width="11" style="375" bestFit="1" customWidth="1"/>
    <col min="13838" max="13838" width="9.42578125" style="375" bestFit="1" customWidth="1"/>
    <col min="13839" max="13839" width="9.5703125" style="375" customWidth="1"/>
    <col min="13840" max="13840" width="11.85546875" style="375" customWidth="1"/>
    <col min="13841" max="13841" width="10.28515625" style="375" customWidth="1"/>
    <col min="13842" max="13842" width="10.85546875" style="375" customWidth="1"/>
    <col min="13843" max="13844" width="13" style="375"/>
    <col min="13845" max="13845" width="10.42578125" style="375" customWidth="1"/>
    <col min="13846" max="13846" width="10" style="375" customWidth="1"/>
    <col min="13847" max="13847" width="10.140625" style="375" bestFit="1" customWidth="1"/>
    <col min="13848" max="13848" width="9.28515625" style="375" bestFit="1" customWidth="1"/>
    <col min="13849" max="13849" width="10.140625" style="375" bestFit="1" customWidth="1"/>
    <col min="13850" max="13850" width="9.28515625" style="375" bestFit="1" customWidth="1"/>
    <col min="13851" max="13851" width="10.140625" style="375" bestFit="1" customWidth="1"/>
    <col min="13852" max="13852" width="9.28515625" style="375" bestFit="1" customWidth="1"/>
    <col min="13853" max="13853" width="10.28515625" style="375" customWidth="1"/>
    <col min="13854" max="13854" width="11.85546875" style="375" customWidth="1"/>
    <col min="13855" max="13855" width="11.42578125" style="375" customWidth="1"/>
    <col min="13856" max="13856" width="11.7109375" style="375" customWidth="1"/>
    <col min="13857" max="13859" width="13" style="375"/>
    <col min="13860" max="13860" width="13.28515625" style="375" customWidth="1"/>
    <col min="13861" max="13861" width="10" style="375" customWidth="1"/>
    <col min="13862" max="13862" width="10.140625" style="375" bestFit="1" customWidth="1"/>
    <col min="13863" max="13863" width="9.28515625" style="375" bestFit="1" customWidth="1"/>
    <col min="13864" max="13864" width="10.140625" style="375" bestFit="1" customWidth="1"/>
    <col min="13865" max="13865" width="9.28515625" style="375" bestFit="1" customWidth="1"/>
    <col min="13866" max="13866" width="10.140625" style="375" bestFit="1" customWidth="1"/>
    <col min="13867" max="13867" width="9.28515625" style="375" bestFit="1" customWidth="1"/>
    <col min="13868" max="13868" width="10.28515625" style="375" customWidth="1"/>
    <col min="13869" max="13869" width="11.85546875" style="375" customWidth="1"/>
    <col min="13870" max="13870" width="11.42578125" style="375" customWidth="1"/>
    <col min="13871" max="13871" width="11.7109375" style="375" customWidth="1"/>
    <col min="13872" max="14080" width="13" style="375"/>
    <col min="14081" max="14082" width="4.140625" style="375" customWidth="1"/>
    <col min="14083" max="14083" width="50.5703125" style="375" customWidth="1"/>
    <col min="14084" max="14084" width="42.28515625" style="375" customWidth="1"/>
    <col min="14085" max="14085" width="17.7109375" style="375" customWidth="1"/>
    <col min="14086" max="14086" width="41.140625" style="375" customWidth="1"/>
    <col min="14087" max="14087" width="10.42578125" style="375" customWidth="1"/>
    <col min="14088" max="14088" width="10" style="375" customWidth="1"/>
    <col min="14089" max="14089" width="11" style="375" bestFit="1" customWidth="1"/>
    <col min="14090" max="14090" width="9.42578125" style="375" bestFit="1" customWidth="1"/>
    <col min="14091" max="14091" width="11" style="375" bestFit="1" customWidth="1"/>
    <col min="14092" max="14092" width="9.42578125" style="375" bestFit="1" customWidth="1"/>
    <col min="14093" max="14093" width="11" style="375" bestFit="1" customWidth="1"/>
    <col min="14094" max="14094" width="9.42578125" style="375" bestFit="1" customWidth="1"/>
    <col min="14095" max="14095" width="9.5703125" style="375" customWidth="1"/>
    <col min="14096" max="14096" width="11.85546875" style="375" customWidth="1"/>
    <col min="14097" max="14097" width="10.28515625" style="375" customWidth="1"/>
    <col min="14098" max="14098" width="10.85546875" style="375" customWidth="1"/>
    <col min="14099" max="14100" width="13" style="375"/>
    <col min="14101" max="14101" width="10.42578125" style="375" customWidth="1"/>
    <col min="14102" max="14102" width="10" style="375" customWidth="1"/>
    <col min="14103" max="14103" width="10.140625" style="375" bestFit="1" customWidth="1"/>
    <col min="14104" max="14104" width="9.28515625" style="375" bestFit="1" customWidth="1"/>
    <col min="14105" max="14105" width="10.140625" style="375" bestFit="1" customWidth="1"/>
    <col min="14106" max="14106" width="9.28515625" style="375" bestFit="1" customWidth="1"/>
    <col min="14107" max="14107" width="10.140625" style="375" bestFit="1" customWidth="1"/>
    <col min="14108" max="14108" width="9.28515625" style="375" bestFit="1" customWidth="1"/>
    <col min="14109" max="14109" width="10.28515625" style="375" customWidth="1"/>
    <col min="14110" max="14110" width="11.85546875" style="375" customWidth="1"/>
    <col min="14111" max="14111" width="11.42578125" style="375" customWidth="1"/>
    <col min="14112" max="14112" width="11.7109375" style="375" customWidth="1"/>
    <col min="14113" max="14115" width="13" style="375"/>
    <col min="14116" max="14116" width="13.28515625" style="375" customWidth="1"/>
    <col min="14117" max="14117" width="10" style="375" customWidth="1"/>
    <col min="14118" max="14118" width="10.140625" style="375" bestFit="1" customWidth="1"/>
    <col min="14119" max="14119" width="9.28515625" style="375" bestFit="1" customWidth="1"/>
    <col min="14120" max="14120" width="10.140625" style="375" bestFit="1" customWidth="1"/>
    <col min="14121" max="14121" width="9.28515625" style="375" bestFit="1" customWidth="1"/>
    <col min="14122" max="14122" width="10.140625" style="375" bestFit="1" customWidth="1"/>
    <col min="14123" max="14123" width="9.28515625" style="375" bestFit="1" customWidth="1"/>
    <col min="14124" max="14124" width="10.28515625" style="375" customWidth="1"/>
    <col min="14125" max="14125" width="11.85546875" style="375" customWidth="1"/>
    <col min="14126" max="14126" width="11.42578125" style="375" customWidth="1"/>
    <col min="14127" max="14127" width="11.7109375" style="375" customWidth="1"/>
    <col min="14128" max="14336" width="13" style="375"/>
    <col min="14337" max="14338" width="4.140625" style="375" customWidth="1"/>
    <col min="14339" max="14339" width="50.5703125" style="375" customWidth="1"/>
    <col min="14340" max="14340" width="42.28515625" style="375" customWidth="1"/>
    <col min="14341" max="14341" width="17.7109375" style="375" customWidth="1"/>
    <col min="14342" max="14342" width="41.140625" style="375" customWidth="1"/>
    <col min="14343" max="14343" width="10.42578125" style="375" customWidth="1"/>
    <col min="14344" max="14344" width="10" style="375" customWidth="1"/>
    <col min="14345" max="14345" width="11" style="375" bestFit="1" customWidth="1"/>
    <col min="14346" max="14346" width="9.42578125" style="375" bestFit="1" customWidth="1"/>
    <col min="14347" max="14347" width="11" style="375" bestFit="1" customWidth="1"/>
    <col min="14348" max="14348" width="9.42578125" style="375" bestFit="1" customWidth="1"/>
    <col min="14349" max="14349" width="11" style="375" bestFit="1" customWidth="1"/>
    <col min="14350" max="14350" width="9.42578125" style="375" bestFit="1" customWidth="1"/>
    <col min="14351" max="14351" width="9.5703125" style="375" customWidth="1"/>
    <col min="14352" max="14352" width="11.85546875" style="375" customWidth="1"/>
    <col min="14353" max="14353" width="10.28515625" style="375" customWidth="1"/>
    <col min="14354" max="14354" width="10.85546875" style="375" customWidth="1"/>
    <col min="14355" max="14356" width="13" style="375"/>
    <col min="14357" max="14357" width="10.42578125" style="375" customWidth="1"/>
    <col min="14358" max="14358" width="10" style="375" customWidth="1"/>
    <col min="14359" max="14359" width="10.140625" style="375" bestFit="1" customWidth="1"/>
    <col min="14360" max="14360" width="9.28515625" style="375" bestFit="1" customWidth="1"/>
    <col min="14361" max="14361" width="10.140625" style="375" bestFit="1" customWidth="1"/>
    <col min="14362" max="14362" width="9.28515625" style="375" bestFit="1" customWidth="1"/>
    <col min="14363" max="14363" width="10.140625" style="375" bestFit="1" customWidth="1"/>
    <col min="14364" max="14364" width="9.28515625" style="375" bestFit="1" customWidth="1"/>
    <col min="14365" max="14365" width="10.28515625" style="375" customWidth="1"/>
    <col min="14366" max="14366" width="11.85546875" style="375" customWidth="1"/>
    <col min="14367" max="14367" width="11.42578125" style="375" customWidth="1"/>
    <col min="14368" max="14368" width="11.7109375" style="375" customWidth="1"/>
    <col min="14369" max="14371" width="13" style="375"/>
    <col min="14372" max="14372" width="13.28515625" style="375" customWidth="1"/>
    <col min="14373" max="14373" width="10" style="375" customWidth="1"/>
    <col min="14374" max="14374" width="10.140625" style="375" bestFit="1" customWidth="1"/>
    <col min="14375" max="14375" width="9.28515625" style="375" bestFit="1" customWidth="1"/>
    <col min="14376" max="14376" width="10.140625" style="375" bestFit="1" customWidth="1"/>
    <col min="14377" max="14377" width="9.28515625" style="375" bestFit="1" customWidth="1"/>
    <col min="14378" max="14378" width="10.140625" style="375" bestFit="1" customWidth="1"/>
    <col min="14379" max="14379" width="9.28515625" style="375" bestFit="1" customWidth="1"/>
    <col min="14380" max="14380" width="10.28515625" style="375" customWidth="1"/>
    <col min="14381" max="14381" width="11.85546875" style="375" customWidth="1"/>
    <col min="14382" max="14382" width="11.42578125" style="375" customWidth="1"/>
    <col min="14383" max="14383" width="11.7109375" style="375" customWidth="1"/>
    <col min="14384" max="14592" width="13" style="375"/>
    <col min="14593" max="14594" width="4.140625" style="375" customWidth="1"/>
    <col min="14595" max="14595" width="50.5703125" style="375" customWidth="1"/>
    <col min="14596" max="14596" width="42.28515625" style="375" customWidth="1"/>
    <col min="14597" max="14597" width="17.7109375" style="375" customWidth="1"/>
    <col min="14598" max="14598" width="41.140625" style="375" customWidth="1"/>
    <col min="14599" max="14599" width="10.42578125" style="375" customWidth="1"/>
    <col min="14600" max="14600" width="10" style="375" customWidth="1"/>
    <col min="14601" max="14601" width="11" style="375" bestFit="1" customWidth="1"/>
    <col min="14602" max="14602" width="9.42578125" style="375" bestFit="1" customWidth="1"/>
    <col min="14603" max="14603" width="11" style="375" bestFit="1" customWidth="1"/>
    <col min="14604" max="14604" width="9.42578125" style="375" bestFit="1" customWidth="1"/>
    <col min="14605" max="14605" width="11" style="375" bestFit="1" customWidth="1"/>
    <col min="14606" max="14606" width="9.42578125" style="375" bestFit="1" customWidth="1"/>
    <col min="14607" max="14607" width="9.5703125" style="375" customWidth="1"/>
    <col min="14608" max="14608" width="11.85546875" style="375" customWidth="1"/>
    <col min="14609" max="14609" width="10.28515625" style="375" customWidth="1"/>
    <col min="14610" max="14610" width="10.85546875" style="375" customWidth="1"/>
    <col min="14611" max="14612" width="13" style="375"/>
    <col min="14613" max="14613" width="10.42578125" style="375" customWidth="1"/>
    <col min="14614" max="14614" width="10" style="375" customWidth="1"/>
    <col min="14615" max="14615" width="10.140625" style="375" bestFit="1" customWidth="1"/>
    <col min="14616" max="14616" width="9.28515625" style="375" bestFit="1" customWidth="1"/>
    <col min="14617" max="14617" width="10.140625" style="375" bestFit="1" customWidth="1"/>
    <col min="14618" max="14618" width="9.28515625" style="375" bestFit="1" customWidth="1"/>
    <col min="14619" max="14619" width="10.140625" style="375" bestFit="1" customWidth="1"/>
    <col min="14620" max="14620" width="9.28515625" style="375" bestFit="1" customWidth="1"/>
    <col min="14621" max="14621" width="10.28515625" style="375" customWidth="1"/>
    <col min="14622" max="14622" width="11.85546875" style="375" customWidth="1"/>
    <col min="14623" max="14623" width="11.42578125" style="375" customWidth="1"/>
    <col min="14624" max="14624" width="11.7109375" style="375" customWidth="1"/>
    <col min="14625" max="14627" width="13" style="375"/>
    <col min="14628" max="14628" width="13.28515625" style="375" customWidth="1"/>
    <col min="14629" max="14629" width="10" style="375" customWidth="1"/>
    <col min="14630" max="14630" width="10.140625" style="375" bestFit="1" customWidth="1"/>
    <col min="14631" max="14631" width="9.28515625" style="375" bestFit="1" customWidth="1"/>
    <col min="14632" max="14632" width="10.140625" style="375" bestFit="1" customWidth="1"/>
    <col min="14633" max="14633" width="9.28515625" style="375" bestFit="1" customWidth="1"/>
    <col min="14634" max="14634" width="10.140625" style="375" bestFit="1" customWidth="1"/>
    <col min="14635" max="14635" width="9.28515625" style="375" bestFit="1" customWidth="1"/>
    <col min="14636" max="14636" width="10.28515625" style="375" customWidth="1"/>
    <col min="14637" max="14637" width="11.85546875" style="375" customWidth="1"/>
    <col min="14638" max="14638" width="11.42578125" style="375" customWidth="1"/>
    <col min="14639" max="14639" width="11.7109375" style="375" customWidth="1"/>
    <col min="14640" max="14848" width="13" style="375"/>
    <col min="14849" max="14850" width="4.140625" style="375" customWidth="1"/>
    <col min="14851" max="14851" width="50.5703125" style="375" customWidth="1"/>
    <col min="14852" max="14852" width="42.28515625" style="375" customWidth="1"/>
    <col min="14853" max="14853" width="17.7109375" style="375" customWidth="1"/>
    <col min="14854" max="14854" width="41.140625" style="375" customWidth="1"/>
    <col min="14855" max="14855" width="10.42578125" style="375" customWidth="1"/>
    <col min="14856" max="14856" width="10" style="375" customWidth="1"/>
    <col min="14857" max="14857" width="11" style="375" bestFit="1" customWidth="1"/>
    <col min="14858" max="14858" width="9.42578125" style="375" bestFit="1" customWidth="1"/>
    <col min="14859" max="14859" width="11" style="375" bestFit="1" customWidth="1"/>
    <col min="14860" max="14860" width="9.42578125" style="375" bestFit="1" customWidth="1"/>
    <col min="14861" max="14861" width="11" style="375" bestFit="1" customWidth="1"/>
    <col min="14862" max="14862" width="9.42578125" style="375" bestFit="1" customWidth="1"/>
    <col min="14863" max="14863" width="9.5703125" style="375" customWidth="1"/>
    <col min="14864" max="14864" width="11.85546875" style="375" customWidth="1"/>
    <col min="14865" max="14865" width="10.28515625" style="375" customWidth="1"/>
    <col min="14866" max="14866" width="10.85546875" style="375" customWidth="1"/>
    <col min="14867" max="14868" width="13" style="375"/>
    <col min="14869" max="14869" width="10.42578125" style="375" customWidth="1"/>
    <col min="14870" max="14870" width="10" style="375" customWidth="1"/>
    <col min="14871" max="14871" width="10.140625" style="375" bestFit="1" customWidth="1"/>
    <col min="14872" max="14872" width="9.28515625" style="375" bestFit="1" customWidth="1"/>
    <col min="14873" max="14873" width="10.140625" style="375" bestFit="1" customWidth="1"/>
    <col min="14874" max="14874" width="9.28515625" style="375" bestFit="1" customWidth="1"/>
    <col min="14875" max="14875" width="10.140625" style="375" bestFit="1" customWidth="1"/>
    <col min="14876" max="14876" width="9.28515625" style="375" bestFit="1" customWidth="1"/>
    <col min="14877" max="14877" width="10.28515625" style="375" customWidth="1"/>
    <col min="14878" max="14878" width="11.85546875" style="375" customWidth="1"/>
    <col min="14879" max="14879" width="11.42578125" style="375" customWidth="1"/>
    <col min="14880" max="14880" width="11.7109375" style="375" customWidth="1"/>
    <col min="14881" max="14883" width="13" style="375"/>
    <col min="14884" max="14884" width="13.28515625" style="375" customWidth="1"/>
    <col min="14885" max="14885" width="10" style="375" customWidth="1"/>
    <col min="14886" max="14886" width="10.140625" style="375" bestFit="1" customWidth="1"/>
    <col min="14887" max="14887" width="9.28515625" style="375" bestFit="1" customWidth="1"/>
    <col min="14888" max="14888" width="10.140625" style="375" bestFit="1" customWidth="1"/>
    <col min="14889" max="14889" width="9.28515625" style="375" bestFit="1" customWidth="1"/>
    <col min="14890" max="14890" width="10.140625" style="375" bestFit="1" customWidth="1"/>
    <col min="14891" max="14891" width="9.28515625" style="375" bestFit="1" customWidth="1"/>
    <col min="14892" max="14892" width="10.28515625" style="375" customWidth="1"/>
    <col min="14893" max="14893" width="11.85546875" style="375" customWidth="1"/>
    <col min="14894" max="14894" width="11.42578125" style="375" customWidth="1"/>
    <col min="14895" max="14895" width="11.7109375" style="375" customWidth="1"/>
    <col min="14896" max="15104" width="13" style="375"/>
    <col min="15105" max="15106" width="4.140625" style="375" customWidth="1"/>
    <col min="15107" max="15107" width="50.5703125" style="375" customWidth="1"/>
    <col min="15108" max="15108" width="42.28515625" style="375" customWidth="1"/>
    <col min="15109" max="15109" width="17.7109375" style="375" customWidth="1"/>
    <col min="15110" max="15110" width="41.140625" style="375" customWidth="1"/>
    <col min="15111" max="15111" width="10.42578125" style="375" customWidth="1"/>
    <col min="15112" max="15112" width="10" style="375" customWidth="1"/>
    <col min="15113" max="15113" width="11" style="375" bestFit="1" customWidth="1"/>
    <col min="15114" max="15114" width="9.42578125" style="375" bestFit="1" customWidth="1"/>
    <col min="15115" max="15115" width="11" style="375" bestFit="1" customWidth="1"/>
    <col min="15116" max="15116" width="9.42578125" style="375" bestFit="1" customWidth="1"/>
    <col min="15117" max="15117" width="11" style="375" bestFit="1" customWidth="1"/>
    <col min="15118" max="15118" width="9.42578125" style="375" bestFit="1" customWidth="1"/>
    <col min="15119" max="15119" width="9.5703125" style="375" customWidth="1"/>
    <col min="15120" max="15120" width="11.85546875" style="375" customWidth="1"/>
    <col min="15121" max="15121" width="10.28515625" style="375" customWidth="1"/>
    <col min="15122" max="15122" width="10.85546875" style="375" customWidth="1"/>
    <col min="15123" max="15124" width="13" style="375"/>
    <col min="15125" max="15125" width="10.42578125" style="375" customWidth="1"/>
    <col min="15126" max="15126" width="10" style="375" customWidth="1"/>
    <col min="15127" max="15127" width="10.140625" style="375" bestFit="1" customWidth="1"/>
    <col min="15128" max="15128" width="9.28515625" style="375" bestFit="1" customWidth="1"/>
    <col min="15129" max="15129" width="10.140625" style="375" bestFit="1" customWidth="1"/>
    <col min="15130" max="15130" width="9.28515625" style="375" bestFit="1" customWidth="1"/>
    <col min="15131" max="15131" width="10.140625" style="375" bestFit="1" customWidth="1"/>
    <col min="15132" max="15132" width="9.28515625" style="375" bestFit="1" customWidth="1"/>
    <col min="15133" max="15133" width="10.28515625" style="375" customWidth="1"/>
    <col min="15134" max="15134" width="11.85546875" style="375" customWidth="1"/>
    <col min="15135" max="15135" width="11.42578125" style="375" customWidth="1"/>
    <col min="15136" max="15136" width="11.7109375" style="375" customWidth="1"/>
    <col min="15137" max="15139" width="13" style="375"/>
    <col min="15140" max="15140" width="13.28515625" style="375" customWidth="1"/>
    <col min="15141" max="15141" width="10" style="375" customWidth="1"/>
    <col min="15142" max="15142" width="10.140625" style="375" bestFit="1" customWidth="1"/>
    <col min="15143" max="15143" width="9.28515625" style="375" bestFit="1" customWidth="1"/>
    <col min="15144" max="15144" width="10.140625" style="375" bestFit="1" customWidth="1"/>
    <col min="15145" max="15145" width="9.28515625" style="375" bestFit="1" customWidth="1"/>
    <col min="15146" max="15146" width="10.140625" style="375" bestFit="1" customWidth="1"/>
    <col min="15147" max="15147" width="9.28515625" style="375" bestFit="1" customWidth="1"/>
    <col min="15148" max="15148" width="10.28515625" style="375" customWidth="1"/>
    <col min="15149" max="15149" width="11.85546875" style="375" customWidth="1"/>
    <col min="15150" max="15150" width="11.42578125" style="375" customWidth="1"/>
    <col min="15151" max="15151" width="11.7109375" style="375" customWidth="1"/>
    <col min="15152" max="15360" width="13" style="375"/>
    <col min="15361" max="15362" width="4.140625" style="375" customWidth="1"/>
    <col min="15363" max="15363" width="50.5703125" style="375" customWidth="1"/>
    <col min="15364" max="15364" width="42.28515625" style="375" customWidth="1"/>
    <col min="15365" max="15365" width="17.7109375" style="375" customWidth="1"/>
    <col min="15366" max="15366" width="41.140625" style="375" customWidth="1"/>
    <col min="15367" max="15367" width="10.42578125" style="375" customWidth="1"/>
    <col min="15368" max="15368" width="10" style="375" customWidth="1"/>
    <col min="15369" max="15369" width="11" style="375" bestFit="1" customWidth="1"/>
    <col min="15370" max="15370" width="9.42578125" style="375" bestFit="1" customWidth="1"/>
    <col min="15371" max="15371" width="11" style="375" bestFit="1" customWidth="1"/>
    <col min="15372" max="15372" width="9.42578125" style="375" bestFit="1" customWidth="1"/>
    <col min="15373" max="15373" width="11" style="375" bestFit="1" customWidth="1"/>
    <col min="15374" max="15374" width="9.42578125" style="375" bestFit="1" customWidth="1"/>
    <col min="15375" max="15375" width="9.5703125" style="375" customWidth="1"/>
    <col min="15376" max="15376" width="11.85546875" style="375" customWidth="1"/>
    <col min="15377" max="15377" width="10.28515625" style="375" customWidth="1"/>
    <col min="15378" max="15378" width="10.85546875" style="375" customWidth="1"/>
    <col min="15379" max="15380" width="13" style="375"/>
    <col min="15381" max="15381" width="10.42578125" style="375" customWidth="1"/>
    <col min="15382" max="15382" width="10" style="375" customWidth="1"/>
    <col min="15383" max="15383" width="10.140625" style="375" bestFit="1" customWidth="1"/>
    <col min="15384" max="15384" width="9.28515625" style="375" bestFit="1" customWidth="1"/>
    <col min="15385" max="15385" width="10.140625" style="375" bestFit="1" customWidth="1"/>
    <col min="15386" max="15386" width="9.28515625" style="375" bestFit="1" customWidth="1"/>
    <col min="15387" max="15387" width="10.140625" style="375" bestFit="1" customWidth="1"/>
    <col min="15388" max="15388" width="9.28515625" style="375" bestFit="1" customWidth="1"/>
    <col min="15389" max="15389" width="10.28515625" style="375" customWidth="1"/>
    <col min="15390" max="15390" width="11.85546875" style="375" customWidth="1"/>
    <col min="15391" max="15391" width="11.42578125" style="375" customWidth="1"/>
    <col min="15392" max="15392" width="11.7109375" style="375" customWidth="1"/>
    <col min="15393" max="15395" width="13" style="375"/>
    <col min="15396" max="15396" width="13.28515625" style="375" customWidth="1"/>
    <col min="15397" max="15397" width="10" style="375" customWidth="1"/>
    <col min="15398" max="15398" width="10.140625" style="375" bestFit="1" customWidth="1"/>
    <col min="15399" max="15399" width="9.28515625" style="375" bestFit="1" customWidth="1"/>
    <col min="15400" max="15400" width="10.140625" style="375" bestFit="1" customWidth="1"/>
    <col min="15401" max="15401" width="9.28515625" style="375" bestFit="1" customWidth="1"/>
    <col min="15402" max="15402" width="10.140625" style="375" bestFit="1" customWidth="1"/>
    <col min="15403" max="15403" width="9.28515625" style="375" bestFit="1" customWidth="1"/>
    <col min="15404" max="15404" width="10.28515625" style="375" customWidth="1"/>
    <col min="15405" max="15405" width="11.85546875" style="375" customWidth="1"/>
    <col min="15406" max="15406" width="11.42578125" style="375" customWidth="1"/>
    <col min="15407" max="15407" width="11.7109375" style="375" customWidth="1"/>
    <col min="15408" max="15616" width="13" style="375"/>
    <col min="15617" max="15618" width="4.140625" style="375" customWidth="1"/>
    <col min="15619" max="15619" width="50.5703125" style="375" customWidth="1"/>
    <col min="15620" max="15620" width="42.28515625" style="375" customWidth="1"/>
    <col min="15621" max="15621" width="17.7109375" style="375" customWidth="1"/>
    <col min="15622" max="15622" width="41.140625" style="375" customWidth="1"/>
    <col min="15623" max="15623" width="10.42578125" style="375" customWidth="1"/>
    <col min="15624" max="15624" width="10" style="375" customWidth="1"/>
    <col min="15625" max="15625" width="11" style="375" bestFit="1" customWidth="1"/>
    <col min="15626" max="15626" width="9.42578125" style="375" bestFit="1" customWidth="1"/>
    <col min="15627" max="15627" width="11" style="375" bestFit="1" customWidth="1"/>
    <col min="15628" max="15628" width="9.42578125" style="375" bestFit="1" customWidth="1"/>
    <col min="15629" max="15629" width="11" style="375" bestFit="1" customWidth="1"/>
    <col min="15630" max="15630" width="9.42578125" style="375" bestFit="1" customWidth="1"/>
    <col min="15631" max="15631" width="9.5703125" style="375" customWidth="1"/>
    <col min="15632" max="15632" width="11.85546875" style="375" customWidth="1"/>
    <col min="15633" max="15633" width="10.28515625" style="375" customWidth="1"/>
    <col min="15634" max="15634" width="10.85546875" style="375" customWidth="1"/>
    <col min="15635" max="15636" width="13" style="375"/>
    <col min="15637" max="15637" width="10.42578125" style="375" customWidth="1"/>
    <col min="15638" max="15638" width="10" style="375" customWidth="1"/>
    <col min="15639" max="15639" width="10.140625" style="375" bestFit="1" customWidth="1"/>
    <col min="15640" max="15640" width="9.28515625" style="375" bestFit="1" customWidth="1"/>
    <col min="15641" max="15641" width="10.140625" style="375" bestFit="1" customWidth="1"/>
    <col min="15642" max="15642" width="9.28515625" style="375" bestFit="1" customWidth="1"/>
    <col min="15643" max="15643" width="10.140625" style="375" bestFit="1" customWidth="1"/>
    <col min="15644" max="15644" width="9.28515625" style="375" bestFit="1" customWidth="1"/>
    <col min="15645" max="15645" width="10.28515625" style="375" customWidth="1"/>
    <col min="15646" max="15646" width="11.85546875" style="375" customWidth="1"/>
    <col min="15647" max="15647" width="11.42578125" style="375" customWidth="1"/>
    <col min="15648" max="15648" width="11.7109375" style="375" customWidth="1"/>
    <col min="15649" max="15651" width="13" style="375"/>
    <col min="15652" max="15652" width="13.28515625" style="375" customWidth="1"/>
    <col min="15653" max="15653" width="10" style="375" customWidth="1"/>
    <col min="15654" max="15654" width="10.140625" style="375" bestFit="1" customWidth="1"/>
    <col min="15655" max="15655" width="9.28515625" style="375" bestFit="1" customWidth="1"/>
    <col min="15656" max="15656" width="10.140625" style="375" bestFit="1" customWidth="1"/>
    <col min="15657" max="15657" width="9.28515625" style="375" bestFit="1" customWidth="1"/>
    <col min="15658" max="15658" width="10.140625" style="375" bestFit="1" customWidth="1"/>
    <col min="15659" max="15659" width="9.28515625" style="375" bestFit="1" customWidth="1"/>
    <col min="15660" max="15660" width="10.28515625" style="375" customWidth="1"/>
    <col min="15661" max="15661" width="11.85546875" style="375" customWidth="1"/>
    <col min="15662" max="15662" width="11.42578125" style="375" customWidth="1"/>
    <col min="15663" max="15663" width="11.7109375" style="375" customWidth="1"/>
    <col min="15664" max="15872" width="13" style="375"/>
    <col min="15873" max="15874" width="4.140625" style="375" customWidth="1"/>
    <col min="15875" max="15875" width="50.5703125" style="375" customWidth="1"/>
    <col min="15876" max="15876" width="42.28515625" style="375" customWidth="1"/>
    <col min="15877" max="15877" width="17.7109375" style="375" customWidth="1"/>
    <col min="15878" max="15878" width="41.140625" style="375" customWidth="1"/>
    <col min="15879" max="15879" width="10.42578125" style="375" customWidth="1"/>
    <col min="15880" max="15880" width="10" style="375" customWidth="1"/>
    <col min="15881" max="15881" width="11" style="375" bestFit="1" customWidth="1"/>
    <col min="15882" max="15882" width="9.42578125" style="375" bestFit="1" customWidth="1"/>
    <col min="15883" max="15883" width="11" style="375" bestFit="1" customWidth="1"/>
    <col min="15884" max="15884" width="9.42578125" style="375" bestFit="1" customWidth="1"/>
    <col min="15885" max="15885" width="11" style="375" bestFit="1" customWidth="1"/>
    <col min="15886" max="15886" width="9.42578125" style="375" bestFit="1" customWidth="1"/>
    <col min="15887" max="15887" width="9.5703125" style="375" customWidth="1"/>
    <col min="15888" max="15888" width="11.85546875" style="375" customWidth="1"/>
    <col min="15889" max="15889" width="10.28515625" style="375" customWidth="1"/>
    <col min="15890" max="15890" width="10.85546875" style="375" customWidth="1"/>
    <col min="15891" max="15892" width="13" style="375"/>
    <col min="15893" max="15893" width="10.42578125" style="375" customWidth="1"/>
    <col min="15894" max="15894" width="10" style="375" customWidth="1"/>
    <col min="15895" max="15895" width="10.140625" style="375" bestFit="1" customWidth="1"/>
    <col min="15896" max="15896" width="9.28515625" style="375" bestFit="1" customWidth="1"/>
    <col min="15897" max="15897" width="10.140625" style="375" bestFit="1" customWidth="1"/>
    <col min="15898" max="15898" width="9.28515625" style="375" bestFit="1" customWidth="1"/>
    <col min="15899" max="15899" width="10.140625" style="375" bestFit="1" customWidth="1"/>
    <col min="15900" max="15900" width="9.28515625" style="375" bestFit="1" customWidth="1"/>
    <col min="15901" max="15901" width="10.28515625" style="375" customWidth="1"/>
    <col min="15902" max="15902" width="11.85546875" style="375" customWidth="1"/>
    <col min="15903" max="15903" width="11.42578125" style="375" customWidth="1"/>
    <col min="15904" max="15904" width="11.7109375" style="375" customWidth="1"/>
    <col min="15905" max="15907" width="13" style="375"/>
    <col min="15908" max="15908" width="13.28515625" style="375" customWidth="1"/>
    <col min="15909" max="15909" width="10" style="375" customWidth="1"/>
    <col min="15910" max="15910" width="10.140625" style="375" bestFit="1" customWidth="1"/>
    <col min="15911" max="15911" width="9.28515625" style="375" bestFit="1" customWidth="1"/>
    <col min="15912" max="15912" width="10.140625" style="375" bestFit="1" customWidth="1"/>
    <col min="15913" max="15913" width="9.28515625" style="375" bestFit="1" customWidth="1"/>
    <col min="15914" max="15914" width="10.140625" style="375" bestFit="1" customWidth="1"/>
    <col min="15915" max="15915" width="9.28515625" style="375" bestFit="1" customWidth="1"/>
    <col min="15916" max="15916" width="10.28515625" style="375" customWidth="1"/>
    <col min="15917" max="15917" width="11.85546875" style="375" customWidth="1"/>
    <col min="15918" max="15918" width="11.42578125" style="375" customWidth="1"/>
    <col min="15919" max="15919" width="11.7109375" style="375" customWidth="1"/>
    <col min="15920" max="16128" width="13" style="375"/>
    <col min="16129" max="16130" width="4.140625" style="375" customWidth="1"/>
    <col min="16131" max="16131" width="50.5703125" style="375" customWidth="1"/>
    <col min="16132" max="16132" width="42.28515625" style="375" customWidth="1"/>
    <col min="16133" max="16133" width="17.7109375" style="375" customWidth="1"/>
    <col min="16134" max="16134" width="41.140625" style="375" customWidth="1"/>
    <col min="16135" max="16135" width="10.42578125" style="375" customWidth="1"/>
    <col min="16136" max="16136" width="10" style="375" customWidth="1"/>
    <col min="16137" max="16137" width="11" style="375" bestFit="1" customWidth="1"/>
    <col min="16138" max="16138" width="9.42578125" style="375" bestFit="1" customWidth="1"/>
    <col min="16139" max="16139" width="11" style="375" bestFit="1" customWidth="1"/>
    <col min="16140" max="16140" width="9.42578125" style="375" bestFit="1" customWidth="1"/>
    <col min="16141" max="16141" width="11" style="375" bestFit="1" customWidth="1"/>
    <col min="16142" max="16142" width="9.42578125" style="375" bestFit="1" customWidth="1"/>
    <col min="16143" max="16143" width="9.5703125" style="375" customWidth="1"/>
    <col min="16144" max="16144" width="11.85546875" style="375" customWidth="1"/>
    <col min="16145" max="16145" width="10.28515625" style="375" customWidth="1"/>
    <col min="16146" max="16146" width="10.85546875" style="375" customWidth="1"/>
    <col min="16147" max="16148" width="13" style="375"/>
    <col min="16149" max="16149" width="10.42578125" style="375" customWidth="1"/>
    <col min="16150" max="16150" width="10" style="375" customWidth="1"/>
    <col min="16151" max="16151" width="10.140625" style="375" bestFit="1" customWidth="1"/>
    <col min="16152" max="16152" width="9.28515625" style="375" bestFit="1" customWidth="1"/>
    <col min="16153" max="16153" width="10.140625" style="375" bestFit="1" customWidth="1"/>
    <col min="16154" max="16154" width="9.28515625" style="375" bestFit="1" customWidth="1"/>
    <col min="16155" max="16155" width="10.140625" style="375" bestFit="1" customWidth="1"/>
    <col min="16156" max="16156" width="9.28515625" style="375" bestFit="1" customWidth="1"/>
    <col min="16157" max="16157" width="10.28515625" style="375" customWidth="1"/>
    <col min="16158" max="16158" width="11.85546875" style="375" customWidth="1"/>
    <col min="16159" max="16159" width="11.42578125" style="375" customWidth="1"/>
    <col min="16160" max="16160" width="11.7109375" style="375" customWidth="1"/>
    <col min="16161" max="16163" width="13" style="375"/>
    <col min="16164" max="16164" width="13.28515625" style="375" customWidth="1"/>
    <col min="16165" max="16165" width="10" style="375" customWidth="1"/>
    <col min="16166" max="16166" width="10.140625" style="375" bestFit="1" customWidth="1"/>
    <col min="16167" max="16167" width="9.28515625" style="375" bestFit="1" customWidth="1"/>
    <col min="16168" max="16168" width="10.140625" style="375" bestFit="1" customWidth="1"/>
    <col min="16169" max="16169" width="9.28515625" style="375" bestFit="1" customWidth="1"/>
    <col min="16170" max="16170" width="10.140625" style="375" bestFit="1" customWidth="1"/>
    <col min="16171" max="16171" width="9.28515625" style="375" bestFit="1" customWidth="1"/>
    <col min="16172" max="16172" width="10.28515625" style="375" customWidth="1"/>
    <col min="16173" max="16173" width="11.85546875" style="375" customWidth="1"/>
    <col min="16174" max="16174" width="11.42578125" style="375" customWidth="1"/>
    <col min="16175" max="16175" width="11.7109375" style="375" customWidth="1"/>
    <col min="16176" max="16384" width="13" style="375"/>
  </cols>
  <sheetData>
    <row r="1" spans="1:47" x14ac:dyDescent="0.25">
      <c r="D1" s="375" t="s">
        <v>1546</v>
      </c>
    </row>
    <row r="2" spans="1:47" s="379" customFormat="1" ht="51" x14ac:dyDescent="0.25">
      <c r="A2" s="377" t="s">
        <v>3</v>
      </c>
      <c r="B2" s="378"/>
      <c r="C2" s="378" t="s">
        <v>1547</v>
      </c>
      <c r="D2" s="378" t="s">
        <v>1548</v>
      </c>
      <c r="E2" s="378" t="s">
        <v>1549</v>
      </c>
      <c r="F2" s="378" t="s">
        <v>1550</v>
      </c>
      <c r="G2" s="378" t="s">
        <v>5</v>
      </c>
      <c r="H2" s="378" t="s">
        <v>1551</v>
      </c>
      <c r="I2" s="378" t="s">
        <v>1552</v>
      </c>
      <c r="J2" s="378" t="s">
        <v>1551</v>
      </c>
      <c r="K2" s="378" t="s">
        <v>1553</v>
      </c>
      <c r="L2" s="378" t="s">
        <v>1551</v>
      </c>
      <c r="M2" s="378" t="s">
        <v>1554</v>
      </c>
      <c r="N2" s="378" t="s">
        <v>1551</v>
      </c>
      <c r="O2" s="378" t="s">
        <v>1555</v>
      </c>
      <c r="P2" s="378" t="s">
        <v>1551</v>
      </c>
      <c r="Q2" s="378" t="s">
        <v>1556</v>
      </c>
      <c r="R2" s="377" t="s">
        <v>1551</v>
      </c>
      <c r="U2" s="378" t="s">
        <v>5</v>
      </c>
      <c r="V2" s="378" t="s">
        <v>1551</v>
      </c>
      <c r="W2" s="378" t="s">
        <v>1552</v>
      </c>
      <c r="X2" s="378" t="s">
        <v>1551</v>
      </c>
      <c r="Y2" s="378" t="s">
        <v>1553</v>
      </c>
      <c r="Z2" s="378" t="s">
        <v>1551</v>
      </c>
      <c r="AA2" s="378" t="s">
        <v>1554</v>
      </c>
      <c r="AB2" s="378" t="s">
        <v>1551</v>
      </c>
      <c r="AC2" s="378" t="s">
        <v>1555</v>
      </c>
      <c r="AD2" s="378" t="s">
        <v>1551</v>
      </c>
      <c r="AE2" s="378" t="s">
        <v>1556</v>
      </c>
      <c r="AF2" s="378" t="s">
        <v>1551</v>
      </c>
      <c r="AG2" s="378" t="s">
        <v>1557</v>
      </c>
      <c r="AH2" s="378" t="s">
        <v>1551</v>
      </c>
      <c r="AJ2" s="378" t="s">
        <v>5</v>
      </c>
      <c r="AK2" s="378" t="s">
        <v>1551</v>
      </c>
      <c r="AL2" s="378" t="s">
        <v>1552</v>
      </c>
      <c r="AM2" s="378" t="s">
        <v>1551</v>
      </c>
      <c r="AN2" s="378" t="s">
        <v>1553</v>
      </c>
      <c r="AO2" s="378" t="s">
        <v>1551</v>
      </c>
      <c r="AP2" s="378" t="s">
        <v>1554</v>
      </c>
      <c r="AQ2" s="378" t="s">
        <v>1551</v>
      </c>
      <c r="AR2" s="378" t="s">
        <v>1558</v>
      </c>
      <c r="AS2" s="378" t="s">
        <v>1551</v>
      </c>
      <c r="AT2" s="378" t="s">
        <v>1559</v>
      </c>
      <c r="AU2" s="378" t="s">
        <v>1551</v>
      </c>
    </row>
    <row r="3" spans="1:47" s="379" customFormat="1" ht="45.75" customHeight="1" x14ac:dyDescent="0.25">
      <c r="A3" s="380">
        <v>1</v>
      </c>
      <c r="B3" s="381">
        <v>1</v>
      </c>
      <c r="C3" s="382" t="s">
        <v>1560</v>
      </c>
      <c r="D3" s="381" t="s">
        <v>1561</v>
      </c>
      <c r="E3" s="381" t="s">
        <v>1562</v>
      </c>
      <c r="F3" s="381" t="s">
        <v>1563</v>
      </c>
      <c r="G3" s="383">
        <v>2204</v>
      </c>
      <c r="H3" s="384">
        <v>8463</v>
      </c>
      <c r="I3" s="383">
        <v>2646</v>
      </c>
      <c r="J3" s="384">
        <v>8410</v>
      </c>
      <c r="K3" s="383">
        <v>2950</v>
      </c>
      <c r="L3" s="384">
        <v>8411</v>
      </c>
      <c r="M3" s="383">
        <v>2950</v>
      </c>
      <c r="N3" s="384">
        <v>8939</v>
      </c>
      <c r="O3" s="383">
        <v>2950</v>
      </c>
      <c r="P3" s="384">
        <v>8940</v>
      </c>
      <c r="Q3" s="383">
        <v>2950</v>
      </c>
      <c r="R3" s="384">
        <v>9311</v>
      </c>
      <c r="U3" s="383">
        <v>1900</v>
      </c>
      <c r="V3" s="384">
        <v>9312</v>
      </c>
      <c r="W3" s="383">
        <v>2950</v>
      </c>
      <c r="X3" s="384">
        <v>9313</v>
      </c>
      <c r="Y3" s="383">
        <v>2950</v>
      </c>
      <c r="Z3" s="384">
        <v>9313</v>
      </c>
      <c r="AA3" s="383">
        <v>2950</v>
      </c>
      <c r="AB3" s="384">
        <v>9963</v>
      </c>
      <c r="AC3" s="383">
        <v>2950</v>
      </c>
      <c r="AD3" s="384">
        <v>9963</v>
      </c>
      <c r="AE3" s="383">
        <v>2950</v>
      </c>
      <c r="AF3" s="384">
        <v>9963</v>
      </c>
      <c r="AG3" s="383">
        <v>2950</v>
      </c>
      <c r="AH3" s="384">
        <v>11241</v>
      </c>
      <c r="AJ3" s="383">
        <v>1900</v>
      </c>
      <c r="AK3" s="384">
        <v>11242</v>
      </c>
      <c r="AL3" s="383">
        <v>2950</v>
      </c>
      <c r="AM3" s="384">
        <v>11241</v>
      </c>
      <c r="AN3" s="383">
        <v>2950</v>
      </c>
      <c r="AO3" s="385" t="s">
        <v>1564</v>
      </c>
      <c r="AP3" s="383">
        <v>2950</v>
      </c>
      <c r="AQ3" s="384" t="s">
        <v>1564</v>
      </c>
      <c r="AR3" s="383">
        <v>2950</v>
      </c>
      <c r="AS3" s="384" t="s">
        <v>1074</v>
      </c>
      <c r="AT3" s="383">
        <v>2950</v>
      </c>
      <c r="AU3" s="384" t="s">
        <v>1565</v>
      </c>
    </row>
    <row r="4" spans="1:47" s="388" customFormat="1" ht="52.5" customHeight="1" x14ac:dyDescent="0.25">
      <c r="A4" s="386">
        <v>2</v>
      </c>
      <c r="B4" s="381">
        <v>2</v>
      </c>
      <c r="C4" s="382" t="s">
        <v>1566</v>
      </c>
      <c r="D4" s="381" t="s">
        <v>1567</v>
      </c>
      <c r="E4" s="387" t="s">
        <v>1568</v>
      </c>
      <c r="F4" s="387" t="s">
        <v>1569</v>
      </c>
      <c r="G4" s="383">
        <v>1900</v>
      </c>
      <c r="H4" s="384">
        <v>8412</v>
      </c>
      <c r="I4" s="383">
        <v>2950</v>
      </c>
      <c r="J4" s="384">
        <v>9300</v>
      </c>
      <c r="K4" s="383">
        <v>2950</v>
      </c>
      <c r="L4" s="384">
        <v>9139</v>
      </c>
      <c r="M4" s="383">
        <v>2950</v>
      </c>
      <c r="N4" s="384">
        <v>9139</v>
      </c>
      <c r="O4" s="383">
        <v>2950</v>
      </c>
      <c r="P4" s="384">
        <v>9139</v>
      </c>
      <c r="Q4" s="383">
        <v>2950</v>
      </c>
      <c r="R4" s="384">
        <v>9139</v>
      </c>
      <c r="U4" s="383">
        <v>1900</v>
      </c>
      <c r="V4" s="384">
        <v>9301</v>
      </c>
      <c r="W4" s="383">
        <v>1100</v>
      </c>
      <c r="X4" s="384">
        <v>9301</v>
      </c>
      <c r="Y4" s="383">
        <v>2950</v>
      </c>
      <c r="Z4" s="384"/>
      <c r="AA4" s="383">
        <v>2950</v>
      </c>
      <c r="AB4" s="384"/>
      <c r="AC4" s="383">
        <v>2950</v>
      </c>
      <c r="AD4" s="384"/>
      <c r="AE4" s="383">
        <v>2950</v>
      </c>
      <c r="AF4" s="384"/>
      <c r="AG4" s="383">
        <v>2950</v>
      </c>
      <c r="AH4" s="384"/>
      <c r="AJ4" s="383">
        <v>2437.5</v>
      </c>
      <c r="AK4" s="384" t="s">
        <v>1074</v>
      </c>
      <c r="AL4" s="383">
        <v>3687.5</v>
      </c>
      <c r="AM4" s="384" t="s">
        <v>1074</v>
      </c>
      <c r="AN4" s="383">
        <v>3540</v>
      </c>
      <c r="AO4" s="385" t="s">
        <v>1074</v>
      </c>
      <c r="AP4" s="389">
        <v>3392.5</v>
      </c>
      <c r="AQ4" s="384"/>
      <c r="AR4" s="389">
        <v>2950</v>
      </c>
      <c r="AS4" s="384"/>
      <c r="AT4" s="389">
        <v>2950</v>
      </c>
      <c r="AU4" s="384"/>
    </row>
    <row r="5" spans="1:47" s="388" customFormat="1" ht="49.5" customHeight="1" x14ac:dyDescent="0.25">
      <c r="A5" s="386"/>
      <c r="B5" s="381">
        <v>3</v>
      </c>
      <c r="C5" s="382" t="s">
        <v>1570</v>
      </c>
      <c r="D5" s="381" t="s">
        <v>1571</v>
      </c>
      <c r="E5" s="387" t="s">
        <v>1572</v>
      </c>
      <c r="F5" s="387" t="s">
        <v>1573</v>
      </c>
      <c r="G5" s="383">
        <f>2204+3422</f>
        <v>5626</v>
      </c>
      <c r="H5" s="384">
        <v>8464</v>
      </c>
      <c r="I5" s="385"/>
      <c r="J5" s="384">
        <v>8464</v>
      </c>
      <c r="K5" s="383">
        <v>3422</v>
      </c>
      <c r="L5" s="384">
        <v>8585</v>
      </c>
      <c r="M5" s="383">
        <v>3422</v>
      </c>
      <c r="N5" s="384">
        <v>8847</v>
      </c>
      <c r="O5" s="383">
        <v>1230</v>
      </c>
      <c r="P5" s="384">
        <v>8847</v>
      </c>
      <c r="Q5" s="383">
        <v>2950</v>
      </c>
      <c r="R5" s="384">
        <v>9106</v>
      </c>
      <c r="U5" s="383">
        <v>1900</v>
      </c>
      <c r="V5" s="384">
        <v>9307</v>
      </c>
      <c r="W5" s="383">
        <v>2950</v>
      </c>
      <c r="X5" s="384">
        <v>9307</v>
      </c>
      <c r="Y5" s="383">
        <v>2950</v>
      </c>
      <c r="Z5" s="384">
        <v>9884</v>
      </c>
      <c r="AA5" s="383">
        <v>2950</v>
      </c>
      <c r="AB5" s="384">
        <v>9884</v>
      </c>
      <c r="AC5" s="383">
        <v>2950</v>
      </c>
      <c r="AD5" s="384">
        <v>10375</v>
      </c>
      <c r="AE5" s="383">
        <v>2950</v>
      </c>
      <c r="AF5" s="384">
        <v>10538</v>
      </c>
      <c r="AG5" s="383">
        <v>2950</v>
      </c>
      <c r="AH5" s="384">
        <v>10927</v>
      </c>
      <c r="AJ5" s="383">
        <v>1900</v>
      </c>
      <c r="AK5" s="384">
        <v>10927</v>
      </c>
      <c r="AL5" s="383">
        <v>2950</v>
      </c>
      <c r="AM5" s="384" t="s">
        <v>1574</v>
      </c>
      <c r="AN5" s="383">
        <v>2950</v>
      </c>
      <c r="AO5" s="385"/>
      <c r="AP5" s="383">
        <v>2950</v>
      </c>
      <c r="AQ5" s="384" t="s">
        <v>1575</v>
      </c>
      <c r="AR5" s="383">
        <v>2950</v>
      </c>
      <c r="AS5" s="384" t="s">
        <v>1576</v>
      </c>
      <c r="AT5" s="383">
        <v>2950</v>
      </c>
      <c r="AU5" s="384" t="s">
        <v>1577</v>
      </c>
    </row>
    <row r="6" spans="1:47" s="388" customFormat="1" ht="54" customHeight="1" x14ac:dyDescent="0.25">
      <c r="A6" s="380">
        <v>3</v>
      </c>
      <c r="B6" s="381">
        <v>4</v>
      </c>
      <c r="C6" s="381" t="s">
        <v>1578</v>
      </c>
      <c r="D6" s="381" t="s">
        <v>1578</v>
      </c>
      <c r="E6" s="381" t="s">
        <v>1579</v>
      </c>
      <c r="F6" s="381" t="s">
        <v>1580</v>
      </c>
      <c r="G6" s="385"/>
      <c r="H6" s="384">
        <v>9108</v>
      </c>
      <c r="I6" s="383">
        <v>2813</v>
      </c>
      <c r="J6" s="384">
        <v>9108</v>
      </c>
      <c r="K6" s="383">
        <v>1711</v>
      </c>
      <c r="L6" s="384">
        <v>9108</v>
      </c>
      <c r="M6" s="383">
        <v>1711</v>
      </c>
      <c r="N6" s="384">
        <v>9108</v>
      </c>
      <c r="O6" s="383">
        <v>1711</v>
      </c>
      <c r="P6" s="384">
        <v>9108</v>
      </c>
      <c r="Q6" s="383">
        <v>1711</v>
      </c>
      <c r="R6" s="384">
        <v>9108</v>
      </c>
      <c r="U6" s="383">
        <v>2204</v>
      </c>
      <c r="V6" s="384">
        <v>9892</v>
      </c>
      <c r="W6" s="383">
        <v>1711</v>
      </c>
      <c r="X6" s="384">
        <v>9892</v>
      </c>
      <c r="Y6" s="383">
        <v>1711</v>
      </c>
      <c r="Z6" s="384">
        <v>9892</v>
      </c>
      <c r="AA6" s="383">
        <v>3422</v>
      </c>
      <c r="AB6" s="384">
        <v>9892</v>
      </c>
      <c r="AC6" s="383">
        <v>3422</v>
      </c>
      <c r="AD6" s="384">
        <v>9892</v>
      </c>
      <c r="AE6" s="383">
        <v>3422</v>
      </c>
      <c r="AF6" s="384">
        <v>9892</v>
      </c>
      <c r="AG6" s="383">
        <v>3422</v>
      </c>
      <c r="AH6" s="384" t="s">
        <v>1037</v>
      </c>
      <c r="AJ6" s="576" t="s">
        <v>1581</v>
      </c>
      <c r="AK6" s="577"/>
      <c r="AL6" s="577"/>
      <c r="AM6" s="577"/>
      <c r="AN6" s="577"/>
      <c r="AO6" s="577"/>
      <c r="AP6" s="577"/>
      <c r="AQ6" s="577"/>
      <c r="AR6" s="578"/>
      <c r="AS6" s="385"/>
      <c r="AT6" s="390"/>
      <c r="AU6" s="385"/>
    </row>
    <row r="7" spans="1:47" s="388" customFormat="1" ht="51.75" customHeight="1" x14ac:dyDescent="0.25">
      <c r="A7" s="386">
        <v>4</v>
      </c>
      <c r="B7" s="381">
        <v>5</v>
      </c>
      <c r="C7" s="382" t="s">
        <v>1582</v>
      </c>
      <c r="D7" s="381" t="s">
        <v>1583</v>
      </c>
      <c r="E7" s="387" t="s">
        <v>1584</v>
      </c>
      <c r="F7" s="387" t="s">
        <v>1585</v>
      </c>
      <c r="G7" s="385"/>
      <c r="H7" s="384">
        <v>8413</v>
      </c>
      <c r="I7" s="383">
        <v>4850</v>
      </c>
      <c r="J7" s="384">
        <v>8413</v>
      </c>
      <c r="K7" s="383">
        <v>2950</v>
      </c>
      <c r="L7" s="384">
        <v>8414</v>
      </c>
      <c r="M7" s="383">
        <v>2950</v>
      </c>
      <c r="N7" s="384">
        <v>8855</v>
      </c>
      <c r="O7" s="383">
        <v>2950</v>
      </c>
      <c r="P7" s="384">
        <v>8856</v>
      </c>
      <c r="Q7" s="383">
        <v>2950</v>
      </c>
      <c r="R7" s="384">
        <v>9315</v>
      </c>
      <c r="U7" s="383">
        <v>1900</v>
      </c>
      <c r="V7" s="384">
        <v>9659</v>
      </c>
      <c r="W7" s="383">
        <v>2950</v>
      </c>
      <c r="X7" s="384">
        <v>9659</v>
      </c>
      <c r="Y7" s="383">
        <v>2950</v>
      </c>
      <c r="Z7" s="384">
        <v>9659</v>
      </c>
      <c r="AA7" s="383">
        <v>2950</v>
      </c>
      <c r="AB7" s="384">
        <v>9964</v>
      </c>
      <c r="AC7" s="383">
        <v>2950</v>
      </c>
      <c r="AD7" s="384">
        <v>10353</v>
      </c>
      <c r="AE7" s="383">
        <v>2950</v>
      </c>
      <c r="AF7" s="384">
        <v>137</v>
      </c>
      <c r="AG7" s="391" t="s">
        <v>1586</v>
      </c>
      <c r="AH7" s="384"/>
      <c r="AJ7" s="383">
        <v>1900</v>
      </c>
      <c r="AK7" s="384" t="s">
        <v>1587</v>
      </c>
      <c r="AL7" s="383">
        <v>2950</v>
      </c>
      <c r="AM7" s="384" t="s">
        <v>1587</v>
      </c>
      <c r="AN7" s="383">
        <v>2950</v>
      </c>
      <c r="AO7" s="384" t="s">
        <v>1587</v>
      </c>
      <c r="AP7" s="383">
        <v>2950</v>
      </c>
      <c r="AQ7" s="384" t="s">
        <v>1588</v>
      </c>
      <c r="AR7" s="383">
        <v>2950</v>
      </c>
      <c r="AS7" s="384" t="s">
        <v>1589</v>
      </c>
      <c r="AT7" s="383">
        <v>2950</v>
      </c>
      <c r="AU7" s="384" t="s">
        <v>1565</v>
      </c>
    </row>
    <row r="8" spans="1:47" s="388" customFormat="1" ht="56.25" customHeight="1" x14ac:dyDescent="0.25">
      <c r="A8" s="380">
        <v>5</v>
      </c>
      <c r="B8" s="381">
        <v>6</v>
      </c>
      <c r="C8" s="381" t="s">
        <v>1590</v>
      </c>
      <c r="D8" s="381" t="s">
        <v>1591</v>
      </c>
      <c r="E8" s="387" t="s">
        <v>1592</v>
      </c>
      <c r="F8" s="387" t="s">
        <v>1593</v>
      </c>
      <c r="G8" s="383">
        <f>1900+2950</f>
        <v>4850</v>
      </c>
      <c r="H8" s="384">
        <v>8591</v>
      </c>
      <c r="I8" s="385"/>
      <c r="J8" s="384">
        <v>8591</v>
      </c>
      <c r="K8" s="383">
        <v>3000</v>
      </c>
      <c r="L8" s="384">
        <v>8590</v>
      </c>
      <c r="M8" s="383">
        <v>2900</v>
      </c>
      <c r="N8" s="384">
        <v>8772</v>
      </c>
      <c r="O8" s="383">
        <v>2900</v>
      </c>
      <c r="P8" s="384">
        <v>8849</v>
      </c>
      <c r="Q8" s="383">
        <v>2950</v>
      </c>
      <c r="R8" s="384">
        <v>9306</v>
      </c>
      <c r="U8" s="383">
        <v>1900</v>
      </c>
      <c r="V8" s="384">
        <v>9328</v>
      </c>
      <c r="W8" s="383">
        <v>2950</v>
      </c>
      <c r="X8" s="384">
        <v>9328</v>
      </c>
      <c r="Y8" s="383">
        <v>2950</v>
      </c>
      <c r="Z8" s="384">
        <v>9662</v>
      </c>
      <c r="AA8" s="383">
        <v>2950</v>
      </c>
      <c r="AB8" s="384">
        <v>9882</v>
      </c>
      <c r="AC8" s="383">
        <v>2950</v>
      </c>
      <c r="AD8" s="384">
        <v>10528</v>
      </c>
      <c r="AE8" s="383">
        <v>2950</v>
      </c>
      <c r="AF8" s="384">
        <v>11237</v>
      </c>
      <c r="AG8" s="383">
        <v>2950</v>
      </c>
      <c r="AH8" s="384">
        <v>11238</v>
      </c>
      <c r="AJ8" s="383">
        <v>1900</v>
      </c>
      <c r="AK8" s="384" t="s">
        <v>1594</v>
      </c>
      <c r="AL8" s="383">
        <v>2950</v>
      </c>
      <c r="AM8" s="384" t="s">
        <v>1595</v>
      </c>
      <c r="AN8" s="383">
        <v>2950</v>
      </c>
      <c r="AO8" s="384" t="s">
        <v>1595</v>
      </c>
      <c r="AP8" s="383">
        <v>2950</v>
      </c>
      <c r="AQ8" s="384" t="s">
        <v>1596</v>
      </c>
      <c r="AR8" s="383">
        <v>2950</v>
      </c>
      <c r="AS8" s="384" t="s">
        <v>1597</v>
      </c>
      <c r="AT8" s="383">
        <v>2950</v>
      </c>
      <c r="AU8" s="384" t="s">
        <v>1597</v>
      </c>
    </row>
    <row r="9" spans="1:47" s="388" customFormat="1" ht="52.5" customHeight="1" x14ac:dyDescent="0.25">
      <c r="A9" s="386">
        <v>6</v>
      </c>
      <c r="B9" s="381">
        <v>7</v>
      </c>
      <c r="C9" s="381" t="s">
        <v>1598</v>
      </c>
      <c r="D9" s="381" t="s">
        <v>1599</v>
      </c>
      <c r="E9" s="387" t="s">
        <v>1600</v>
      </c>
      <c r="F9" s="387" t="s">
        <v>1601</v>
      </c>
      <c r="G9" s="385"/>
      <c r="H9" s="384">
        <v>9138</v>
      </c>
      <c r="I9" s="383">
        <v>2204</v>
      </c>
      <c r="J9" s="384">
        <v>8586</v>
      </c>
      <c r="K9" s="383">
        <v>5900</v>
      </c>
      <c r="L9" s="384">
        <v>8586</v>
      </c>
      <c r="M9" s="383">
        <v>2950</v>
      </c>
      <c r="N9" s="384">
        <v>9137</v>
      </c>
      <c r="O9" s="383">
        <v>2950</v>
      </c>
      <c r="P9" s="384">
        <v>9137</v>
      </c>
      <c r="Q9" s="383">
        <v>2950</v>
      </c>
      <c r="R9" s="384">
        <v>9137</v>
      </c>
      <c r="S9" s="392">
        <v>2360</v>
      </c>
      <c r="T9" s="393">
        <v>9470</v>
      </c>
      <c r="U9" s="383">
        <v>2204</v>
      </c>
      <c r="V9" s="384">
        <v>9712</v>
      </c>
      <c r="W9" s="383">
        <v>3422</v>
      </c>
      <c r="X9" s="384">
        <v>9712</v>
      </c>
      <c r="Y9" s="383">
        <v>3422</v>
      </c>
      <c r="Z9" s="384">
        <v>9712</v>
      </c>
      <c r="AA9" s="383">
        <v>90</v>
      </c>
      <c r="AB9" s="384">
        <v>10372</v>
      </c>
      <c r="AC9" s="383">
        <v>3422</v>
      </c>
      <c r="AD9" s="384">
        <v>10373</v>
      </c>
      <c r="AE9" s="383">
        <v>3422</v>
      </c>
      <c r="AF9" s="384">
        <v>10374</v>
      </c>
      <c r="AG9" s="383">
        <v>3422</v>
      </c>
      <c r="AH9" s="384" t="s">
        <v>1602</v>
      </c>
      <c r="AJ9" s="383">
        <v>2204</v>
      </c>
      <c r="AK9" s="384" t="s">
        <v>1602</v>
      </c>
      <c r="AL9" s="383">
        <v>4106.3999999999996</v>
      </c>
      <c r="AM9" s="384" t="s">
        <v>1603</v>
      </c>
      <c r="AN9" s="383">
        <v>3935.3</v>
      </c>
      <c r="AO9" s="384" t="s">
        <v>1603</v>
      </c>
      <c r="AP9" s="383">
        <v>3764.2</v>
      </c>
      <c r="AQ9" s="384" t="s">
        <v>1604</v>
      </c>
      <c r="AR9" s="383">
        <v>3593.1</v>
      </c>
      <c r="AS9" s="384" t="s">
        <v>1604</v>
      </c>
      <c r="AT9" s="383">
        <v>3422</v>
      </c>
      <c r="AU9" s="384" t="s">
        <v>1604</v>
      </c>
    </row>
    <row r="10" spans="1:47" s="388" customFormat="1" ht="55.5" customHeight="1" x14ac:dyDescent="0.2">
      <c r="A10" s="380">
        <v>0</v>
      </c>
      <c r="B10" s="381">
        <v>8</v>
      </c>
      <c r="C10" s="381" t="s">
        <v>1605</v>
      </c>
      <c r="D10" s="381" t="s">
        <v>1605</v>
      </c>
      <c r="E10" s="387" t="s">
        <v>1606</v>
      </c>
      <c r="F10" s="394" t="s">
        <v>1607</v>
      </c>
      <c r="G10" s="383">
        <v>1900</v>
      </c>
      <c r="H10" s="384">
        <v>9102</v>
      </c>
      <c r="I10" s="383">
        <v>2950</v>
      </c>
      <c r="J10" s="384">
        <v>9102</v>
      </c>
      <c r="K10" s="383">
        <v>2950</v>
      </c>
      <c r="L10" s="384">
        <v>9103</v>
      </c>
      <c r="M10" s="383">
        <v>2950</v>
      </c>
      <c r="N10" s="384">
        <v>9103</v>
      </c>
      <c r="O10" s="383">
        <v>2950</v>
      </c>
      <c r="P10" s="384">
        <v>9716</v>
      </c>
      <c r="Q10" s="383">
        <v>2950</v>
      </c>
      <c r="R10" s="384">
        <v>9716</v>
      </c>
      <c r="U10" s="383">
        <v>2185</v>
      </c>
      <c r="V10" s="384">
        <v>10354</v>
      </c>
      <c r="W10" s="383">
        <v>3245</v>
      </c>
      <c r="X10" s="384">
        <v>10354</v>
      </c>
      <c r="Y10" s="383">
        <v>3097.5</v>
      </c>
      <c r="Z10" s="384">
        <v>10354</v>
      </c>
      <c r="AA10" s="383">
        <v>3097.5</v>
      </c>
      <c r="AB10" s="384">
        <v>10354</v>
      </c>
      <c r="AC10" s="383">
        <v>2950</v>
      </c>
      <c r="AD10" s="384" t="s">
        <v>1608</v>
      </c>
      <c r="AE10" s="383">
        <v>2950</v>
      </c>
      <c r="AF10" s="384"/>
      <c r="AG10" s="383">
        <v>2950</v>
      </c>
      <c r="AH10" s="384"/>
      <c r="AJ10" s="383">
        <v>1950</v>
      </c>
      <c r="AK10" s="384" t="s">
        <v>1608</v>
      </c>
      <c r="AL10" s="383">
        <v>2950</v>
      </c>
      <c r="AM10" s="384" t="s">
        <v>1609</v>
      </c>
      <c r="AN10" s="383">
        <v>2950</v>
      </c>
      <c r="AO10" s="384" t="s">
        <v>1609</v>
      </c>
      <c r="AP10" s="383">
        <v>2950</v>
      </c>
      <c r="AQ10" s="384" t="s">
        <v>1609</v>
      </c>
      <c r="AR10" s="383">
        <v>2950</v>
      </c>
      <c r="AS10" s="384" t="s">
        <v>1610</v>
      </c>
      <c r="AT10" s="383">
        <v>2950</v>
      </c>
      <c r="AU10" s="384" t="s">
        <v>1610</v>
      </c>
    </row>
    <row r="11" spans="1:47" s="403" customFormat="1" ht="57" customHeight="1" x14ac:dyDescent="0.25">
      <c r="A11" s="395">
        <v>8</v>
      </c>
      <c r="B11" s="396">
        <v>9</v>
      </c>
      <c r="C11" s="397" t="s">
        <v>1611</v>
      </c>
      <c r="D11" s="396" t="s">
        <v>1611</v>
      </c>
      <c r="E11" s="398" t="s">
        <v>1612</v>
      </c>
      <c r="F11" s="396" t="s">
        <v>1613</v>
      </c>
      <c r="G11" s="399" t="s">
        <v>1037</v>
      </c>
      <c r="H11" s="400"/>
      <c r="I11" s="400"/>
      <c r="J11" s="400"/>
      <c r="K11" s="400"/>
      <c r="L11" s="400"/>
      <c r="M11" s="400"/>
      <c r="N11" s="400"/>
      <c r="O11" s="400"/>
      <c r="P11" s="400"/>
      <c r="Q11" s="401"/>
      <c r="R11" s="402"/>
      <c r="U11" s="579" t="s">
        <v>1037</v>
      </c>
      <c r="V11" s="580"/>
      <c r="W11" s="580"/>
      <c r="X11" s="580"/>
      <c r="Y11" s="580"/>
      <c r="Z11" s="580"/>
      <c r="AA11" s="580"/>
      <c r="AB11" s="581"/>
      <c r="AC11" s="384"/>
      <c r="AD11" s="384"/>
      <c r="AE11" s="384"/>
      <c r="AF11" s="384"/>
      <c r="AG11" s="404"/>
      <c r="AH11" s="384"/>
      <c r="AJ11" s="582"/>
      <c r="AK11" s="583"/>
      <c r="AL11" s="583"/>
      <c r="AM11" s="583"/>
      <c r="AN11" s="583"/>
      <c r="AO11" s="583"/>
      <c r="AP11" s="583"/>
      <c r="AQ11" s="584"/>
      <c r="AR11" s="384"/>
      <c r="AS11" s="384"/>
      <c r="AT11" s="405"/>
      <c r="AU11" s="384"/>
    </row>
    <row r="12" spans="1:47" s="388" customFormat="1" ht="54.75" customHeight="1" x14ac:dyDescent="0.25">
      <c r="A12" s="380">
        <v>9</v>
      </c>
      <c r="B12" s="406">
        <v>10</v>
      </c>
      <c r="C12" s="407" t="s">
        <v>1614</v>
      </c>
      <c r="D12" s="381" t="s">
        <v>1615</v>
      </c>
      <c r="E12" s="387" t="s">
        <v>1616</v>
      </c>
      <c r="F12" s="387" t="s">
        <v>1617</v>
      </c>
      <c r="G12" s="385"/>
      <c r="H12" s="384">
        <v>8417</v>
      </c>
      <c r="I12" s="383">
        <v>4850</v>
      </c>
      <c r="J12" s="384">
        <v>8417</v>
      </c>
      <c r="K12" s="383">
        <v>2950</v>
      </c>
      <c r="L12" s="384">
        <v>8418</v>
      </c>
      <c r="M12" s="383">
        <v>3000</v>
      </c>
      <c r="N12" s="384">
        <v>9101</v>
      </c>
      <c r="O12" s="383">
        <v>3000</v>
      </c>
      <c r="P12" s="384">
        <v>9099</v>
      </c>
      <c r="Q12" s="383">
        <v>3000</v>
      </c>
      <c r="R12" s="384">
        <v>9140</v>
      </c>
      <c r="U12" s="383">
        <v>1900</v>
      </c>
      <c r="V12" s="384">
        <v>9645</v>
      </c>
      <c r="W12" s="383">
        <v>2950</v>
      </c>
      <c r="X12" s="384">
        <v>9645</v>
      </c>
      <c r="Y12" s="383">
        <v>2950</v>
      </c>
      <c r="Z12" s="384">
        <v>9646</v>
      </c>
      <c r="AA12" s="383">
        <v>2950</v>
      </c>
      <c r="AB12" s="384">
        <v>9960</v>
      </c>
      <c r="AC12" s="383">
        <v>3000</v>
      </c>
      <c r="AD12" s="384">
        <v>10352</v>
      </c>
      <c r="AE12" s="383">
        <v>2900</v>
      </c>
      <c r="AF12" s="384">
        <v>10926</v>
      </c>
      <c r="AG12" s="383">
        <v>2950</v>
      </c>
      <c r="AH12" s="384">
        <v>11252</v>
      </c>
      <c r="AJ12" s="383">
        <v>2050</v>
      </c>
      <c r="AK12" s="384">
        <v>11252</v>
      </c>
      <c r="AL12" s="383">
        <v>3000</v>
      </c>
      <c r="AM12" s="384" t="s">
        <v>1618</v>
      </c>
      <c r="AN12" s="383">
        <v>2950</v>
      </c>
      <c r="AO12" s="384" t="s">
        <v>1619</v>
      </c>
      <c r="AP12" s="383">
        <v>2950</v>
      </c>
      <c r="AQ12" s="384" t="s">
        <v>1620</v>
      </c>
      <c r="AR12" s="383">
        <v>2950</v>
      </c>
      <c r="AS12" s="384" t="s">
        <v>1621</v>
      </c>
      <c r="AT12" s="383">
        <v>2950</v>
      </c>
      <c r="AU12" s="384" t="s">
        <v>1622</v>
      </c>
    </row>
    <row r="13" spans="1:47" s="403" customFormat="1" ht="48" customHeight="1" x14ac:dyDescent="0.25">
      <c r="A13" s="395">
        <v>10</v>
      </c>
      <c r="B13" s="396">
        <v>11</v>
      </c>
      <c r="C13" s="408" t="s">
        <v>1623</v>
      </c>
      <c r="D13" s="396" t="s">
        <v>1624</v>
      </c>
      <c r="E13" s="398" t="s">
        <v>1625</v>
      </c>
      <c r="F13" s="398" t="s">
        <v>1626</v>
      </c>
      <c r="G13" s="409" t="s">
        <v>1627</v>
      </c>
      <c r="H13" s="410"/>
      <c r="I13" s="410"/>
      <c r="J13" s="410"/>
      <c r="K13" s="410"/>
      <c r="L13" s="410"/>
      <c r="M13" s="410"/>
      <c r="N13" s="410"/>
      <c r="O13" s="410"/>
      <c r="P13" s="410"/>
      <c r="Q13" s="410"/>
      <c r="R13" s="411"/>
      <c r="U13" s="409" t="s">
        <v>1627</v>
      </c>
      <c r="V13" s="410"/>
      <c r="W13" s="410"/>
      <c r="X13" s="410"/>
      <c r="Y13" s="410"/>
      <c r="Z13" s="410"/>
      <c r="AA13" s="410"/>
      <c r="AB13" s="410"/>
      <c r="AC13" s="410"/>
      <c r="AD13" s="410"/>
      <c r="AE13" s="410"/>
      <c r="AF13" s="410"/>
      <c r="AG13" s="410"/>
      <c r="AH13" s="411"/>
      <c r="AJ13" s="585" t="s">
        <v>1627</v>
      </c>
      <c r="AK13" s="586"/>
      <c r="AL13" s="586"/>
      <c r="AM13" s="586"/>
      <c r="AN13" s="586"/>
      <c r="AO13" s="586"/>
      <c r="AP13" s="586"/>
      <c r="AQ13" s="586"/>
      <c r="AR13" s="586"/>
      <c r="AS13" s="586"/>
      <c r="AT13" s="586"/>
      <c r="AU13" s="587"/>
    </row>
    <row r="14" spans="1:47" s="388" customFormat="1" ht="57" customHeight="1" x14ac:dyDescent="0.25">
      <c r="A14" s="380">
        <v>11</v>
      </c>
      <c r="B14" s="406">
        <v>12</v>
      </c>
      <c r="C14" s="407" t="s">
        <v>1628</v>
      </c>
      <c r="D14" s="381" t="s">
        <v>1629</v>
      </c>
      <c r="E14" s="387" t="s">
        <v>1630</v>
      </c>
      <c r="F14" s="387" t="s">
        <v>1631</v>
      </c>
      <c r="G14" s="385"/>
      <c r="H14" s="384">
        <v>8587</v>
      </c>
      <c r="I14" s="383">
        <v>5000</v>
      </c>
      <c r="J14" s="384">
        <v>8587</v>
      </c>
      <c r="K14" s="383">
        <v>2950</v>
      </c>
      <c r="L14" s="384">
        <v>9314</v>
      </c>
      <c r="M14" s="383">
        <v>2950</v>
      </c>
      <c r="N14" s="384">
        <v>9314</v>
      </c>
      <c r="O14" s="383">
        <v>2950</v>
      </c>
      <c r="P14" s="384">
        <v>9314</v>
      </c>
      <c r="Q14" s="383">
        <v>2950</v>
      </c>
      <c r="R14" s="384">
        <v>9314</v>
      </c>
      <c r="U14" s="383">
        <v>1950</v>
      </c>
      <c r="V14" s="384">
        <v>9665</v>
      </c>
      <c r="W14" s="383">
        <v>2950</v>
      </c>
      <c r="X14" s="384">
        <v>9713</v>
      </c>
      <c r="Y14" s="383">
        <v>2950</v>
      </c>
      <c r="Z14" s="384">
        <v>10584</v>
      </c>
      <c r="AA14" s="383">
        <v>2950</v>
      </c>
      <c r="AB14" s="384">
        <v>10584</v>
      </c>
      <c r="AC14" s="383">
        <v>2950</v>
      </c>
      <c r="AD14" s="384">
        <v>10584</v>
      </c>
      <c r="AE14" s="383">
        <v>2950</v>
      </c>
      <c r="AF14" s="384">
        <v>10584</v>
      </c>
      <c r="AG14" s="383">
        <v>2950</v>
      </c>
      <c r="AH14" s="384">
        <v>10584</v>
      </c>
      <c r="AJ14" s="383">
        <v>1950</v>
      </c>
      <c r="AK14" s="384" t="s">
        <v>1632</v>
      </c>
      <c r="AL14" s="383">
        <v>2950</v>
      </c>
      <c r="AM14" s="384" t="s">
        <v>1632</v>
      </c>
      <c r="AN14" s="383">
        <v>2950</v>
      </c>
      <c r="AO14" s="384" t="s">
        <v>1632</v>
      </c>
      <c r="AP14" s="383">
        <v>2950</v>
      </c>
      <c r="AQ14" s="384" t="s">
        <v>1632</v>
      </c>
      <c r="AR14" s="383">
        <v>2950</v>
      </c>
      <c r="AS14" s="384" t="s">
        <v>1632</v>
      </c>
      <c r="AT14" s="383">
        <v>2950</v>
      </c>
      <c r="AU14" s="384" t="s">
        <v>1632</v>
      </c>
    </row>
    <row r="15" spans="1:47" s="403" customFormat="1" ht="44.25" customHeight="1" x14ac:dyDescent="0.25">
      <c r="A15" s="395">
        <v>12</v>
      </c>
      <c r="B15" s="396">
        <v>13</v>
      </c>
      <c r="C15" s="396" t="s">
        <v>1633</v>
      </c>
      <c r="D15" s="396" t="s">
        <v>1634</v>
      </c>
      <c r="E15" s="398"/>
      <c r="F15" s="398"/>
      <c r="G15" s="383"/>
      <c r="H15" s="383"/>
      <c r="I15" s="383">
        <v>5626</v>
      </c>
      <c r="J15" s="383"/>
      <c r="K15" s="399" t="s">
        <v>1037</v>
      </c>
      <c r="L15" s="400"/>
      <c r="M15" s="400"/>
      <c r="N15" s="400"/>
      <c r="O15" s="400"/>
      <c r="P15" s="400"/>
      <c r="Q15" s="401"/>
      <c r="R15" s="402"/>
      <c r="U15" s="579" t="s">
        <v>1037</v>
      </c>
      <c r="V15" s="580"/>
      <c r="W15" s="580"/>
      <c r="X15" s="580"/>
      <c r="Y15" s="580"/>
      <c r="Z15" s="580"/>
      <c r="AA15" s="581"/>
      <c r="AB15" s="384"/>
      <c r="AC15" s="384"/>
      <c r="AD15" s="384"/>
      <c r="AE15" s="384"/>
      <c r="AF15" s="384"/>
      <c r="AG15" s="404"/>
      <c r="AH15" s="384"/>
      <c r="AJ15" s="582"/>
      <c r="AK15" s="583"/>
      <c r="AL15" s="583"/>
      <c r="AM15" s="583"/>
      <c r="AN15" s="583"/>
      <c r="AO15" s="583"/>
      <c r="AP15" s="584"/>
      <c r="AQ15" s="384"/>
      <c r="AR15" s="412"/>
      <c r="AS15" s="384"/>
      <c r="AT15" s="405"/>
      <c r="AU15" s="384"/>
    </row>
    <row r="16" spans="1:47" s="388" customFormat="1" ht="47.25" customHeight="1" x14ac:dyDescent="0.2">
      <c r="A16" s="380">
        <v>0</v>
      </c>
      <c r="B16" s="406">
        <v>14</v>
      </c>
      <c r="C16" s="406" t="s">
        <v>1635</v>
      </c>
      <c r="D16" s="413" t="s">
        <v>1636</v>
      </c>
      <c r="E16" s="414" t="s">
        <v>1637</v>
      </c>
      <c r="F16" s="387" t="s">
        <v>1638</v>
      </c>
      <c r="G16" s="383">
        <v>1950</v>
      </c>
      <c r="H16" s="384">
        <v>8466</v>
      </c>
      <c r="I16" s="383">
        <v>2950</v>
      </c>
      <c r="J16" s="384">
        <v>8419</v>
      </c>
      <c r="K16" s="383">
        <v>2950</v>
      </c>
      <c r="L16" s="384">
        <v>8588</v>
      </c>
      <c r="M16" s="383">
        <v>2950</v>
      </c>
      <c r="N16" s="384">
        <v>9141</v>
      </c>
      <c r="O16" s="383">
        <v>2950</v>
      </c>
      <c r="P16" s="384">
        <v>9302</v>
      </c>
      <c r="Q16" s="383">
        <v>2950</v>
      </c>
      <c r="R16" s="384">
        <v>9302</v>
      </c>
      <c r="U16" s="383">
        <v>1950</v>
      </c>
      <c r="V16" s="384">
        <v>9664</v>
      </c>
      <c r="W16" s="383">
        <v>2950</v>
      </c>
      <c r="X16" s="384">
        <v>9647</v>
      </c>
      <c r="Y16" s="383">
        <v>2950</v>
      </c>
      <c r="Z16" s="384">
        <v>9647</v>
      </c>
      <c r="AA16" s="383">
        <v>2950</v>
      </c>
      <c r="AB16" s="384">
        <v>9961</v>
      </c>
      <c r="AC16" s="383">
        <v>2950</v>
      </c>
      <c r="AD16" s="384">
        <v>205</v>
      </c>
      <c r="AE16" s="383">
        <v>3687.5</v>
      </c>
      <c r="AF16" s="384" t="s">
        <v>1639</v>
      </c>
      <c r="AG16" s="383">
        <v>3540</v>
      </c>
      <c r="AH16" s="384" t="s">
        <v>1639</v>
      </c>
      <c r="AJ16" s="383">
        <v>2242</v>
      </c>
      <c r="AK16" s="384" t="s">
        <v>1640</v>
      </c>
      <c r="AL16" s="383">
        <v>3392.5</v>
      </c>
      <c r="AM16" s="384" t="s">
        <v>1641</v>
      </c>
      <c r="AN16" s="383">
        <v>3245</v>
      </c>
      <c r="AO16" s="384" t="s">
        <v>1641</v>
      </c>
      <c r="AP16" s="415">
        <v>2950</v>
      </c>
      <c r="AQ16" s="384"/>
      <c r="AR16" s="415">
        <v>2950</v>
      </c>
      <c r="AS16" s="384"/>
      <c r="AT16" s="389">
        <v>2950</v>
      </c>
      <c r="AU16" s="384"/>
    </row>
    <row r="17" spans="1:47" s="388" customFormat="1" ht="48" customHeight="1" x14ac:dyDescent="0.25">
      <c r="A17" s="386">
        <v>14</v>
      </c>
      <c r="B17" s="406">
        <v>15</v>
      </c>
      <c r="C17" s="416" t="s">
        <v>1642</v>
      </c>
      <c r="D17" s="381" t="s">
        <v>1643</v>
      </c>
      <c r="E17" s="387" t="s">
        <v>1644</v>
      </c>
      <c r="F17" s="387" t="s">
        <v>1645</v>
      </c>
      <c r="G17" s="385"/>
      <c r="H17" s="384">
        <v>8420</v>
      </c>
      <c r="I17" s="417">
        <v>4850</v>
      </c>
      <c r="J17" s="384">
        <v>8420</v>
      </c>
      <c r="K17" s="383"/>
      <c r="L17" s="384"/>
      <c r="M17" s="383"/>
      <c r="N17" s="384"/>
      <c r="O17" s="383"/>
      <c r="P17" s="384"/>
      <c r="Q17" s="383"/>
      <c r="R17" s="384"/>
      <c r="U17" s="418"/>
      <c r="V17" s="384"/>
      <c r="W17" s="418"/>
      <c r="X17" s="384"/>
      <c r="Y17" s="418"/>
      <c r="Z17" s="384"/>
      <c r="AA17" s="418"/>
      <c r="AB17" s="384"/>
      <c r="AC17" s="418"/>
      <c r="AD17" s="384"/>
      <c r="AE17" s="418"/>
      <c r="AF17" s="384"/>
      <c r="AG17" s="418"/>
      <c r="AH17" s="384"/>
      <c r="AJ17" s="418"/>
      <c r="AK17" s="384"/>
      <c r="AL17" s="418"/>
      <c r="AM17" s="384"/>
      <c r="AN17" s="418"/>
      <c r="AO17" s="384"/>
      <c r="AP17" s="418"/>
      <c r="AQ17" s="384"/>
      <c r="AR17" s="418"/>
      <c r="AS17" s="384"/>
      <c r="AT17" s="390"/>
      <c r="AU17" s="384"/>
    </row>
    <row r="18" spans="1:47" s="388" customFormat="1" ht="51.75" customHeight="1" x14ac:dyDescent="0.25">
      <c r="A18" s="393"/>
      <c r="B18" s="406">
        <v>16</v>
      </c>
      <c r="C18" s="407" t="s">
        <v>1646</v>
      </c>
      <c r="D18" s="381" t="s">
        <v>1647</v>
      </c>
      <c r="E18" s="381" t="s">
        <v>1648</v>
      </c>
      <c r="F18" s="381" t="s">
        <v>1649</v>
      </c>
      <c r="G18" s="383">
        <v>1950</v>
      </c>
      <c r="H18" s="384">
        <v>8467</v>
      </c>
      <c r="I18" s="383">
        <v>2950</v>
      </c>
      <c r="J18" s="384">
        <v>8421</v>
      </c>
      <c r="K18" s="383">
        <v>2950</v>
      </c>
      <c r="L18" s="384">
        <v>9136</v>
      </c>
      <c r="M18" s="383">
        <v>2950</v>
      </c>
      <c r="N18" s="384">
        <v>9136</v>
      </c>
      <c r="O18" s="383">
        <v>2950</v>
      </c>
      <c r="P18" s="384">
        <v>9136</v>
      </c>
      <c r="Q18" s="383">
        <v>2950</v>
      </c>
      <c r="R18" s="384">
        <v>9136</v>
      </c>
      <c r="U18" s="383">
        <v>1900</v>
      </c>
      <c r="V18" s="384">
        <v>9657</v>
      </c>
      <c r="W18" s="383">
        <v>2950</v>
      </c>
      <c r="X18" s="384">
        <v>9658</v>
      </c>
      <c r="Y18" s="383">
        <v>2950</v>
      </c>
      <c r="Z18" s="384">
        <v>9959</v>
      </c>
      <c r="AA18" s="383">
        <v>2950</v>
      </c>
      <c r="AB18" s="384">
        <v>9959</v>
      </c>
      <c r="AC18" s="383">
        <v>2950</v>
      </c>
      <c r="AD18" s="384">
        <v>10525</v>
      </c>
      <c r="AE18" s="383">
        <v>2950</v>
      </c>
      <c r="AF18" s="384">
        <v>10581</v>
      </c>
      <c r="AG18" s="383">
        <v>2950</v>
      </c>
      <c r="AH18" s="384" t="s">
        <v>1650</v>
      </c>
      <c r="AJ18" s="383">
        <v>1900</v>
      </c>
      <c r="AK18" s="384">
        <v>151</v>
      </c>
      <c r="AL18" s="383">
        <v>2950</v>
      </c>
      <c r="AM18" s="384" t="s">
        <v>1650</v>
      </c>
      <c r="AN18" s="383">
        <v>2950</v>
      </c>
      <c r="AO18" s="384" t="s">
        <v>1651</v>
      </c>
      <c r="AP18" s="383">
        <v>2950</v>
      </c>
      <c r="AQ18" s="384" t="s">
        <v>1651</v>
      </c>
      <c r="AR18" s="383">
        <v>2950</v>
      </c>
      <c r="AS18" s="384" t="s">
        <v>1652</v>
      </c>
      <c r="AT18" s="383">
        <v>2950</v>
      </c>
      <c r="AU18" s="384" t="s">
        <v>1653</v>
      </c>
    </row>
    <row r="19" spans="1:47" s="388" customFormat="1" ht="48" customHeight="1" x14ac:dyDescent="0.25">
      <c r="A19" s="393"/>
      <c r="B19" s="406">
        <v>17</v>
      </c>
      <c r="C19" s="407" t="s">
        <v>1654</v>
      </c>
      <c r="D19" s="381" t="s">
        <v>1643</v>
      </c>
      <c r="E19" s="387" t="s">
        <v>1644</v>
      </c>
      <c r="F19" s="387" t="s">
        <v>1645</v>
      </c>
      <c r="G19" s="383">
        <v>1900</v>
      </c>
      <c r="H19" s="384">
        <v>8468</v>
      </c>
      <c r="I19" s="383">
        <v>2950</v>
      </c>
      <c r="J19" s="384">
        <v>8422</v>
      </c>
      <c r="K19" s="383">
        <v>2900</v>
      </c>
      <c r="L19" s="384">
        <v>8423</v>
      </c>
      <c r="M19" s="383">
        <v>2990</v>
      </c>
      <c r="N19" s="384">
        <v>9098</v>
      </c>
      <c r="O19" s="383">
        <v>2960</v>
      </c>
      <c r="P19" s="384">
        <v>9238</v>
      </c>
      <c r="Q19" s="383">
        <v>2950</v>
      </c>
      <c r="R19" s="384">
        <v>9319</v>
      </c>
      <c r="U19" s="383">
        <v>1900</v>
      </c>
      <c r="V19" s="384">
        <v>9320</v>
      </c>
      <c r="W19" s="383">
        <v>2950</v>
      </c>
      <c r="X19" s="384">
        <v>9667</v>
      </c>
      <c r="Y19" s="383">
        <v>2950</v>
      </c>
      <c r="Z19" s="384">
        <v>10526</v>
      </c>
      <c r="AA19" s="383">
        <v>2950</v>
      </c>
      <c r="AB19" s="384">
        <v>139</v>
      </c>
      <c r="AC19" s="383">
        <v>2950</v>
      </c>
      <c r="AD19" s="384">
        <v>139</v>
      </c>
      <c r="AE19" s="418">
        <v>2950</v>
      </c>
      <c r="AF19" s="384"/>
      <c r="AG19" s="418">
        <v>2950</v>
      </c>
      <c r="AH19" s="384"/>
      <c r="AJ19" s="383">
        <v>2242.5</v>
      </c>
      <c r="AK19" s="384" t="s">
        <v>1655</v>
      </c>
      <c r="AL19" s="383">
        <v>3392.5</v>
      </c>
      <c r="AM19" s="384" t="s">
        <v>1655</v>
      </c>
      <c r="AN19" s="383">
        <v>3244</v>
      </c>
      <c r="AO19" s="384" t="s">
        <v>1655</v>
      </c>
      <c r="AP19" s="383">
        <v>3097.5</v>
      </c>
      <c r="AQ19" s="384" t="s">
        <v>1656</v>
      </c>
      <c r="AR19" s="383">
        <v>2950</v>
      </c>
      <c r="AS19" s="384" t="s">
        <v>1656</v>
      </c>
      <c r="AT19" s="383">
        <v>2950</v>
      </c>
      <c r="AU19" s="384" t="s">
        <v>1656</v>
      </c>
    </row>
    <row r="20" spans="1:47" s="388" customFormat="1" ht="45.75" customHeight="1" x14ac:dyDescent="0.25">
      <c r="A20" s="393"/>
      <c r="B20" s="406">
        <v>18</v>
      </c>
      <c r="C20" s="407" t="s">
        <v>1657</v>
      </c>
      <c r="D20" s="381" t="s">
        <v>1658</v>
      </c>
      <c r="E20" s="381" t="s">
        <v>1659</v>
      </c>
      <c r="F20" s="381" t="s">
        <v>1660</v>
      </c>
      <c r="G20" s="385"/>
      <c r="H20" s="384">
        <v>8424</v>
      </c>
      <c r="I20" s="383">
        <v>4850</v>
      </c>
      <c r="J20" s="384">
        <v>8424</v>
      </c>
      <c r="K20" s="383">
        <v>2950</v>
      </c>
      <c r="L20" s="384">
        <v>8425</v>
      </c>
      <c r="M20" s="383">
        <v>2950</v>
      </c>
      <c r="N20" s="384">
        <v>8589</v>
      </c>
      <c r="O20" s="383">
        <v>2950</v>
      </c>
      <c r="P20" s="384">
        <v>9105</v>
      </c>
      <c r="Q20" s="383">
        <v>3000</v>
      </c>
      <c r="R20" s="384" t="s">
        <v>1565</v>
      </c>
      <c r="U20" s="383">
        <v>1900</v>
      </c>
      <c r="V20" s="384">
        <v>9305</v>
      </c>
      <c r="W20" s="383">
        <v>3100</v>
      </c>
      <c r="X20" s="384">
        <v>9305</v>
      </c>
      <c r="Y20" s="383">
        <v>2950</v>
      </c>
      <c r="Z20" s="384">
        <v>10582</v>
      </c>
      <c r="AA20" s="383">
        <v>1550</v>
      </c>
      <c r="AB20" s="384">
        <v>10582</v>
      </c>
      <c r="AC20" s="383">
        <v>2950</v>
      </c>
      <c r="AD20" s="384" t="s">
        <v>1661</v>
      </c>
      <c r="AE20" s="383">
        <v>2950</v>
      </c>
      <c r="AF20" s="384" t="s">
        <v>1661</v>
      </c>
      <c r="AG20" s="383">
        <v>2950</v>
      </c>
      <c r="AH20" s="384" t="s">
        <v>1661</v>
      </c>
      <c r="AJ20" s="383">
        <v>1900</v>
      </c>
      <c r="AK20" s="384" t="s">
        <v>1661</v>
      </c>
      <c r="AL20" s="383">
        <v>2950</v>
      </c>
      <c r="AM20" s="384" t="s">
        <v>1661</v>
      </c>
      <c r="AN20" s="383">
        <v>2950</v>
      </c>
      <c r="AO20" s="384" t="s">
        <v>1661</v>
      </c>
      <c r="AP20" s="383">
        <v>2950</v>
      </c>
      <c r="AQ20" s="384" t="s">
        <v>1661</v>
      </c>
      <c r="AR20" s="383">
        <v>2950</v>
      </c>
      <c r="AS20" s="384" t="s">
        <v>1661</v>
      </c>
      <c r="AT20" s="383">
        <v>1750</v>
      </c>
      <c r="AU20" s="384" t="s">
        <v>1662</v>
      </c>
    </row>
    <row r="21" spans="1:47" s="388" customFormat="1" ht="47.25" customHeight="1" x14ac:dyDescent="0.25">
      <c r="A21" s="393"/>
      <c r="B21" s="406">
        <v>19</v>
      </c>
      <c r="C21" s="407" t="s">
        <v>1663</v>
      </c>
      <c r="D21" s="381" t="s">
        <v>1664</v>
      </c>
      <c r="E21" s="387" t="s">
        <v>1665</v>
      </c>
      <c r="F21" s="387" t="s">
        <v>1666</v>
      </c>
      <c r="G21" s="383">
        <v>2204</v>
      </c>
      <c r="H21" s="384">
        <v>8469</v>
      </c>
      <c r="I21" s="383">
        <v>4106.3999999999996</v>
      </c>
      <c r="J21" s="384">
        <v>8426</v>
      </c>
      <c r="K21" s="383">
        <v>4106.3999999999996</v>
      </c>
      <c r="L21" s="384">
        <v>8941</v>
      </c>
      <c r="M21" s="383">
        <v>4106.3999999999996</v>
      </c>
      <c r="N21" s="384">
        <v>8943</v>
      </c>
      <c r="O21" s="383">
        <v>4106.3999999999996</v>
      </c>
      <c r="P21" s="384">
        <v>8942</v>
      </c>
      <c r="Q21" s="383">
        <v>4106.3999999999996</v>
      </c>
      <c r="R21" s="384">
        <v>9308</v>
      </c>
      <c r="U21" s="383">
        <v>2204</v>
      </c>
      <c r="V21" s="384">
        <v>9310</v>
      </c>
      <c r="W21" s="383">
        <v>4106.3999999999996</v>
      </c>
      <c r="X21" s="384">
        <v>9309</v>
      </c>
      <c r="Y21" s="383">
        <v>4106.3999999999996</v>
      </c>
      <c r="Z21" s="384">
        <v>9644</v>
      </c>
      <c r="AA21" s="383">
        <v>4106.3999999999996</v>
      </c>
      <c r="AB21" s="384">
        <v>9891</v>
      </c>
      <c r="AC21" s="383">
        <v>4106.3999999999996</v>
      </c>
      <c r="AD21" s="384">
        <v>10583</v>
      </c>
      <c r="AE21" s="383">
        <v>4106.3999999999996</v>
      </c>
      <c r="AF21" s="384">
        <v>11239</v>
      </c>
      <c r="AG21" s="383">
        <v>4106.3999999999996</v>
      </c>
      <c r="AH21" s="384">
        <v>11240</v>
      </c>
      <c r="AJ21" s="383">
        <v>2204</v>
      </c>
      <c r="AK21" s="384" t="s">
        <v>1667</v>
      </c>
      <c r="AL21" s="383">
        <v>4106.3999999999996</v>
      </c>
      <c r="AM21" s="384" t="s">
        <v>1668</v>
      </c>
      <c r="AN21" s="383">
        <v>4106.3999999999996</v>
      </c>
      <c r="AO21" s="384" t="s">
        <v>1669</v>
      </c>
      <c r="AP21" s="383">
        <v>4106.3999999999996</v>
      </c>
      <c r="AQ21" s="384" t="s">
        <v>1669</v>
      </c>
      <c r="AR21" s="383">
        <v>4106.3999999999996</v>
      </c>
      <c r="AS21" s="384" t="s">
        <v>1670</v>
      </c>
      <c r="AT21" s="383">
        <v>4106.3999999999996</v>
      </c>
      <c r="AU21" s="384" t="s">
        <v>1671</v>
      </c>
    </row>
    <row r="22" spans="1:47" s="388" customFormat="1" ht="47.25" customHeight="1" x14ac:dyDescent="0.25">
      <c r="A22" s="393"/>
      <c r="B22" s="406">
        <v>20</v>
      </c>
      <c r="C22" s="406" t="s">
        <v>1672</v>
      </c>
      <c r="D22" s="381" t="s">
        <v>1673</v>
      </c>
      <c r="E22" s="387"/>
      <c r="F22" s="419"/>
      <c r="G22" s="420"/>
      <c r="H22" s="384">
        <v>9110</v>
      </c>
      <c r="I22" s="383">
        <v>2813</v>
      </c>
      <c r="J22" s="384">
        <v>9110</v>
      </c>
      <c r="K22" s="383">
        <v>1711</v>
      </c>
      <c r="L22" s="384">
        <v>9110</v>
      </c>
      <c r="M22" s="383">
        <v>1711</v>
      </c>
      <c r="N22" s="384">
        <v>9110</v>
      </c>
      <c r="O22" s="383">
        <v>1711</v>
      </c>
      <c r="P22" s="384">
        <v>9110</v>
      </c>
      <c r="Q22" s="383">
        <v>1711</v>
      </c>
      <c r="R22" s="384">
        <v>9110</v>
      </c>
      <c r="U22" s="383">
        <v>2204</v>
      </c>
      <c r="V22" s="384">
        <v>9893</v>
      </c>
      <c r="W22" s="383">
        <v>3422</v>
      </c>
      <c r="X22" s="384">
        <v>9893</v>
      </c>
      <c r="Y22" s="383">
        <v>3422</v>
      </c>
      <c r="Z22" s="384">
        <v>9893</v>
      </c>
      <c r="AA22" s="383">
        <v>3422</v>
      </c>
      <c r="AB22" s="384">
        <v>9893</v>
      </c>
      <c r="AC22" s="383">
        <v>3422</v>
      </c>
      <c r="AD22" s="384">
        <v>9893</v>
      </c>
      <c r="AE22" s="383">
        <v>3422</v>
      </c>
      <c r="AF22" s="384">
        <v>9893</v>
      </c>
      <c r="AG22" s="383">
        <v>3422</v>
      </c>
      <c r="AH22" s="384">
        <v>9893</v>
      </c>
      <c r="AJ22" s="573" t="s">
        <v>1581</v>
      </c>
      <c r="AK22" s="574"/>
      <c r="AL22" s="574"/>
      <c r="AM22" s="574"/>
      <c r="AN22" s="574"/>
      <c r="AO22" s="574"/>
      <c r="AP22" s="574"/>
      <c r="AQ22" s="574"/>
      <c r="AR22" s="574"/>
      <c r="AS22" s="574"/>
      <c r="AT22" s="574"/>
      <c r="AU22" s="575"/>
    </row>
    <row r="23" spans="1:47" s="388" customFormat="1" ht="51.75" customHeight="1" x14ac:dyDescent="0.25">
      <c r="A23" s="393"/>
      <c r="B23" s="393"/>
      <c r="C23" s="421"/>
      <c r="E23" s="376"/>
      <c r="F23" s="376"/>
      <c r="G23" s="422">
        <v>2204</v>
      </c>
      <c r="H23" s="379"/>
      <c r="I23" s="422">
        <v>3422</v>
      </c>
      <c r="J23" s="379"/>
      <c r="K23" s="422">
        <v>3422</v>
      </c>
      <c r="L23" s="379"/>
      <c r="M23" s="422">
        <v>3422</v>
      </c>
      <c r="N23" s="379"/>
      <c r="O23" s="422">
        <v>3422</v>
      </c>
      <c r="P23" s="379"/>
      <c r="Q23" s="422">
        <v>3422</v>
      </c>
      <c r="R23" s="379"/>
      <c r="U23" s="422"/>
      <c r="V23" s="379"/>
      <c r="W23" s="422"/>
      <c r="X23" s="379"/>
      <c r="Y23" s="422"/>
      <c r="Z23" s="379"/>
      <c r="AA23" s="422"/>
      <c r="AB23" s="379"/>
      <c r="AC23" s="379"/>
      <c r="AD23" s="379"/>
      <c r="AE23" s="423">
        <v>2990</v>
      </c>
      <c r="AF23" s="379">
        <v>11236</v>
      </c>
      <c r="AG23" s="404"/>
      <c r="AJ23" s="422"/>
      <c r="AK23" s="379"/>
      <c r="AL23" s="422"/>
      <c r="AM23" s="379"/>
      <c r="AN23" s="422"/>
      <c r="AO23" s="379"/>
      <c r="AP23" s="422"/>
      <c r="AQ23" s="379"/>
      <c r="AR23" s="379"/>
      <c r="AS23" s="379"/>
      <c r="AT23" s="379"/>
      <c r="AU23" s="379"/>
    </row>
    <row r="24" spans="1:47" s="388" customFormat="1" ht="51.75" customHeight="1" x14ac:dyDescent="0.25">
      <c r="A24" s="393"/>
      <c r="B24" s="393"/>
      <c r="C24" s="421"/>
      <c r="E24" s="376"/>
      <c r="F24" s="376"/>
      <c r="G24" s="424"/>
      <c r="H24" s="393"/>
      <c r="I24" s="424"/>
      <c r="J24" s="393"/>
      <c r="K24" s="425"/>
      <c r="L24" s="393"/>
      <c r="M24" s="425"/>
      <c r="N24" s="393"/>
      <c r="O24" s="393"/>
      <c r="P24" s="393">
        <v>80</v>
      </c>
      <c r="Q24" s="393"/>
      <c r="R24" s="393"/>
      <c r="U24" s="422"/>
      <c r="V24" s="379"/>
      <c r="W24" s="422"/>
      <c r="X24" s="379"/>
      <c r="Y24" s="422"/>
      <c r="Z24" s="379"/>
      <c r="AA24" s="422"/>
      <c r="AB24" s="379"/>
      <c r="AC24" s="379"/>
      <c r="AD24" s="379"/>
      <c r="AE24" s="379"/>
      <c r="AF24" s="379"/>
      <c r="AG24" s="404"/>
      <c r="AJ24" s="422"/>
      <c r="AK24" s="379"/>
      <c r="AL24" s="422"/>
      <c r="AM24" s="379"/>
      <c r="AN24" s="422"/>
      <c r="AO24" s="379"/>
      <c r="AP24" s="422"/>
      <c r="AQ24" s="379"/>
      <c r="AR24" s="379"/>
      <c r="AS24" s="379"/>
      <c r="AT24" s="379"/>
      <c r="AU24" s="379"/>
    </row>
    <row r="25" spans="1:47" x14ac:dyDescent="0.25">
      <c r="U25" s="426"/>
      <c r="V25" s="426"/>
      <c r="W25" s="426"/>
      <c r="X25" s="426"/>
      <c r="Y25" s="426"/>
      <c r="Z25" s="426"/>
      <c r="AA25" s="426"/>
      <c r="AB25" s="426"/>
      <c r="AC25" s="426"/>
      <c r="AD25" s="426"/>
      <c r="AE25" s="426"/>
      <c r="AF25" s="426"/>
      <c r="AG25" s="427"/>
      <c r="AJ25" s="426"/>
      <c r="AK25" s="426"/>
      <c r="AL25" s="426"/>
      <c r="AM25" s="426"/>
      <c r="AN25" s="426"/>
      <c r="AO25" s="426"/>
      <c r="AP25" s="426"/>
      <c r="AQ25" s="426"/>
      <c r="AR25" s="426"/>
      <c r="AS25" s="426"/>
      <c r="AT25" s="426"/>
      <c r="AU25" s="426"/>
    </row>
    <row r="26" spans="1:47" x14ac:dyDescent="0.25">
      <c r="F26" s="374" t="s">
        <v>163</v>
      </c>
      <c r="G26" s="428">
        <f>SUM(G3:G25)</f>
        <v>26688</v>
      </c>
      <c r="H26" s="428"/>
      <c r="I26" s="428">
        <f>SUM(I3:I25)</f>
        <v>62780.4</v>
      </c>
      <c r="K26" s="428">
        <f>SUM(K3:K25)</f>
        <v>52722.400000000001</v>
      </c>
      <c r="M26" s="428">
        <f>SUM(M3:M25)</f>
        <v>49812.4</v>
      </c>
      <c r="U26" s="429"/>
      <c r="V26" s="429"/>
      <c r="W26" s="429"/>
      <c r="X26" s="426"/>
      <c r="Y26" s="429"/>
      <c r="Z26" s="426"/>
      <c r="AA26" s="429"/>
      <c r="AB26" s="426"/>
      <c r="AC26" s="426"/>
      <c r="AD26" s="426"/>
      <c r="AE26" s="426"/>
      <c r="AF26" s="426"/>
      <c r="AG26" s="427"/>
      <c r="AJ26" s="429"/>
      <c r="AK26" s="426"/>
      <c r="AL26" s="426"/>
      <c r="AM26" s="426"/>
      <c r="AN26" s="426"/>
      <c r="AO26" s="426"/>
      <c r="AP26" s="426"/>
      <c r="AQ26" s="426"/>
      <c r="AR26" s="426"/>
      <c r="AS26" s="426"/>
      <c r="AT26" s="426"/>
      <c r="AU26" s="426"/>
    </row>
    <row r="27" spans="1:47" x14ac:dyDescent="0.25">
      <c r="F27" s="430" t="s">
        <v>1674</v>
      </c>
      <c r="I27" s="430">
        <f>+I3+I6+I16+I18+I22</f>
        <v>14172</v>
      </c>
      <c r="J27" s="430"/>
      <c r="K27" s="430">
        <f>+K3+K6+K7+K8+I16+K19+K20+K22</f>
        <v>21122</v>
      </c>
      <c r="M27" s="430"/>
      <c r="U27" s="426"/>
      <c r="V27" s="426"/>
      <c r="W27" s="385"/>
      <c r="X27" s="385"/>
      <c r="Y27" s="385"/>
      <c r="Z27" s="426"/>
      <c r="AA27" s="385"/>
      <c r="AB27" s="426"/>
      <c r="AC27" s="426"/>
      <c r="AD27" s="426"/>
      <c r="AE27" s="426"/>
      <c r="AF27" s="426"/>
      <c r="AG27" s="427"/>
      <c r="AJ27" s="426"/>
      <c r="AK27" s="426"/>
      <c r="AL27" s="426"/>
      <c r="AM27" s="426"/>
      <c r="AN27" s="426"/>
      <c r="AO27" s="426"/>
      <c r="AP27" s="426"/>
      <c r="AQ27" s="426"/>
      <c r="AR27" s="426"/>
      <c r="AS27" s="426"/>
      <c r="AT27" s="426"/>
      <c r="AU27" s="426"/>
    </row>
    <row r="28" spans="1:47" x14ac:dyDescent="0.25">
      <c r="F28" s="431" t="s">
        <v>1675</v>
      </c>
      <c r="I28" s="431">
        <f>+I4+I7+I9+I10+I12+I15+I19+I20+I21</f>
        <v>35336.400000000001</v>
      </c>
      <c r="J28" s="431"/>
      <c r="K28" s="431">
        <f>+K12+I17</f>
        <v>7800</v>
      </c>
      <c r="M28" s="431"/>
      <c r="U28" s="426"/>
      <c r="V28" s="426"/>
      <c r="W28" s="385"/>
      <c r="X28" s="385"/>
      <c r="Y28" s="385"/>
      <c r="Z28" s="426"/>
      <c r="AA28" s="385"/>
      <c r="AB28" s="426"/>
      <c r="AC28" s="426"/>
      <c r="AD28" s="426"/>
      <c r="AE28" s="426"/>
      <c r="AF28" s="426"/>
      <c r="AG28" s="427"/>
      <c r="AJ28" s="426"/>
      <c r="AK28" s="426"/>
      <c r="AL28" s="426"/>
      <c r="AM28" s="426"/>
      <c r="AN28" s="426"/>
      <c r="AO28" s="426"/>
      <c r="AP28" s="426"/>
      <c r="AQ28" s="426"/>
      <c r="AR28" s="426"/>
      <c r="AS28" s="426"/>
      <c r="AT28" s="426"/>
      <c r="AU28" s="426"/>
    </row>
    <row r="29" spans="1:47" x14ac:dyDescent="0.25">
      <c r="F29" s="432" t="s">
        <v>1676</v>
      </c>
      <c r="I29" s="433">
        <f>+I27+I28</f>
        <v>49508.4</v>
      </c>
      <c r="J29" s="433"/>
      <c r="K29" s="433">
        <f>+K27+K28</f>
        <v>28922</v>
      </c>
      <c r="M29" s="433">
        <f>+M27+M28</f>
        <v>0</v>
      </c>
      <c r="U29" s="426"/>
      <c r="V29" s="426"/>
      <c r="W29" s="434"/>
      <c r="X29" s="434"/>
      <c r="Y29" s="434"/>
      <c r="Z29" s="426"/>
      <c r="AA29" s="434"/>
      <c r="AB29" s="426"/>
      <c r="AC29" s="426"/>
      <c r="AD29" s="426"/>
      <c r="AE29" s="426"/>
      <c r="AF29" s="426"/>
      <c r="AG29" s="427"/>
      <c r="AJ29" s="426"/>
      <c r="AK29" s="426"/>
      <c r="AL29" s="426"/>
      <c r="AM29" s="426"/>
      <c r="AN29" s="426"/>
      <c r="AO29" s="426"/>
      <c r="AP29" s="426"/>
      <c r="AQ29" s="426"/>
      <c r="AR29" s="426"/>
      <c r="AS29" s="426"/>
      <c r="AT29" s="426"/>
      <c r="AU29" s="426"/>
    </row>
    <row r="30" spans="1:47" x14ac:dyDescent="0.25">
      <c r="I30" s="428"/>
      <c r="U30" s="426"/>
      <c r="V30" s="426"/>
      <c r="W30" s="429"/>
      <c r="X30" s="426"/>
      <c r="Y30" s="426"/>
      <c r="Z30" s="426"/>
      <c r="AA30" s="426"/>
      <c r="AB30" s="426"/>
      <c r="AC30" s="426"/>
      <c r="AD30" s="426"/>
      <c r="AE30" s="426"/>
      <c r="AF30" s="426"/>
      <c r="AG30" s="427"/>
      <c r="AJ30" s="426"/>
      <c r="AK30" s="426"/>
      <c r="AL30" s="426"/>
      <c r="AM30" s="426"/>
      <c r="AN30" s="426"/>
      <c r="AO30" s="426"/>
      <c r="AP30" s="426"/>
      <c r="AQ30" s="426"/>
      <c r="AR30" s="426"/>
      <c r="AS30" s="426"/>
      <c r="AT30" s="426"/>
      <c r="AU30" s="426"/>
    </row>
    <row r="31" spans="1:47" x14ac:dyDescent="0.25">
      <c r="U31" s="426"/>
      <c r="V31" s="426"/>
      <c r="W31" s="426"/>
      <c r="X31" s="426"/>
      <c r="Y31" s="426"/>
      <c r="Z31" s="426"/>
      <c r="AA31" s="426"/>
      <c r="AB31" s="426"/>
      <c r="AC31" s="426"/>
      <c r="AD31" s="426"/>
      <c r="AE31" s="426"/>
      <c r="AF31" s="426"/>
      <c r="AG31" s="427"/>
      <c r="AJ31" s="426"/>
      <c r="AK31" s="426"/>
      <c r="AL31" s="426"/>
      <c r="AM31" s="426"/>
      <c r="AN31" s="426"/>
      <c r="AO31" s="426"/>
      <c r="AP31" s="426"/>
      <c r="AQ31" s="426"/>
      <c r="AR31" s="426"/>
      <c r="AS31" s="426"/>
      <c r="AT31" s="426"/>
      <c r="AU31" s="426"/>
    </row>
  </sheetData>
  <mergeCells count="7">
    <mergeCell ref="AJ22:AU22"/>
    <mergeCell ref="AJ6:AR6"/>
    <mergeCell ref="U11:AB11"/>
    <mergeCell ref="AJ11:AQ11"/>
    <mergeCell ref="AJ13:AU13"/>
    <mergeCell ref="U15:AA15"/>
    <mergeCell ref="AJ15:AP15"/>
  </mergeCells>
  <pageMargins left="1.1417322834645669" right="0.74803149606299213" top="0.98425196850393704" bottom="0.98425196850393704" header="0" footer="0"/>
  <pageSetup scale="1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23"/>
  <sheetViews>
    <sheetView workbookViewId="0">
      <selection activeCell="B28" sqref="B28"/>
    </sheetView>
  </sheetViews>
  <sheetFormatPr baseColWidth="10" defaultRowHeight="12.75" x14ac:dyDescent="0.2"/>
  <cols>
    <col min="1" max="1" width="22.42578125" style="435" customWidth="1"/>
    <col min="2" max="2" width="24.42578125" style="435" customWidth="1"/>
    <col min="3" max="3" width="11.42578125" style="435"/>
    <col min="4" max="4" width="12.7109375" style="435" bestFit="1" customWidth="1"/>
    <col min="5" max="5" width="11.85546875" style="435" bestFit="1" customWidth="1"/>
    <col min="6" max="256" width="11.42578125" style="435"/>
    <col min="257" max="257" width="22.42578125" style="435" customWidth="1"/>
    <col min="258" max="258" width="24.42578125" style="435" customWidth="1"/>
    <col min="259" max="259" width="11.42578125" style="435"/>
    <col min="260" max="260" width="12.7109375" style="435" bestFit="1" customWidth="1"/>
    <col min="261" max="261" width="11.85546875" style="435" bestFit="1" customWidth="1"/>
    <col min="262" max="512" width="11.42578125" style="435"/>
    <col min="513" max="513" width="22.42578125" style="435" customWidth="1"/>
    <col min="514" max="514" width="24.42578125" style="435" customWidth="1"/>
    <col min="515" max="515" width="11.42578125" style="435"/>
    <col min="516" max="516" width="12.7109375" style="435" bestFit="1" customWidth="1"/>
    <col min="517" max="517" width="11.85546875" style="435" bestFit="1" customWidth="1"/>
    <col min="518" max="768" width="11.42578125" style="435"/>
    <col min="769" max="769" width="22.42578125" style="435" customWidth="1"/>
    <col min="770" max="770" width="24.42578125" style="435" customWidth="1"/>
    <col min="771" max="771" width="11.42578125" style="435"/>
    <col min="772" max="772" width="12.7109375" style="435" bestFit="1" customWidth="1"/>
    <col min="773" max="773" width="11.85546875" style="435" bestFit="1" customWidth="1"/>
    <col min="774" max="1024" width="11.42578125" style="435"/>
    <col min="1025" max="1025" width="22.42578125" style="435" customWidth="1"/>
    <col min="1026" max="1026" width="24.42578125" style="435" customWidth="1"/>
    <col min="1027" max="1027" width="11.42578125" style="435"/>
    <col min="1028" max="1028" width="12.7109375" style="435" bestFit="1" customWidth="1"/>
    <col min="1029" max="1029" width="11.85546875" style="435" bestFit="1" customWidth="1"/>
    <col min="1030" max="1280" width="11.42578125" style="435"/>
    <col min="1281" max="1281" width="22.42578125" style="435" customWidth="1"/>
    <col min="1282" max="1282" width="24.42578125" style="435" customWidth="1"/>
    <col min="1283" max="1283" width="11.42578125" style="435"/>
    <col min="1284" max="1284" width="12.7109375" style="435" bestFit="1" customWidth="1"/>
    <col min="1285" max="1285" width="11.85546875" style="435" bestFit="1" customWidth="1"/>
    <col min="1286" max="1536" width="11.42578125" style="435"/>
    <col min="1537" max="1537" width="22.42578125" style="435" customWidth="1"/>
    <col min="1538" max="1538" width="24.42578125" style="435" customWidth="1"/>
    <col min="1539" max="1539" width="11.42578125" style="435"/>
    <col min="1540" max="1540" width="12.7109375" style="435" bestFit="1" customWidth="1"/>
    <col min="1541" max="1541" width="11.85546875" style="435" bestFit="1" customWidth="1"/>
    <col min="1542" max="1792" width="11.42578125" style="435"/>
    <col min="1793" max="1793" width="22.42578125" style="435" customWidth="1"/>
    <col min="1794" max="1794" width="24.42578125" style="435" customWidth="1"/>
    <col min="1795" max="1795" width="11.42578125" style="435"/>
    <col min="1796" max="1796" width="12.7109375" style="435" bestFit="1" customWidth="1"/>
    <col min="1797" max="1797" width="11.85546875" style="435" bestFit="1" customWidth="1"/>
    <col min="1798" max="2048" width="11.42578125" style="435"/>
    <col min="2049" max="2049" width="22.42578125" style="435" customWidth="1"/>
    <col min="2050" max="2050" width="24.42578125" style="435" customWidth="1"/>
    <col min="2051" max="2051" width="11.42578125" style="435"/>
    <col min="2052" max="2052" width="12.7109375" style="435" bestFit="1" customWidth="1"/>
    <col min="2053" max="2053" width="11.85546875" style="435" bestFit="1" customWidth="1"/>
    <col min="2054" max="2304" width="11.42578125" style="435"/>
    <col min="2305" max="2305" width="22.42578125" style="435" customWidth="1"/>
    <col min="2306" max="2306" width="24.42578125" style="435" customWidth="1"/>
    <col min="2307" max="2307" width="11.42578125" style="435"/>
    <col min="2308" max="2308" width="12.7109375" style="435" bestFit="1" customWidth="1"/>
    <col min="2309" max="2309" width="11.85546875" style="435" bestFit="1" customWidth="1"/>
    <col min="2310" max="2560" width="11.42578125" style="435"/>
    <col min="2561" max="2561" width="22.42578125" style="435" customWidth="1"/>
    <col min="2562" max="2562" width="24.42578125" style="435" customWidth="1"/>
    <col min="2563" max="2563" width="11.42578125" style="435"/>
    <col min="2564" max="2564" width="12.7109375" style="435" bestFit="1" customWidth="1"/>
    <col min="2565" max="2565" width="11.85546875" style="435" bestFit="1" customWidth="1"/>
    <col min="2566" max="2816" width="11.42578125" style="435"/>
    <col min="2817" max="2817" width="22.42578125" style="435" customWidth="1"/>
    <col min="2818" max="2818" width="24.42578125" style="435" customWidth="1"/>
    <col min="2819" max="2819" width="11.42578125" style="435"/>
    <col min="2820" max="2820" width="12.7109375" style="435" bestFit="1" customWidth="1"/>
    <col min="2821" max="2821" width="11.85546875" style="435" bestFit="1" customWidth="1"/>
    <col min="2822" max="3072" width="11.42578125" style="435"/>
    <col min="3073" max="3073" width="22.42578125" style="435" customWidth="1"/>
    <col min="3074" max="3074" width="24.42578125" style="435" customWidth="1"/>
    <col min="3075" max="3075" width="11.42578125" style="435"/>
    <col min="3076" max="3076" width="12.7109375" style="435" bestFit="1" customWidth="1"/>
    <col min="3077" max="3077" width="11.85546875" style="435" bestFit="1" customWidth="1"/>
    <col min="3078" max="3328" width="11.42578125" style="435"/>
    <col min="3329" max="3329" width="22.42578125" style="435" customWidth="1"/>
    <col min="3330" max="3330" width="24.42578125" style="435" customWidth="1"/>
    <col min="3331" max="3331" width="11.42578125" style="435"/>
    <col min="3332" max="3332" width="12.7109375" style="435" bestFit="1" customWidth="1"/>
    <col min="3333" max="3333" width="11.85546875" style="435" bestFit="1" customWidth="1"/>
    <col min="3334" max="3584" width="11.42578125" style="435"/>
    <col min="3585" max="3585" width="22.42578125" style="435" customWidth="1"/>
    <col min="3586" max="3586" width="24.42578125" style="435" customWidth="1"/>
    <col min="3587" max="3587" width="11.42578125" style="435"/>
    <col min="3588" max="3588" width="12.7109375" style="435" bestFit="1" customWidth="1"/>
    <col min="3589" max="3589" width="11.85546875" style="435" bestFit="1" customWidth="1"/>
    <col min="3590" max="3840" width="11.42578125" style="435"/>
    <col min="3841" max="3841" width="22.42578125" style="435" customWidth="1"/>
    <col min="3842" max="3842" width="24.42578125" style="435" customWidth="1"/>
    <col min="3843" max="3843" width="11.42578125" style="435"/>
    <col min="3844" max="3844" width="12.7109375" style="435" bestFit="1" customWidth="1"/>
    <col min="3845" max="3845" width="11.85546875" style="435" bestFit="1" customWidth="1"/>
    <col min="3846" max="4096" width="11.42578125" style="435"/>
    <col min="4097" max="4097" width="22.42578125" style="435" customWidth="1"/>
    <col min="4098" max="4098" width="24.42578125" style="435" customWidth="1"/>
    <col min="4099" max="4099" width="11.42578125" style="435"/>
    <col min="4100" max="4100" width="12.7109375" style="435" bestFit="1" customWidth="1"/>
    <col min="4101" max="4101" width="11.85546875" style="435" bestFit="1" customWidth="1"/>
    <col min="4102" max="4352" width="11.42578125" style="435"/>
    <col min="4353" max="4353" width="22.42578125" style="435" customWidth="1"/>
    <col min="4354" max="4354" width="24.42578125" style="435" customWidth="1"/>
    <col min="4355" max="4355" width="11.42578125" style="435"/>
    <col min="4356" max="4356" width="12.7109375" style="435" bestFit="1" customWidth="1"/>
    <col min="4357" max="4357" width="11.85546875" style="435" bestFit="1" customWidth="1"/>
    <col min="4358" max="4608" width="11.42578125" style="435"/>
    <col min="4609" max="4609" width="22.42578125" style="435" customWidth="1"/>
    <col min="4610" max="4610" width="24.42578125" style="435" customWidth="1"/>
    <col min="4611" max="4611" width="11.42578125" style="435"/>
    <col min="4612" max="4612" width="12.7109375" style="435" bestFit="1" customWidth="1"/>
    <col min="4613" max="4613" width="11.85546875" style="435" bestFit="1" customWidth="1"/>
    <col min="4614" max="4864" width="11.42578125" style="435"/>
    <col min="4865" max="4865" width="22.42578125" style="435" customWidth="1"/>
    <col min="4866" max="4866" width="24.42578125" style="435" customWidth="1"/>
    <col min="4867" max="4867" width="11.42578125" style="435"/>
    <col min="4868" max="4868" width="12.7109375" style="435" bestFit="1" customWidth="1"/>
    <col min="4869" max="4869" width="11.85546875" style="435" bestFit="1" customWidth="1"/>
    <col min="4870" max="5120" width="11.42578125" style="435"/>
    <col min="5121" max="5121" width="22.42578125" style="435" customWidth="1"/>
    <col min="5122" max="5122" width="24.42578125" style="435" customWidth="1"/>
    <col min="5123" max="5123" width="11.42578125" style="435"/>
    <col min="5124" max="5124" width="12.7109375" style="435" bestFit="1" customWidth="1"/>
    <col min="5125" max="5125" width="11.85546875" style="435" bestFit="1" customWidth="1"/>
    <col min="5126" max="5376" width="11.42578125" style="435"/>
    <col min="5377" max="5377" width="22.42578125" style="435" customWidth="1"/>
    <col min="5378" max="5378" width="24.42578125" style="435" customWidth="1"/>
    <col min="5379" max="5379" width="11.42578125" style="435"/>
    <col min="5380" max="5380" width="12.7109375" style="435" bestFit="1" customWidth="1"/>
    <col min="5381" max="5381" width="11.85546875" style="435" bestFit="1" customWidth="1"/>
    <col min="5382" max="5632" width="11.42578125" style="435"/>
    <col min="5633" max="5633" width="22.42578125" style="435" customWidth="1"/>
    <col min="5634" max="5634" width="24.42578125" style="435" customWidth="1"/>
    <col min="5635" max="5635" width="11.42578125" style="435"/>
    <col min="5636" max="5636" width="12.7109375" style="435" bestFit="1" customWidth="1"/>
    <col min="5637" max="5637" width="11.85546875" style="435" bestFit="1" customWidth="1"/>
    <col min="5638" max="5888" width="11.42578125" style="435"/>
    <col min="5889" max="5889" width="22.42578125" style="435" customWidth="1"/>
    <col min="5890" max="5890" width="24.42578125" style="435" customWidth="1"/>
    <col min="5891" max="5891" width="11.42578125" style="435"/>
    <col min="5892" max="5892" width="12.7109375" style="435" bestFit="1" customWidth="1"/>
    <col min="5893" max="5893" width="11.85546875" style="435" bestFit="1" customWidth="1"/>
    <col min="5894" max="6144" width="11.42578125" style="435"/>
    <col min="6145" max="6145" width="22.42578125" style="435" customWidth="1"/>
    <col min="6146" max="6146" width="24.42578125" style="435" customWidth="1"/>
    <col min="6147" max="6147" width="11.42578125" style="435"/>
    <col min="6148" max="6148" width="12.7109375" style="435" bestFit="1" customWidth="1"/>
    <col min="6149" max="6149" width="11.85546875" style="435" bestFit="1" customWidth="1"/>
    <col min="6150" max="6400" width="11.42578125" style="435"/>
    <col min="6401" max="6401" width="22.42578125" style="435" customWidth="1"/>
    <col min="6402" max="6402" width="24.42578125" style="435" customWidth="1"/>
    <col min="6403" max="6403" width="11.42578125" style="435"/>
    <col min="6404" max="6404" width="12.7109375" style="435" bestFit="1" customWidth="1"/>
    <col min="6405" max="6405" width="11.85546875" style="435" bestFit="1" customWidth="1"/>
    <col min="6406" max="6656" width="11.42578125" style="435"/>
    <col min="6657" max="6657" width="22.42578125" style="435" customWidth="1"/>
    <col min="6658" max="6658" width="24.42578125" style="435" customWidth="1"/>
    <col min="6659" max="6659" width="11.42578125" style="435"/>
    <col min="6660" max="6660" width="12.7109375" style="435" bestFit="1" customWidth="1"/>
    <col min="6661" max="6661" width="11.85546875" style="435" bestFit="1" customWidth="1"/>
    <col min="6662" max="6912" width="11.42578125" style="435"/>
    <col min="6913" max="6913" width="22.42578125" style="435" customWidth="1"/>
    <col min="6914" max="6914" width="24.42578125" style="435" customWidth="1"/>
    <col min="6915" max="6915" width="11.42578125" style="435"/>
    <col min="6916" max="6916" width="12.7109375" style="435" bestFit="1" customWidth="1"/>
    <col min="6917" max="6917" width="11.85546875" style="435" bestFit="1" customWidth="1"/>
    <col min="6918" max="7168" width="11.42578125" style="435"/>
    <col min="7169" max="7169" width="22.42578125" style="435" customWidth="1"/>
    <col min="7170" max="7170" width="24.42578125" style="435" customWidth="1"/>
    <col min="7171" max="7171" width="11.42578125" style="435"/>
    <col min="7172" max="7172" width="12.7109375" style="435" bestFit="1" customWidth="1"/>
    <col min="7173" max="7173" width="11.85546875" style="435" bestFit="1" customWidth="1"/>
    <col min="7174" max="7424" width="11.42578125" style="435"/>
    <col min="7425" max="7425" width="22.42578125" style="435" customWidth="1"/>
    <col min="7426" max="7426" width="24.42578125" style="435" customWidth="1"/>
    <col min="7427" max="7427" width="11.42578125" style="435"/>
    <col min="7428" max="7428" width="12.7109375" style="435" bestFit="1" customWidth="1"/>
    <col min="7429" max="7429" width="11.85546875" style="435" bestFit="1" customWidth="1"/>
    <col min="7430" max="7680" width="11.42578125" style="435"/>
    <col min="7681" max="7681" width="22.42578125" style="435" customWidth="1"/>
    <col min="7682" max="7682" width="24.42578125" style="435" customWidth="1"/>
    <col min="7683" max="7683" width="11.42578125" style="435"/>
    <col min="7684" max="7684" width="12.7109375" style="435" bestFit="1" customWidth="1"/>
    <col min="7685" max="7685" width="11.85546875" style="435" bestFit="1" customWidth="1"/>
    <col min="7686" max="7936" width="11.42578125" style="435"/>
    <col min="7937" max="7937" width="22.42578125" style="435" customWidth="1"/>
    <col min="7938" max="7938" width="24.42578125" style="435" customWidth="1"/>
    <col min="7939" max="7939" width="11.42578125" style="435"/>
    <col min="7940" max="7940" width="12.7109375" style="435" bestFit="1" customWidth="1"/>
    <col min="7941" max="7941" width="11.85546875" style="435" bestFit="1" customWidth="1"/>
    <col min="7942" max="8192" width="11.42578125" style="435"/>
    <col min="8193" max="8193" width="22.42578125" style="435" customWidth="1"/>
    <col min="8194" max="8194" width="24.42578125" style="435" customWidth="1"/>
    <col min="8195" max="8195" width="11.42578125" style="435"/>
    <col min="8196" max="8196" width="12.7109375" style="435" bestFit="1" customWidth="1"/>
    <col min="8197" max="8197" width="11.85546875" style="435" bestFit="1" customWidth="1"/>
    <col min="8198" max="8448" width="11.42578125" style="435"/>
    <col min="8449" max="8449" width="22.42578125" style="435" customWidth="1"/>
    <col min="8450" max="8450" width="24.42578125" style="435" customWidth="1"/>
    <col min="8451" max="8451" width="11.42578125" style="435"/>
    <col min="8452" max="8452" width="12.7109375" style="435" bestFit="1" customWidth="1"/>
    <col min="8453" max="8453" width="11.85546875" style="435" bestFit="1" customWidth="1"/>
    <col min="8454" max="8704" width="11.42578125" style="435"/>
    <col min="8705" max="8705" width="22.42578125" style="435" customWidth="1"/>
    <col min="8706" max="8706" width="24.42578125" style="435" customWidth="1"/>
    <col min="8707" max="8707" width="11.42578125" style="435"/>
    <col min="8708" max="8708" width="12.7109375" style="435" bestFit="1" customWidth="1"/>
    <col min="8709" max="8709" width="11.85546875" style="435" bestFit="1" customWidth="1"/>
    <col min="8710" max="8960" width="11.42578125" style="435"/>
    <col min="8961" max="8961" width="22.42578125" style="435" customWidth="1"/>
    <col min="8962" max="8962" width="24.42578125" style="435" customWidth="1"/>
    <col min="8963" max="8963" width="11.42578125" style="435"/>
    <col min="8964" max="8964" width="12.7109375" style="435" bestFit="1" customWidth="1"/>
    <col min="8965" max="8965" width="11.85546875" style="435" bestFit="1" customWidth="1"/>
    <col min="8966" max="9216" width="11.42578125" style="435"/>
    <col min="9217" max="9217" width="22.42578125" style="435" customWidth="1"/>
    <col min="9218" max="9218" width="24.42578125" style="435" customWidth="1"/>
    <col min="9219" max="9219" width="11.42578125" style="435"/>
    <col min="9220" max="9220" width="12.7109375" style="435" bestFit="1" customWidth="1"/>
    <col min="9221" max="9221" width="11.85546875" style="435" bestFit="1" customWidth="1"/>
    <col min="9222" max="9472" width="11.42578125" style="435"/>
    <col min="9473" max="9473" width="22.42578125" style="435" customWidth="1"/>
    <col min="9474" max="9474" width="24.42578125" style="435" customWidth="1"/>
    <col min="9475" max="9475" width="11.42578125" style="435"/>
    <col min="9476" max="9476" width="12.7109375" style="435" bestFit="1" customWidth="1"/>
    <col min="9477" max="9477" width="11.85546875" style="435" bestFit="1" customWidth="1"/>
    <col min="9478" max="9728" width="11.42578125" style="435"/>
    <col min="9729" max="9729" width="22.42578125" style="435" customWidth="1"/>
    <col min="9730" max="9730" width="24.42578125" style="435" customWidth="1"/>
    <col min="9731" max="9731" width="11.42578125" style="435"/>
    <col min="9732" max="9732" width="12.7109375" style="435" bestFit="1" customWidth="1"/>
    <col min="9733" max="9733" width="11.85546875" style="435" bestFit="1" customWidth="1"/>
    <col min="9734" max="9984" width="11.42578125" style="435"/>
    <col min="9985" max="9985" width="22.42578125" style="435" customWidth="1"/>
    <col min="9986" max="9986" width="24.42578125" style="435" customWidth="1"/>
    <col min="9987" max="9987" width="11.42578125" style="435"/>
    <col min="9988" max="9988" width="12.7109375" style="435" bestFit="1" customWidth="1"/>
    <col min="9989" max="9989" width="11.85546875" style="435" bestFit="1" customWidth="1"/>
    <col min="9990" max="10240" width="11.42578125" style="435"/>
    <col min="10241" max="10241" width="22.42578125" style="435" customWidth="1"/>
    <col min="10242" max="10242" width="24.42578125" style="435" customWidth="1"/>
    <col min="10243" max="10243" width="11.42578125" style="435"/>
    <col min="10244" max="10244" width="12.7109375" style="435" bestFit="1" customWidth="1"/>
    <col min="10245" max="10245" width="11.85546875" style="435" bestFit="1" customWidth="1"/>
    <col min="10246" max="10496" width="11.42578125" style="435"/>
    <col min="10497" max="10497" width="22.42578125" style="435" customWidth="1"/>
    <col min="10498" max="10498" width="24.42578125" style="435" customWidth="1"/>
    <col min="10499" max="10499" width="11.42578125" style="435"/>
    <col min="10500" max="10500" width="12.7109375" style="435" bestFit="1" customWidth="1"/>
    <col min="10501" max="10501" width="11.85546875" style="435" bestFit="1" customWidth="1"/>
    <col min="10502" max="10752" width="11.42578125" style="435"/>
    <col min="10753" max="10753" width="22.42578125" style="435" customWidth="1"/>
    <col min="10754" max="10754" width="24.42578125" style="435" customWidth="1"/>
    <col min="10755" max="10755" width="11.42578125" style="435"/>
    <col min="10756" max="10756" width="12.7109375" style="435" bestFit="1" customWidth="1"/>
    <col min="10757" max="10757" width="11.85546875" style="435" bestFit="1" customWidth="1"/>
    <col min="10758" max="11008" width="11.42578125" style="435"/>
    <col min="11009" max="11009" width="22.42578125" style="435" customWidth="1"/>
    <col min="11010" max="11010" width="24.42578125" style="435" customWidth="1"/>
    <col min="11011" max="11011" width="11.42578125" style="435"/>
    <col min="11012" max="11012" width="12.7109375" style="435" bestFit="1" customWidth="1"/>
    <col min="11013" max="11013" width="11.85546875" style="435" bestFit="1" customWidth="1"/>
    <col min="11014" max="11264" width="11.42578125" style="435"/>
    <col min="11265" max="11265" width="22.42578125" style="435" customWidth="1"/>
    <col min="11266" max="11266" width="24.42578125" style="435" customWidth="1"/>
    <col min="11267" max="11267" width="11.42578125" style="435"/>
    <col min="11268" max="11268" width="12.7109375" style="435" bestFit="1" customWidth="1"/>
    <col min="11269" max="11269" width="11.85546875" style="435" bestFit="1" customWidth="1"/>
    <col min="11270" max="11520" width="11.42578125" style="435"/>
    <col min="11521" max="11521" width="22.42578125" style="435" customWidth="1"/>
    <col min="11522" max="11522" width="24.42578125" style="435" customWidth="1"/>
    <col min="11523" max="11523" width="11.42578125" style="435"/>
    <col min="11524" max="11524" width="12.7109375" style="435" bestFit="1" customWidth="1"/>
    <col min="11525" max="11525" width="11.85546875" style="435" bestFit="1" customWidth="1"/>
    <col min="11526" max="11776" width="11.42578125" style="435"/>
    <col min="11777" max="11777" width="22.42578125" style="435" customWidth="1"/>
    <col min="11778" max="11778" width="24.42578125" style="435" customWidth="1"/>
    <col min="11779" max="11779" width="11.42578125" style="435"/>
    <col min="11780" max="11780" width="12.7109375" style="435" bestFit="1" customWidth="1"/>
    <col min="11781" max="11781" width="11.85546875" style="435" bestFit="1" customWidth="1"/>
    <col min="11782" max="12032" width="11.42578125" style="435"/>
    <col min="12033" max="12033" width="22.42578125" style="435" customWidth="1"/>
    <col min="12034" max="12034" width="24.42578125" style="435" customWidth="1"/>
    <col min="12035" max="12035" width="11.42578125" style="435"/>
    <col min="12036" max="12036" width="12.7109375" style="435" bestFit="1" customWidth="1"/>
    <col min="12037" max="12037" width="11.85546875" style="435" bestFit="1" customWidth="1"/>
    <col min="12038" max="12288" width="11.42578125" style="435"/>
    <col min="12289" max="12289" width="22.42578125" style="435" customWidth="1"/>
    <col min="12290" max="12290" width="24.42578125" style="435" customWidth="1"/>
    <col min="12291" max="12291" width="11.42578125" style="435"/>
    <col min="12292" max="12292" width="12.7109375" style="435" bestFit="1" customWidth="1"/>
    <col min="12293" max="12293" width="11.85546875" style="435" bestFit="1" customWidth="1"/>
    <col min="12294" max="12544" width="11.42578125" style="435"/>
    <col min="12545" max="12545" width="22.42578125" style="435" customWidth="1"/>
    <col min="12546" max="12546" width="24.42578125" style="435" customWidth="1"/>
    <col min="12547" max="12547" width="11.42578125" style="435"/>
    <col min="12548" max="12548" width="12.7109375" style="435" bestFit="1" customWidth="1"/>
    <col min="12549" max="12549" width="11.85546875" style="435" bestFit="1" customWidth="1"/>
    <col min="12550" max="12800" width="11.42578125" style="435"/>
    <col min="12801" max="12801" width="22.42578125" style="435" customWidth="1"/>
    <col min="12802" max="12802" width="24.42578125" style="435" customWidth="1"/>
    <col min="12803" max="12803" width="11.42578125" style="435"/>
    <col min="12804" max="12804" width="12.7109375" style="435" bestFit="1" customWidth="1"/>
    <col min="12805" max="12805" width="11.85546875" style="435" bestFit="1" customWidth="1"/>
    <col min="12806" max="13056" width="11.42578125" style="435"/>
    <col min="13057" max="13057" width="22.42578125" style="435" customWidth="1"/>
    <col min="13058" max="13058" width="24.42578125" style="435" customWidth="1"/>
    <col min="13059" max="13059" width="11.42578125" style="435"/>
    <col min="13060" max="13060" width="12.7109375" style="435" bestFit="1" customWidth="1"/>
    <col min="13061" max="13061" width="11.85546875" style="435" bestFit="1" customWidth="1"/>
    <col min="13062" max="13312" width="11.42578125" style="435"/>
    <col min="13313" max="13313" width="22.42578125" style="435" customWidth="1"/>
    <col min="13314" max="13314" width="24.42578125" style="435" customWidth="1"/>
    <col min="13315" max="13315" width="11.42578125" style="435"/>
    <col min="13316" max="13316" width="12.7109375" style="435" bestFit="1" customWidth="1"/>
    <col min="13317" max="13317" width="11.85546875" style="435" bestFit="1" customWidth="1"/>
    <col min="13318" max="13568" width="11.42578125" style="435"/>
    <col min="13569" max="13569" width="22.42578125" style="435" customWidth="1"/>
    <col min="13570" max="13570" width="24.42578125" style="435" customWidth="1"/>
    <col min="13571" max="13571" width="11.42578125" style="435"/>
    <col min="13572" max="13572" width="12.7109375" style="435" bestFit="1" customWidth="1"/>
    <col min="13573" max="13573" width="11.85546875" style="435" bestFit="1" customWidth="1"/>
    <col min="13574" max="13824" width="11.42578125" style="435"/>
    <col min="13825" max="13825" width="22.42578125" style="435" customWidth="1"/>
    <col min="13826" max="13826" width="24.42578125" style="435" customWidth="1"/>
    <col min="13827" max="13827" width="11.42578125" style="435"/>
    <col min="13828" max="13828" width="12.7109375" style="435" bestFit="1" customWidth="1"/>
    <col min="13829" max="13829" width="11.85546875" style="435" bestFit="1" customWidth="1"/>
    <col min="13830" max="14080" width="11.42578125" style="435"/>
    <col min="14081" max="14081" width="22.42578125" style="435" customWidth="1"/>
    <col min="14082" max="14082" width="24.42578125" style="435" customWidth="1"/>
    <col min="14083" max="14083" width="11.42578125" style="435"/>
    <col min="14084" max="14084" width="12.7109375" style="435" bestFit="1" customWidth="1"/>
    <col min="14085" max="14085" width="11.85546875" style="435" bestFit="1" customWidth="1"/>
    <col min="14086" max="14336" width="11.42578125" style="435"/>
    <col min="14337" max="14337" width="22.42578125" style="435" customWidth="1"/>
    <col min="14338" max="14338" width="24.42578125" style="435" customWidth="1"/>
    <col min="14339" max="14339" width="11.42578125" style="435"/>
    <col min="14340" max="14340" width="12.7109375" style="435" bestFit="1" customWidth="1"/>
    <col min="14341" max="14341" width="11.85546875" style="435" bestFit="1" customWidth="1"/>
    <col min="14342" max="14592" width="11.42578125" style="435"/>
    <col min="14593" max="14593" width="22.42578125" style="435" customWidth="1"/>
    <col min="14594" max="14594" width="24.42578125" style="435" customWidth="1"/>
    <col min="14595" max="14595" width="11.42578125" style="435"/>
    <col min="14596" max="14596" width="12.7109375" style="435" bestFit="1" customWidth="1"/>
    <col min="14597" max="14597" width="11.85546875" style="435" bestFit="1" customWidth="1"/>
    <col min="14598" max="14848" width="11.42578125" style="435"/>
    <col min="14849" max="14849" width="22.42578125" style="435" customWidth="1"/>
    <col min="14850" max="14850" width="24.42578125" style="435" customWidth="1"/>
    <col min="14851" max="14851" width="11.42578125" style="435"/>
    <col min="14852" max="14852" width="12.7109375" style="435" bestFit="1" customWidth="1"/>
    <col min="14853" max="14853" width="11.85546875" style="435" bestFit="1" customWidth="1"/>
    <col min="14854" max="15104" width="11.42578125" style="435"/>
    <col min="15105" max="15105" width="22.42578125" style="435" customWidth="1"/>
    <col min="15106" max="15106" width="24.42578125" style="435" customWidth="1"/>
    <col min="15107" max="15107" width="11.42578125" style="435"/>
    <col min="15108" max="15108" width="12.7109375" style="435" bestFit="1" customWidth="1"/>
    <col min="15109" max="15109" width="11.85546875" style="435" bestFit="1" customWidth="1"/>
    <col min="15110" max="15360" width="11.42578125" style="435"/>
    <col min="15361" max="15361" width="22.42578125" style="435" customWidth="1"/>
    <col min="15362" max="15362" width="24.42578125" style="435" customWidth="1"/>
    <col min="15363" max="15363" width="11.42578125" style="435"/>
    <col min="15364" max="15364" width="12.7109375" style="435" bestFit="1" customWidth="1"/>
    <col min="15365" max="15365" width="11.85546875" style="435" bestFit="1" customWidth="1"/>
    <col min="15366" max="15616" width="11.42578125" style="435"/>
    <col min="15617" max="15617" width="22.42578125" style="435" customWidth="1"/>
    <col min="15618" max="15618" width="24.42578125" style="435" customWidth="1"/>
    <col min="15619" max="15619" width="11.42578125" style="435"/>
    <col min="15620" max="15620" width="12.7109375" style="435" bestFit="1" customWidth="1"/>
    <col min="15621" max="15621" width="11.85546875" style="435" bestFit="1" customWidth="1"/>
    <col min="15622" max="15872" width="11.42578125" style="435"/>
    <col min="15873" max="15873" width="22.42578125" style="435" customWidth="1"/>
    <col min="15874" max="15874" width="24.42578125" style="435" customWidth="1"/>
    <col min="15875" max="15875" width="11.42578125" style="435"/>
    <col min="15876" max="15876" width="12.7109375" style="435" bestFit="1" customWidth="1"/>
    <col min="15877" max="15877" width="11.85546875" style="435" bestFit="1" customWidth="1"/>
    <col min="15878" max="16128" width="11.42578125" style="435"/>
    <col min="16129" max="16129" width="22.42578125" style="435" customWidth="1"/>
    <col min="16130" max="16130" width="24.42578125" style="435" customWidth="1"/>
    <col min="16131" max="16131" width="11.42578125" style="435"/>
    <col min="16132" max="16132" width="12.7109375" style="435" bestFit="1" customWidth="1"/>
    <col min="16133" max="16133" width="11.85546875" style="435" bestFit="1" customWidth="1"/>
    <col min="16134" max="16384" width="11.42578125" style="435"/>
  </cols>
  <sheetData>
    <row r="1" spans="1:7" x14ac:dyDescent="0.2">
      <c r="A1" s="435" t="s">
        <v>1677</v>
      </c>
    </row>
    <row r="2" spans="1:7" x14ac:dyDescent="0.2">
      <c r="A2" s="435" t="s">
        <v>1678</v>
      </c>
    </row>
    <row r="3" spans="1:7" x14ac:dyDescent="0.2">
      <c r="A3" s="436" t="s">
        <v>1679</v>
      </c>
      <c r="B3" s="437" t="s">
        <v>1680</v>
      </c>
    </row>
    <row r="4" spans="1:7" x14ac:dyDescent="0.2">
      <c r="A4" s="436" t="s">
        <v>1681</v>
      </c>
    </row>
    <row r="6" spans="1:7" ht="27" x14ac:dyDescent="0.2">
      <c r="A6" s="436" t="s">
        <v>1682</v>
      </c>
      <c r="B6" s="438" t="s">
        <v>1683</v>
      </c>
    </row>
    <row r="7" spans="1:7" x14ac:dyDescent="0.2">
      <c r="A7" s="588" t="s">
        <v>1684</v>
      </c>
      <c r="B7" s="588"/>
      <c r="C7" s="588"/>
      <c r="D7" s="437"/>
      <c r="E7" s="437"/>
    </row>
    <row r="8" spans="1:7" x14ac:dyDescent="0.2">
      <c r="A8" s="439" t="s">
        <v>1685</v>
      </c>
      <c r="B8" s="439" t="s">
        <v>159</v>
      </c>
      <c r="C8" s="439" t="s">
        <v>1686</v>
      </c>
      <c r="D8" s="439" t="s">
        <v>1687</v>
      </c>
      <c r="E8" s="439" t="s">
        <v>1688</v>
      </c>
      <c r="F8" s="439" t="s">
        <v>163</v>
      </c>
    </row>
    <row r="9" spans="1:7" x14ac:dyDescent="0.2">
      <c r="A9" s="435">
        <v>5</v>
      </c>
      <c r="B9" s="440">
        <v>2950</v>
      </c>
      <c r="C9" s="441">
        <f t="shared" ref="C9:C21" si="0">+B9*0.05</f>
        <v>147.5</v>
      </c>
      <c r="D9" s="441">
        <v>5</v>
      </c>
      <c r="E9" s="441">
        <f t="shared" ref="E9:E21" si="1">+C9*D9</f>
        <v>737.5</v>
      </c>
      <c r="F9" s="441">
        <f>+B9+E9</f>
        <v>3687.5</v>
      </c>
    </row>
    <row r="10" spans="1:7" x14ac:dyDescent="0.2">
      <c r="A10" s="435">
        <v>6</v>
      </c>
      <c r="B10" s="440">
        <v>2950</v>
      </c>
      <c r="C10" s="441">
        <f t="shared" si="0"/>
        <v>147.5</v>
      </c>
      <c r="D10" s="441">
        <v>4</v>
      </c>
      <c r="E10" s="441">
        <f t="shared" si="1"/>
        <v>590</v>
      </c>
      <c r="F10" s="441">
        <f t="shared" ref="F10:F21" si="2">+B10+E10</f>
        <v>3540</v>
      </c>
    </row>
    <row r="11" spans="1:7" x14ac:dyDescent="0.2">
      <c r="A11" s="435" t="s">
        <v>1689</v>
      </c>
      <c r="B11" s="440">
        <v>1950</v>
      </c>
      <c r="C11" s="441">
        <f t="shared" si="0"/>
        <v>97.5</v>
      </c>
      <c r="D11" s="441">
        <v>3</v>
      </c>
      <c r="E11" s="441">
        <f t="shared" si="1"/>
        <v>292.5</v>
      </c>
      <c r="F11" s="441">
        <f t="shared" si="2"/>
        <v>2242.5</v>
      </c>
    </row>
    <row r="12" spans="1:7" x14ac:dyDescent="0.2">
      <c r="A12" s="435">
        <v>1</v>
      </c>
      <c r="B12" s="440">
        <v>2950</v>
      </c>
      <c r="C12" s="441">
        <f t="shared" si="0"/>
        <v>147.5</v>
      </c>
      <c r="D12" s="441">
        <v>2</v>
      </c>
      <c r="E12" s="441">
        <f t="shared" si="1"/>
        <v>295</v>
      </c>
      <c r="F12" s="441">
        <f t="shared" si="2"/>
        <v>3245</v>
      </c>
      <c r="G12" s="440"/>
    </row>
    <row r="13" spans="1:7" x14ac:dyDescent="0.2">
      <c r="A13" s="435">
        <v>2</v>
      </c>
      <c r="B13" s="440">
        <v>2950</v>
      </c>
      <c r="C13" s="441">
        <f t="shared" si="0"/>
        <v>147.5</v>
      </c>
      <c r="D13" s="441"/>
      <c r="E13" s="441">
        <f t="shared" si="1"/>
        <v>0</v>
      </c>
      <c r="F13" s="441">
        <f t="shared" si="2"/>
        <v>2950</v>
      </c>
    </row>
    <row r="14" spans="1:7" x14ac:dyDescent="0.2">
      <c r="B14" s="440"/>
      <c r="C14" s="441">
        <f t="shared" si="0"/>
        <v>0</v>
      </c>
      <c r="D14" s="441"/>
      <c r="E14" s="441">
        <f t="shared" si="1"/>
        <v>0</v>
      </c>
      <c r="F14" s="441">
        <f t="shared" si="2"/>
        <v>0</v>
      </c>
    </row>
    <row r="15" spans="1:7" x14ac:dyDescent="0.2">
      <c r="B15" s="440"/>
      <c r="C15" s="441">
        <f t="shared" si="0"/>
        <v>0</v>
      </c>
      <c r="D15" s="441"/>
      <c r="E15" s="441">
        <f t="shared" si="1"/>
        <v>0</v>
      </c>
      <c r="F15" s="441">
        <f t="shared" si="2"/>
        <v>0</v>
      </c>
    </row>
    <row r="16" spans="1:7" x14ac:dyDescent="0.2">
      <c r="B16" s="440"/>
      <c r="C16" s="441">
        <f t="shared" si="0"/>
        <v>0</v>
      </c>
      <c r="D16" s="441"/>
      <c r="E16" s="441">
        <f t="shared" si="1"/>
        <v>0</v>
      </c>
      <c r="F16" s="441">
        <f t="shared" si="2"/>
        <v>0</v>
      </c>
    </row>
    <row r="17" spans="1:6" x14ac:dyDescent="0.2">
      <c r="B17" s="440"/>
      <c r="C17" s="441">
        <f t="shared" si="0"/>
        <v>0</v>
      </c>
      <c r="D17" s="441"/>
      <c r="E17" s="441">
        <f t="shared" si="1"/>
        <v>0</v>
      </c>
      <c r="F17" s="441">
        <f t="shared" si="2"/>
        <v>0</v>
      </c>
    </row>
    <row r="18" spans="1:6" x14ac:dyDescent="0.2">
      <c r="B18" s="440"/>
      <c r="C18" s="441">
        <f t="shared" si="0"/>
        <v>0</v>
      </c>
      <c r="D18" s="441"/>
      <c r="E18" s="441">
        <f t="shared" si="1"/>
        <v>0</v>
      </c>
      <c r="F18" s="441">
        <f t="shared" si="2"/>
        <v>0</v>
      </c>
    </row>
    <row r="19" spans="1:6" x14ac:dyDescent="0.2">
      <c r="B19" s="440"/>
      <c r="C19" s="441">
        <f t="shared" si="0"/>
        <v>0</v>
      </c>
      <c r="D19" s="441"/>
      <c r="E19" s="441">
        <f t="shared" si="1"/>
        <v>0</v>
      </c>
      <c r="F19" s="441">
        <f t="shared" si="2"/>
        <v>0</v>
      </c>
    </row>
    <row r="20" spans="1:6" x14ac:dyDescent="0.2">
      <c r="B20" s="440"/>
      <c r="C20" s="441">
        <f t="shared" si="0"/>
        <v>0</v>
      </c>
      <c r="D20" s="441"/>
      <c r="E20" s="441">
        <f t="shared" si="1"/>
        <v>0</v>
      </c>
      <c r="F20" s="441">
        <f t="shared" si="2"/>
        <v>0</v>
      </c>
    </row>
    <row r="21" spans="1:6" x14ac:dyDescent="0.2">
      <c r="B21" s="440"/>
      <c r="C21" s="441">
        <f t="shared" si="0"/>
        <v>0</v>
      </c>
      <c r="D21" s="441"/>
      <c r="E21" s="441">
        <f t="shared" si="1"/>
        <v>0</v>
      </c>
      <c r="F21" s="441">
        <f t="shared" si="2"/>
        <v>0</v>
      </c>
    </row>
    <row r="22" spans="1:6" x14ac:dyDescent="0.2">
      <c r="A22" s="436" t="s">
        <v>163</v>
      </c>
      <c r="B22" s="442">
        <f>SUM(B9:B21)</f>
        <v>13750</v>
      </c>
      <c r="C22" s="442"/>
      <c r="D22" s="442"/>
      <c r="E22" s="442">
        <f>SUM(E9:E21)</f>
        <v>1915</v>
      </c>
      <c r="F22" s="442">
        <f>SUM(F9:F21)</f>
        <v>15665</v>
      </c>
    </row>
    <row r="23" spans="1:6" x14ac:dyDescent="0.2">
      <c r="B23" s="440"/>
    </row>
  </sheetData>
  <mergeCells count="1">
    <mergeCell ref="A7:C7"/>
  </mergeCells>
  <pageMargins left="1.1417322834645669" right="0.74803149606299213" top="0.98425196850393704" bottom="0.98425196850393704" header="0" footer="0"/>
  <pageSetup scale="9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B31"/>
  <sheetViews>
    <sheetView topLeftCell="A13" workbookViewId="0">
      <selection activeCell="Z5" sqref="Z5"/>
    </sheetView>
  </sheetViews>
  <sheetFormatPr baseColWidth="10" defaultColWidth="13" defaultRowHeight="13.5" x14ac:dyDescent="0.25"/>
  <cols>
    <col min="1" max="1" width="4.140625" style="393" customWidth="1"/>
    <col min="2" max="2" width="50.5703125" style="388" customWidth="1"/>
    <col min="3" max="3" width="42.28515625" style="388" customWidth="1"/>
    <col min="4" max="4" width="14.7109375" style="393" customWidth="1"/>
    <col min="5" max="5" width="41.140625" style="393" customWidth="1"/>
    <col min="6" max="6" width="11" style="393" customWidth="1"/>
    <col min="7" max="7" width="10" style="393" customWidth="1"/>
    <col min="8" max="8" width="10.140625" style="393" customWidth="1"/>
    <col min="9" max="9" width="10.7109375" style="393" customWidth="1"/>
    <col min="10" max="10" width="11.140625" style="393" customWidth="1"/>
    <col min="11" max="11" width="11.28515625" style="393" customWidth="1"/>
    <col min="12" max="12" width="11" style="393" customWidth="1"/>
    <col min="13" max="13" width="10.7109375" style="393" customWidth="1"/>
    <col min="14" max="14" width="11.7109375" style="393" customWidth="1"/>
    <col min="15" max="15" width="13" style="393"/>
    <col min="16" max="16" width="13" style="388"/>
    <col min="17" max="17" width="10.85546875" style="393" customWidth="1"/>
    <col min="18" max="18" width="10" style="393" customWidth="1"/>
    <col min="19" max="19" width="10.140625" style="393" customWidth="1"/>
    <col min="20" max="20" width="10.7109375" style="388" customWidth="1"/>
    <col min="21" max="21" width="10.140625" style="388" bestFit="1" customWidth="1"/>
    <col min="22" max="22" width="11.28515625" style="388" customWidth="1"/>
    <col min="23" max="24" width="10.7109375" style="388" customWidth="1"/>
    <col min="25" max="25" width="10.5703125" style="388" customWidth="1"/>
    <col min="26" max="26" width="13" style="393"/>
    <col min="27" max="256" width="13" style="388"/>
    <col min="257" max="257" width="4.140625" style="388" customWidth="1"/>
    <col min="258" max="258" width="50.5703125" style="388" customWidth="1"/>
    <col min="259" max="259" width="42.28515625" style="388" customWidth="1"/>
    <col min="260" max="260" width="14.7109375" style="388" customWidth="1"/>
    <col min="261" max="261" width="41.140625" style="388" customWidth="1"/>
    <col min="262" max="262" width="11" style="388" customWidth="1"/>
    <col min="263" max="263" width="10" style="388" customWidth="1"/>
    <col min="264" max="264" width="10.140625" style="388" customWidth="1"/>
    <col min="265" max="265" width="10.7109375" style="388" customWidth="1"/>
    <col min="266" max="266" width="11.140625" style="388" customWidth="1"/>
    <col min="267" max="267" width="11.28515625" style="388" customWidth="1"/>
    <col min="268" max="268" width="11" style="388" customWidth="1"/>
    <col min="269" max="269" width="10.7109375" style="388" customWidth="1"/>
    <col min="270" max="270" width="11.7109375" style="388" customWidth="1"/>
    <col min="271" max="272" width="13" style="388"/>
    <col min="273" max="273" width="10.85546875" style="388" customWidth="1"/>
    <col min="274" max="274" width="10" style="388" customWidth="1"/>
    <col min="275" max="275" width="10.140625" style="388" customWidth="1"/>
    <col min="276" max="276" width="10.7109375" style="388" customWidth="1"/>
    <col min="277" max="277" width="10.140625" style="388" bestFit="1" customWidth="1"/>
    <col min="278" max="278" width="11.28515625" style="388" customWidth="1"/>
    <col min="279" max="280" width="10.7109375" style="388" customWidth="1"/>
    <col min="281" max="281" width="10.5703125" style="388" customWidth="1"/>
    <col min="282" max="512" width="13" style="388"/>
    <col min="513" max="513" width="4.140625" style="388" customWidth="1"/>
    <col min="514" max="514" width="50.5703125" style="388" customWidth="1"/>
    <col min="515" max="515" width="42.28515625" style="388" customWidth="1"/>
    <col min="516" max="516" width="14.7109375" style="388" customWidth="1"/>
    <col min="517" max="517" width="41.140625" style="388" customWidth="1"/>
    <col min="518" max="518" width="11" style="388" customWidth="1"/>
    <col min="519" max="519" width="10" style="388" customWidth="1"/>
    <col min="520" max="520" width="10.140625" style="388" customWidth="1"/>
    <col min="521" max="521" width="10.7109375" style="388" customWidth="1"/>
    <col min="522" max="522" width="11.140625" style="388" customWidth="1"/>
    <col min="523" max="523" width="11.28515625" style="388" customWidth="1"/>
    <col min="524" max="524" width="11" style="388" customWidth="1"/>
    <col min="525" max="525" width="10.7109375" style="388" customWidth="1"/>
    <col min="526" max="526" width="11.7109375" style="388" customWidth="1"/>
    <col min="527" max="528" width="13" style="388"/>
    <col min="529" max="529" width="10.85546875" style="388" customWidth="1"/>
    <col min="530" max="530" width="10" style="388" customWidth="1"/>
    <col min="531" max="531" width="10.140625" style="388" customWidth="1"/>
    <col min="532" max="532" width="10.7109375" style="388" customWidth="1"/>
    <col min="533" max="533" width="10.140625" style="388" bestFit="1" customWidth="1"/>
    <col min="534" max="534" width="11.28515625" style="388" customWidth="1"/>
    <col min="535" max="536" width="10.7109375" style="388" customWidth="1"/>
    <col min="537" max="537" width="10.5703125" style="388" customWidth="1"/>
    <col min="538" max="768" width="13" style="388"/>
    <col min="769" max="769" width="4.140625" style="388" customWidth="1"/>
    <col min="770" max="770" width="50.5703125" style="388" customWidth="1"/>
    <col min="771" max="771" width="42.28515625" style="388" customWidth="1"/>
    <col min="772" max="772" width="14.7109375" style="388" customWidth="1"/>
    <col min="773" max="773" width="41.140625" style="388" customWidth="1"/>
    <col min="774" max="774" width="11" style="388" customWidth="1"/>
    <col min="775" max="775" width="10" style="388" customWidth="1"/>
    <col min="776" max="776" width="10.140625" style="388" customWidth="1"/>
    <col min="777" max="777" width="10.7109375" style="388" customWidth="1"/>
    <col min="778" max="778" width="11.140625" style="388" customWidth="1"/>
    <col min="779" max="779" width="11.28515625" style="388" customWidth="1"/>
    <col min="780" max="780" width="11" style="388" customWidth="1"/>
    <col min="781" max="781" width="10.7109375" style="388" customWidth="1"/>
    <col min="782" max="782" width="11.7109375" style="388" customWidth="1"/>
    <col min="783" max="784" width="13" style="388"/>
    <col min="785" max="785" width="10.85546875" style="388" customWidth="1"/>
    <col min="786" max="786" width="10" style="388" customWidth="1"/>
    <col min="787" max="787" width="10.140625" style="388" customWidth="1"/>
    <col min="788" max="788" width="10.7109375" style="388" customWidth="1"/>
    <col min="789" max="789" width="10.140625" style="388" bestFit="1" customWidth="1"/>
    <col min="790" max="790" width="11.28515625" style="388" customWidth="1"/>
    <col min="791" max="792" width="10.7109375" style="388" customWidth="1"/>
    <col min="793" max="793" width="10.5703125" style="388" customWidth="1"/>
    <col min="794" max="1024" width="13" style="388"/>
    <col min="1025" max="1025" width="4.140625" style="388" customWidth="1"/>
    <col min="1026" max="1026" width="50.5703125" style="388" customWidth="1"/>
    <col min="1027" max="1027" width="42.28515625" style="388" customWidth="1"/>
    <col min="1028" max="1028" width="14.7109375" style="388" customWidth="1"/>
    <col min="1029" max="1029" width="41.140625" style="388" customWidth="1"/>
    <col min="1030" max="1030" width="11" style="388" customWidth="1"/>
    <col min="1031" max="1031" width="10" style="388" customWidth="1"/>
    <col min="1032" max="1032" width="10.140625" style="388" customWidth="1"/>
    <col min="1033" max="1033" width="10.7109375" style="388" customWidth="1"/>
    <col min="1034" max="1034" width="11.140625" style="388" customWidth="1"/>
    <col min="1035" max="1035" width="11.28515625" style="388" customWidth="1"/>
    <col min="1036" max="1036" width="11" style="388" customWidth="1"/>
    <col min="1037" max="1037" width="10.7109375" style="388" customWidth="1"/>
    <col min="1038" max="1038" width="11.7109375" style="388" customWidth="1"/>
    <col min="1039" max="1040" width="13" style="388"/>
    <col min="1041" max="1041" width="10.85546875" style="388" customWidth="1"/>
    <col min="1042" max="1042" width="10" style="388" customWidth="1"/>
    <col min="1043" max="1043" width="10.140625" style="388" customWidth="1"/>
    <col min="1044" max="1044" width="10.7109375" style="388" customWidth="1"/>
    <col min="1045" max="1045" width="10.140625" style="388" bestFit="1" customWidth="1"/>
    <col min="1046" max="1046" width="11.28515625" style="388" customWidth="1"/>
    <col min="1047" max="1048" width="10.7109375" style="388" customWidth="1"/>
    <col min="1049" max="1049" width="10.5703125" style="388" customWidth="1"/>
    <col min="1050" max="1280" width="13" style="388"/>
    <col min="1281" max="1281" width="4.140625" style="388" customWidth="1"/>
    <col min="1282" max="1282" width="50.5703125" style="388" customWidth="1"/>
    <col min="1283" max="1283" width="42.28515625" style="388" customWidth="1"/>
    <col min="1284" max="1284" width="14.7109375" style="388" customWidth="1"/>
    <col min="1285" max="1285" width="41.140625" style="388" customWidth="1"/>
    <col min="1286" max="1286" width="11" style="388" customWidth="1"/>
    <col min="1287" max="1287" width="10" style="388" customWidth="1"/>
    <col min="1288" max="1288" width="10.140625" style="388" customWidth="1"/>
    <col min="1289" max="1289" width="10.7109375" style="388" customWidth="1"/>
    <col min="1290" max="1290" width="11.140625" style="388" customWidth="1"/>
    <col min="1291" max="1291" width="11.28515625" style="388" customWidth="1"/>
    <col min="1292" max="1292" width="11" style="388" customWidth="1"/>
    <col min="1293" max="1293" width="10.7109375" style="388" customWidth="1"/>
    <col min="1294" max="1294" width="11.7109375" style="388" customWidth="1"/>
    <col min="1295" max="1296" width="13" style="388"/>
    <col min="1297" max="1297" width="10.85546875" style="388" customWidth="1"/>
    <col min="1298" max="1298" width="10" style="388" customWidth="1"/>
    <col min="1299" max="1299" width="10.140625" style="388" customWidth="1"/>
    <col min="1300" max="1300" width="10.7109375" style="388" customWidth="1"/>
    <col min="1301" max="1301" width="10.140625" style="388" bestFit="1" customWidth="1"/>
    <col min="1302" max="1302" width="11.28515625" style="388" customWidth="1"/>
    <col min="1303" max="1304" width="10.7109375" style="388" customWidth="1"/>
    <col min="1305" max="1305" width="10.5703125" style="388" customWidth="1"/>
    <col min="1306" max="1536" width="13" style="388"/>
    <col min="1537" max="1537" width="4.140625" style="388" customWidth="1"/>
    <col min="1538" max="1538" width="50.5703125" style="388" customWidth="1"/>
    <col min="1539" max="1539" width="42.28515625" style="388" customWidth="1"/>
    <col min="1540" max="1540" width="14.7109375" style="388" customWidth="1"/>
    <col min="1541" max="1541" width="41.140625" style="388" customWidth="1"/>
    <col min="1542" max="1542" width="11" style="388" customWidth="1"/>
    <col min="1543" max="1543" width="10" style="388" customWidth="1"/>
    <col min="1544" max="1544" width="10.140625" style="388" customWidth="1"/>
    <col min="1545" max="1545" width="10.7109375" style="388" customWidth="1"/>
    <col min="1546" max="1546" width="11.140625" style="388" customWidth="1"/>
    <col min="1547" max="1547" width="11.28515625" style="388" customWidth="1"/>
    <col min="1548" max="1548" width="11" style="388" customWidth="1"/>
    <col min="1549" max="1549" width="10.7109375" style="388" customWidth="1"/>
    <col min="1550" max="1550" width="11.7109375" style="388" customWidth="1"/>
    <col min="1551" max="1552" width="13" style="388"/>
    <col min="1553" max="1553" width="10.85546875" style="388" customWidth="1"/>
    <col min="1554" max="1554" width="10" style="388" customWidth="1"/>
    <col min="1555" max="1555" width="10.140625" style="388" customWidth="1"/>
    <col min="1556" max="1556" width="10.7109375" style="388" customWidth="1"/>
    <col min="1557" max="1557" width="10.140625" style="388" bestFit="1" customWidth="1"/>
    <col min="1558" max="1558" width="11.28515625" style="388" customWidth="1"/>
    <col min="1559" max="1560" width="10.7109375" style="388" customWidth="1"/>
    <col min="1561" max="1561" width="10.5703125" style="388" customWidth="1"/>
    <col min="1562" max="1792" width="13" style="388"/>
    <col min="1793" max="1793" width="4.140625" style="388" customWidth="1"/>
    <col min="1794" max="1794" width="50.5703125" style="388" customWidth="1"/>
    <col min="1795" max="1795" width="42.28515625" style="388" customWidth="1"/>
    <col min="1796" max="1796" width="14.7109375" style="388" customWidth="1"/>
    <col min="1797" max="1797" width="41.140625" style="388" customWidth="1"/>
    <col min="1798" max="1798" width="11" style="388" customWidth="1"/>
    <col min="1799" max="1799" width="10" style="388" customWidth="1"/>
    <col min="1800" max="1800" width="10.140625" style="388" customWidth="1"/>
    <col min="1801" max="1801" width="10.7109375" style="388" customWidth="1"/>
    <col min="1802" max="1802" width="11.140625" style="388" customWidth="1"/>
    <col min="1803" max="1803" width="11.28515625" style="388" customWidth="1"/>
    <col min="1804" max="1804" width="11" style="388" customWidth="1"/>
    <col min="1805" max="1805" width="10.7109375" style="388" customWidth="1"/>
    <col min="1806" max="1806" width="11.7109375" style="388" customWidth="1"/>
    <col min="1807" max="1808" width="13" style="388"/>
    <col min="1809" max="1809" width="10.85546875" style="388" customWidth="1"/>
    <col min="1810" max="1810" width="10" style="388" customWidth="1"/>
    <col min="1811" max="1811" width="10.140625" style="388" customWidth="1"/>
    <col min="1812" max="1812" width="10.7109375" style="388" customWidth="1"/>
    <col min="1813" max="1813" width="10.140625" style="388" bestFit="1" customWidth="1"/>
    <col min="1814" max="1814" width="11.28515625" style="388" customWidth="1"/>
    <col min="1815" max="1816" width="10.7109375" style="388" customWidth="1"/>
    <col min="1817" max="1817" width="10.5703125" style="388" customWidth="1"/>
    <col min="1818" max="2048" width="13" style="388"/>
    <col min="2049" max="2049" width="4.140625" style="388" customWidth="1"/>
    <col min="2050" max="2050" width="50.5703125" style="388" customWidth="1"/>
    <col min="2051" max="2051" width="42.28515625" style="388" customWidth="1"/>
    <col min="2052" max="2052" width="14.7109375" style="388" customWidth="1"/>
    <col min="2053" max="2053" width="41.140625" style="388" customWidth="1"/>
    <col min="2054" max="2054" width="11" style="388" customWidth="1"/>
    <col min="2055" max="2055" width="10" style="388" customWidth="1"/>
    <col min="2056" max="2056" width="10.140625" style="388" customWidth="1"/>
    <col min="2057" max="2057" width="10.7109375" style="388" customWidth="1"/>
    <col min="2058" max="2058" width="11.140625" style="388" customWidth="1"/>
    <col min="2059" max="2059" width="11.28515625" style="388" customWidth="1"/>
    <col min="2060" max="2060" width="11" style="388" customWidth="1"/>
    <col min="2061" max="2061" width="10.7109375" style="388" customWidth="1"/>
    <col min="2062" max="2062" width="11.7109375" style="388" customWidth="1"/>
    <col min="2063" max="2064" width="13" style="388"/>
    <col min="2065" max="2065" width="10.85546875" style="388" customWidth="1"/>
    <col min="2066" max="2066" width="10" style="388" customWidth="1"/>
    <col min="2067" max="2067" width="10.140625" style="388" customWidth="1"/>
    <col min="2068" max="2068" width="10.7109375" style="388" customWidth="1"/>
    <col min="2069" max="2069" width="10.140625" style="388" bestFit="1" customWidth="1"/>
    <col min="2070" max="2070" width="11.28515625" style="388" customWidth="1"/>
    <col min="2071" max="2072" width="10.7109375" style="388" customWidth="1"/>
    <col min="2073" max="2073" width="10.5703125" style="388" customWidth="1"/>
    <col min="2074" max="2304" width="13" style="388"/>
    <col min="2305" max="2305" width="4.140625" style="388" customWidth="1"/>
    <col min="2306" max="2306" width="50.5703125" style="388" customWidth="1"/>
    <col min="2307" max="2307" width="42.28515625" style="388" customWidth="1"/>
    <col min="2308" max="2308" width="14.7109375" style="388" customWidth="1"/>
    <col min="2309" max="2309" width="41.140625" style="388" customWidth="1"/>
    <col min="2310" max="2310" width="11" style="388" customWidth="1"/>
    <col min="2311" max="2311" width="10" style="388" customWidth="1"/>
    <col min="2312" max="2312" width="10.140625" style="388" customWidth="1"/>
    <col min="2313" max="2313" width="10.7109375" style="388" customWidth="1"/>
    <col min="2314" max="2314" width="11.140625" style="388" customWidth="1"/>
    <col min="2315" max="2315" width="11.28515625" style="388" customWidth="1"/>
    <col min="2316" max="2316" width="11" style="388" customWidth="1"/>
    <col min="2317" max="2317" width="10.7109375" style="388" customWidth="1"/>
    <col min="2318" max="2318" width="11.7109375" style="388" customWidth="1"/>
    <col min="2319" max="2320" width="13" style="388"/>
    <col min="2321" max="2321" width="10.85546875" style="388" customWidth="1"/>
    <col min="2322" max="2322" width="10" style="388" customWidth="1"/>
    <col min="2323" max="2323" width="10.140625" style="388" customWidth="1"/>
    <col min="2324" max="2324" width="10.7109375" style="388" customWidth="1"/>
    <col min="2325" max="2325" width="10.140625" style="388" bestFit="1" customWidth="1"/>
    <col min="2326" max="2326" width="11.28515625" style="388" customWidth="1"/>
    <col min="2327" max="2328" width="10.7109375" style="388" customWidth="1"/>
    <col min="2329" max="2329" width="10.5703125" style="388" customWidth="1"/>
    <col min="2330" max="2560" width="13" style="388"/>
    <col min="2561" max="2561" width="4.140625" style="388" customWidth="1"/>
    <col min="2562" max="2562" width="50.5703125" style="388" customWidth="1"/>
    <col min="2563" max="2563" width="42.28515625" style="388" customWidth="1"/>
    <col min="2564" max="2564" width="14.7109375" style="388" customWidth="1"/>
    <col min="2565" max="2565" width="41.140625" style="388" customWidth="1"/>
    <col min="2566" max="2566" width="11" style="388" customWidth="1"/>
    <col min="2567" max="2567" width="10" style="388" customWidth="1"/>
    <col min="2568" max="2568" width="10.140625" style="388" customWidth="1"/>
    <col min="2569" max="2569" width="10.7109375" style="388" customWidth="1"/>
    <col min="2570" max="2570" width="11.140625" style="388" customWidth="1"/>
    <col min="2571" max="2571" width="11.28515625" style="388" customWidth="1"/>
    <col min="2572" max="2572" width="11" style="388" customWidth="1"/>
    <col min="2573" max="2573" width="10.7109375" style="388" customWidth="1"/>
    <col min="2574" max="2574" width="11.7109375" style="388" customWidth="1"/>
    <col min="2575" max="2576" width="13" style="388"/>
    <col min="2577" max="2577" width="10.85546875" style="388" customWidth="1"/>
    <col min="2578" max="2578" width="10" style="388" customWidth="1"/>
    <col min="2579" max="2579" width="10.140625" style="388" customWidth="1"/>
    <col min="2580" max="2580" width="10.7109375" style="388" customWidth="1"/>
    <col min="2581" max="2581" width="10.140625" style="388" bestFit="1" customWidth="1"/>
    <col min="2582" max="2582" width="11.28515625" style="388" customWidth="1"/>
    <col min="2583" max="2584" width="10.7109375" style="388" customWidth="1"/>
    <col min="2585" max="2585" width="10.5703125" style="388" customWidth="1"/>
    <col min="2586" max="2816" width="13" style="388"/>
    <col min="2817" max="2817" width="4.140625" style="388" customWidth="1"/>
    <col min="2818" max="2818" width="50.5703125" style="388" customWidth="1"/>
    <col min="2819" max="2819" width="42.28515625" style="388" customWidth="1"/>
    <col min="2820" max="2820" width="14.7109375" style="388" customWidth="1"/>
    <col min="2821" max="2821" width="41.140625" style="388" customWidth="1"/>
    <col min="2822" max="2822" width="11" style="388" customWidth="1"/>
    <col min="2823" max="2823" width="10" style="388" customWidth="1"/>
    <col min="2824" max="2824" width="10.140625" style="388" customWidth="1"/>
    <col min="2825" max="2825" width="10.7109375" style="388" customWidth="1"/>
    <col min="2826" max="2826" width="11.140625" style="388" customWidth="1"/>
    <col min="2827" max="2827" width="11.28515625" style="388" customWidth="1"/>
    <col min="2828" max="2828" width="11" style="388" customWidth="1"/>
    <col min="2829" max="2829" width="10.7109375" style="388" customWidth="1"/>
    <col min="2830" max="2830" width="11.7109375" style="388" customWidth="1"/>
    <col min="2831" max="2832" width="13" style="388"/>
    <col min="2833" max="2833" width="10.85546875" style="388" customWidth="1"/>
    <col min="2834" max="2834" width="10" style="388" customWidth="1"/>
    <col min="2835" max="2835" width="10.140625" style="388" customWidth="1"/>
    <col min="2836" max="2836" width="10.7109375" style="388" customWidth="1"/>
    <col min="2837" max="2837" width="10.140625" style="388" bestFit="1" customWidth="1"/>
    <col min="2838" max="2838" width="11.28515625" style="388" customWidth="1"/>
    <col min="2839" max="2840" width="10.7109375" style="388" customWidth="1"/>
    <col min="2841" max="2841" width="10.5703125" style="388" customWidth="1"/>
    <col min="2842" max="3072" width="13" style="388"/>
    <col min="3073" max="3073" width="4.140625" style="388" customWidth="1"/>
    <col min="3074" max="3074" width="50.5703125" style="388" customWidth="1"/>
    <col min="3075" max="3075" width="42.28515625" style="388" customWidth="1"/>
    <col min="3076" max="3076" width="14.7109375" style="388" customWidth="1"/>
    <col min="3077" max="3077" width="41.140625" style="388" customWidth="1"/>
    <col min="3078" max="3078" width="11" style="388" customWidth="1"/>
    <col min="3079" max="3079" width="10" style="388" customWidth="1"/>
    <col min="3080" max="3080" width="10.140625" style="388" customWidth="1"/>
    <col min="3081" max="3081" width="10.7109375" style="388" customWidth="1"/>
    <col min="3082" max="3082" width="11.140625" style="388" customWidth="1"/>
    <col min="3083" max="3083" width="11.28515625" style="388" customWidth="1"/>
    <col min="3084" max="3084" width="11" style="388" customWidth="1"/>
    <col min="3085" max="3085" width="10.7109375" style="388" customWidth="1"/>
    <col min="3086" max="3086" width="11.7109375" style="388" customWidth="1"/>
    <col min="3087" max="3088" width="13" style="388"/>
    <col min="3089" max="3089" width="10.85546875" style="388" customWidth="1"/>
    <col min="3090" max="3090" width="10" style="388" customWidth="1"/>
    <col min="3091" max="3091" width="10.140625" style="388" customWidth="1"/>
    <col min="3092" max="3092" width="10.7109375" style="388" customWidth="1"/>
    <col min="3093" max="3093" width="10.140625" style="388" bestFit="1" customWidth="1"/>
    <col min="3094" max="3094" width="11.28515625" style="388" customWidth="1"/>
    <col min="3095" max="3096" width="10.7109375" style="388" customWidth="1"/>
    <col min="3097" max="3097" width="10.5703125" style="388" customWidth="1"/>
    <col min="3098" max="3328" width="13" style="388"/>
    <col min="3329" max="3329" width="4.140625" style="388" customWidth="1"/>
    <col min="3330" max="3330" width="50.5703125" style="388" customWidth="1"/>
    <col min="3331" max="3331" width="42.28515625" style="388" customWidth="1"/>
    <col min="3332" max="3332" width="14.7109375" style="388" customWidth="1"/>
    <col min="3333" max="3333" width="41.140625" style="388" customWidth="1"/>
    <col min="3334" max="3334" width="11" style="388" customWidth="1"/>
    <col min="3335" max="3335" width="10" style="388" customWidth="1"/>
    <col min="3336" max="3336" width="10.140625" style="388" customWidth="1"/>
    <col min="3337" max="3337" width="10.7109375" style="388" customWidth="1"/>
    <col min="3338" max="3338" width="11.140625" style="388" customWidth="1"/>
    <col min="3339" max="3339" width="11.28515625" style="388" customWidth="1"/>
    <col min="3340" max="3340" width="11" style="388" customWidth="1"/>
    <col min="3341" max="3341" width="10.7109375" style="388" customWidth="1"/>
    <col min="3342" max="3342" width="11.7109375" style="388" customWidth="1"/>
    <col min="3343" max="3344" width="13" style="388"/>
    <col min="3345" max="3345" width="10.85546875" style="388" customWidth="1"/>
    <col min="3346" max="3346" width="10" style="388" customWidth="1"/>
    <col min="3347" max="3347" width="10.140625" style="388" customWidth="1"/>
    <col min="3348" max="3348" width="10.7109375" style="388" customWidth="1"/>
    <col min="3349" max="3349" width="10.140625" style="388" bestFit="1" customWidth="1"/>
    <col min="3350" max="3350" width="11.28515625" style="388" customWidth="1"/>
    <col min="3351" max="3352" width="10.7109375" style="388" customWidth="1"/>
    <col min="3353" max="3353" width="10.5703125" style="388" customWidth="1"/>
    <col min="3354" max="3584" width="13" style="388"/>
    <col min="3585" max="3585" width="4.140625" style="388" customWidth="1"/>
    <col min="3586" max="3586" width="50.5703125" style="388" customWidth="1"/>
    <col min="3587" max="3587" width="42.28515625" style="388" customWidth="1"/>
    <col min="3588" max="3588" width="14.7109375" style="388" customWidth="1"/>
    <col min="3589" max="3589" width="41.140625" style="388" customWidth="1"/>
    <col min="3590" max="3590" width="11" style="388" customWidth="1"/>
    <col min="3591" max="3591" width="10" style="388" customWidth="1"/>
    <col min="3592" max="3592" width="10.140625" style="388" customWidth="1"/>
    <col min="3593" max="3593" width="10.7109375" style="388" customWidth="1"/>
    <col min="3594" max="3594" width="11.140625" style="388" customWidth="1"/>
    <col min="3595" max="3595" width="11.28515625" style="388" customWidth="1"/>
    <col min="3596" max="3596" width="11" style="388" customWidth="1"/>
    <col min="3597" max="3597" width="10.7109375" style="388" customWidth="1"/>
    <col min="3598" max="3598" width="11.7109375" style="388" customWidth="1"/>
    <col min="3599" max="3600" width="13" style="388"/>
    <col min="3601" max="3601" width="10.85546875" style="388" customWidth="1"/>
    <col min="3602" max="3602" width="10" style="388" customWidth="1"/>
    <col min="3603" max="3603" width="10.140625" style="388" customWidth="1"/>
    <col min="3604" max="3604" width="10.7109375" style="388" customWidth="1"/>
    <col min="3605" max="3605" width="10.140625" style="388" bestFit="1" customWidth="1"/>
    <col min="3606" max="3606" width="11.28515625" style="388" customWidth="1"/>
    <col min="3607" max="3608" width="10.7109375" style="388" customWidth="1"/>
    <col min="3609" max="3609" width="10.5703125" style="388" customWidth="1"/>
    <col min="3610" max="3840" width="13" style="388"/>
    <col min="3841" max="3841" width="4.140625" style="388" customWidth="1"/>
    <col min="3842" max="3842" width="50.5703125" style="388" customWidth="1"/>
    <col min="3843" max="3843" width="42.28515625" style="388" customWidth="1"/>
    <col min="3844" max="3844" width="14.7109375" style="388" customWidth="1"/>
    <col min="3845" max="3845" width="41.140625" style="388" customWidth="1"/>
    <col min="3846" max="3846" width="11" style="388" customWidth="1"/>
    <col min="3847" max="3847" width="10" style="388" customWidth="1"/>
    <col min="3848" max="3848" width="10.140625" style="388" customWidth="1"/>
    <col min="3849" max="3849" width="10.7109375" style="388" customWidth="1"/>
    <col min="3850" max="3850" width="11.140625" style="388" customWidth="1"/>
    <col min="3851" max="3851" width="11.28515625" style="388" customWidth="1"/>
    <col min="3852" max="3852" width="11" style="388" customWidth="1"/>
    <col min="3853" max="3853" width="10.7109375" style="388" customWidth="1"/>
    <col min="3854" max="3854" width="11.7109375" style="388" customWidth="1"/>
    <col min="3855" max="3856" width="13" style="388"/>
    <col min="3857" max="3857" width="10.85546875" style="388" customWidth="1"/>
    <col min="3858" max="3858" width="10" style="388" customWidth="1"/>
    <col min="3859" max="3859" width="10.140625" style="388" customWidth="1"/>
    <col min="3860" max="3860" width="10.7109375" style="388" customWidth="1"/>
    <col min="3861" max="3861" width="10.140625" style="388" bestFit="1" customWidth="1"/>
    <col min="3862" max="3862" width="11.28515625" style="388" customWidth="1"/>
    <col min="3863" max="3864" width="10.7109375" style="388" customWidth="1"/>
    <col min="3865" max="3865" width="10.5703125" style="388" customWidth="1"/>
    <col min="3866" max="4096" width="13" style="388"/>
    <col min="4097" max="4097" width="4.140625" style="388" customWidth="1"/>
    <col min="4098" max="4098" width="50.5703125" style="388" customWidth="1"/>
    <col min="4099" max="4099" width="42.28515625" style="388" customWidth="1"/>
    <col min="4100" max="4100" width="14.7109375" style="388" customWidth="1"/>
    <col min="4101" max="4101" width="41.140625" style="388" customWidth="1"/>
    <col min="4102" max="4102" width="11" style="388" customWidth="1"/>
    <col min="4103" max="4103" width="10" style="388" customWidth="1"/>
    <col min="4104" max="4104" width="10.140625" style="388" customWidth="1"/>
    <col min="4105" max="4105" width="10.7109375" style="388" customWidth="1"/>
    <col min="4106" max="4106" width="11.140625" style="388" customWidth="1"/>
    <col min="4107" max="4107" width="11.28515625" style="388" customWidth="1"/>
    <col min="4108" max="4108" width="11" style="388" customWidth="1"/>
    <col min="4109" max="4109" width="10.7109375" style="388" customWidth="1"/>
    <col min="4110" max="4110" width="11.7109375" style="388" customWidth="1"/>
    <col min="4111" max="4112" width="13" style="388"/>
    <col min="4113" max="4113" width="10.85546875" style="388" customWidth="1"/>
    <col min="4114" max="4114" width="10" style="388" customWidth="1"/>
    <col min="4115" max="4115" width="10.140625" style="388" customWidth="1"/>
    <col min="4116" max="4116" width="10.7109375" style="388" customWidth="1"/>
    <col min="4117" max="4117" width="10.140625" style="388" bestFit="1" customWidth="1"/>
    <col min="4118" max="4118" width="11.28515625" style="388" customWidth="1"/>
    <col min="4119" max="4120" width="10.7109375" style="388" customWidth="1"/>
    <col min="4121" max="4121" width="10.5703125" style="388" customWidth="1"/>
    <col min="4122" max="4352" width="13" style="388"/>
    <col min="4353" max="4353" width="4.140625" style="388" customWidth="1"/>
    <col min="4354" max="4354" width="50.5703125" style="388" customWidth="1"/>
    <col min="4355" max="4355" width="42.28515625" style="388" customWidth="1"/>
    <col min="4356" max="4356" width="14.7109375" style="388" customWidth="1"/>
    <col min="4357" max="4357" width="41.140625" style="388" customWidth="1"/>
    <col min="4358" max="4358" width="11" style="388" customWidth="1"/>
    <col min="4359" max="4359" width="10" style="388" customWidth="1"/>
    <col min="4360" max="4360" width="10.140625" style="388" customWidth="1"/>
    <col min="4361" max="4361" width="10.7109375" style="388" customWidth="1"/>
    <col min="4362" max="4362" width="11.140625" style="388" customWidth="1"/>
    <col min="4363" max="4363" width="11.28515625" style="388" customWidth="1"/>
    <col min="4364" max="4364" width="11" style="388" customWidth="1"/>
    <col min="4365" max="4365" width="10.7109375" style="388" customWidth="1"/>
    <col min="4366" max="4366" width="11.7109375" style="388" customWidth="1"/>
    <col min="4367" max="4368" width="13" style="388"/>
    <col min="4369" max="4369" width="10.85546875" style="388" customWidth="1"/>
    <col min="4370" max="4370" width="10" style="388" customWidth="1"/>
    <col min="4371" max="4371" width="10.140625" style="388" customWidth="1"/>
    <col min="4372" max="4372" width="10.7109375" style="388" customWidth="1"/>
    <col min="4373" max="4373" width="10.140625" style="388" bestFit="1" customWidth="1"/>
    <col min="4374" max="4374" width="11.28515625" style="388" customWidth="1"/>
    <col min="4375" max="4376" width="10.7109375" style="388" customWidth="1"/>
    <col min="4377" max="4377" width="10.5703125" style="388" customWidth="1"/>
    <col min="4378" max="4608" width="13" style="388"/>
    <col min="4609" max="4609" width="4.140625" style="388" customWidth="1"/>
    <col min="4610" max="4610" width="50.5703125" style="388" customWidth="1"/>
    <col min="4611" max="4611" width="42.28515625" style="388" customWidth="1"/>
    <col min="4612" max="4612" width="14.7109375" style="388" customWidth="1"/>
    <col min="4613" max="4613" width="41.140625" style="388" customWidth="1"/>
    <col min="4614" max="4614" width="11" style="388" customWidth="1"/>
    <col min="4615" max="4615" width="10" style="388" customWidth="1"/>
    <col min="4616" max="4616" width="10.140625" style="388" customWidth="1"/>
    <col min="4617" max="4617" width="10.7109375" style="388" customWidth="1"/>
    <col min="4618" max="4618" width="11.140625" style="388" customWidth="1"/>
    <col min="4619" max="4619" width="11.28515625" style="388" customWidth="1"/>
    <col min="4620" max="4620" width="11" style="388" customWidth="1"/>
    <col min="4621" max="4621" width="10.7109375" style="388" customWidth="1"/>
    <col min="4622" max="4622" width="11.7109375" style="388" customWidth="1"/>
    <col min="4623" max="4624" width="13" style="388"/>
    <col min="4625" max="4625" width="10.85546875" style="388" customWidth="1"/>
    <col min="4626" max="4626" width="10" style="388" customWidth="1"/>
    <col min="4627" max="4627" width="10.140625" style="388" customWidth="1"/>
    <col min="4628" max="4628" width="10.7109375" style="388" customWidth="1"/>
    <col min="4629" max="4629" width="10.140625" style="388" bestFit="1" customWidth="1"/>
    <col min="4630" max="4630" width="11.28515625" style="388" customWidth="1"/>
    <col min="4631" max="4632" width="10.7109375" style="388" customWidth="1"/>
    <col min="4633" max="4633" width="10.5703125" style="388" customWidth="1"/>
    <col min="4634" max="4864" width="13" style="388"/>
    <col min="4865" max="4865" width="4.140625" style="388" customWidth="1"/>
    <col min="4866" max="4866" width="50.5703125" style="388" customWidth="1"/>
    <col min="4867" max="4867" width="42.28515625" style="388" customWidth="1"/>
    <col min="4868" max="4868" width="14.7109375" style="388" customWidth="1"/>
    <col min="4869" max="4869" width="41.140625" style="388" customWidth="1"/>
    <col min="4870" max="4870" width="11" style="388" customWidth="1"/>
    <col min="4871" max="4871" width="10" style="388" customWidth="1"/>
    <col min="4872" max="4872" width="10.140625" style="388" customWidth="1"/>
    <col min="4873" max="4873" width="10.7109375" style="388" customWidth="1"/>
    <col min="4874" max="4874" width="11.140625" style="388" customWidth="1"/>
    <col min="4875" max="4875" width="11.28515625" style="388" customWidth="1"/>
    <col min="4876" max="4876" width="11" style="388" customWidth="1"/>
    <col min="4877" max="4877" width="10.7109375" style="388" customWidth="1"/>
    <col min="4878" max="4878" width="11.7109375" style="388" customWidth="1"/>
    <col min="4879" max="4880" width="13" style="388"/>
    <col min="4881" max="4881" width="10.85546875" style="388" customWidth="1"/>
    <col min="4882" max="4882" width="10" style="388" customWidth="1"/>
    <col min="4883" max="4883" width="10.140625" style="388" customWidth="1"/>
    <col min="4884" max="4884" width="10.7109375" style="388" customWidth="1"/>
    <col min="4885" max="4885" width="10.140625" style="388" bestFit="1" customWidth="1"/>
    <col min="4886" max="4886" width="11.28515625" style="388" customWidth="1"/>
    <col min="4887" max="4888" width="10.7109375" style="388" customWidth="1"/>
    <col min="4889" max="4889" width="10.5703125" style="388" customWidth="1"/>
    <col min="4890" max="5120" width="13" style="388"/>
    <col min="5121" max="5121" width="4.140625" style="388" customWidth="1"/>
    <col min="5122" max="5122" width="50.5703125" style="388" customWidth="1"/>
    <col min="5123" max="5123" width="42.28515625" style="388" customWidth="1"/>
    <col min="5124" max="5124" width="14.7109375" style="388" customWidth="1"/>
    <col min="5125" max="5125" width="41.140625" style="388" customWidth="1"/>
    <col min="5126" max="5126" width="11" style="388" customWidth="1"/>
    <col min="5127" max="5127" width="10" style="388" customWidth="1"/>
    <col min="5128" max="5128" width="10.140625" style="388" customWidth="1"/>
    <col min="5129" max="5129" width="10.7109375" style="388" customWidth="1"/>
    <col min="5130" max="5130" width="11.140625" style="388" customWidth="1"/>
    <col min="5131" max="5131" width="11.28515625" style="388" customWidth="1"/>
    <col min="5132" max="5132" width="11" style="388" customWidth="1"/>
    <col min="5133" max="5133" width="10.7109375" style="388" customWidth="1"/>
    <col min="5134" max="5134" width="11.7109375" style="388" customWidth="1"/>
    <col min="5135" max="5136" width="13" style="388"/>
    <col min="5137" max="5137" width="10.85546875" style="388" customWidth="1"/>
    <col min="5138" max="5138" width="10" style="388" customWidth="1"/>
    <col min="5139" max="5139" width="10.140625" style="388" customWidth="1"/>
    <col min="5140" max="5140" width="10.7109375" style="388" customWidth="1"/>
    <col min="5141" max="5141" width="10.140625" style="388" bestFit="1" customWidth="1"/>
    <col min="5142" max="5142" width="11.28515625" style="388" customWidth="1"/>
    <col min="5143" max="5144" width="10.7109375" style="388" customWidth="1"/>
    <col min="5145" max="5145" width="10.5703125" style="388" customWidth="1"/>
    <col min="5146" max="5376" width="13" style="388"/>
    <col min="5377" max="5377" width="4.140625" style="388" customWidth="1"/>
    <col min="5378" max="5378" width="50.5703125" style="388" customWidth="1"/>
    <col min="5379" max="5379" width="42.28515625" style="388" customWidth="1"/>
    <col min="5380" max="5380" width="14.7109375" style="388" customWidth="1"/>
    <col min="5381" max="5381" width="41.140625" style="388" customWidth="1"/>
    <col min="5382" max="5382" width="11" style="388" customWidth="1"/>
    <col min="5383" max="5383" width="10" style="388" customWidth="1"/>
    <col min="5384" max="5384" width="10.140625" style="388" customWidth="1"/>
    <col min="5385" max="5385" width="10.7109375" style="388" customWidth="1"/>
    <col min="5386" max="5386" width="11.140625" style="388" customWidth="1"/>
    <col min="5387" max="5387" width="11.28515625" style="388" customWidth="1"/>
    <col min="5388" max="5388" width="11" style="388" customWidth="1"/>
    <col min="5389" max="5389" width="10.7109375" style="388" customWidth="1"/>
    <col min="5390" max="5390" width="11.7109375" style="388" customWidth="1"/>
    <col min="5391" max="5392" width="13" style="388"/>
    <col min="5393" max="5393" width="10.85546875" style="388" customWidth="1"/>
    <col min="5394" max="5394" width="10" style="388" customWidth="1"/>
    <col min="5395" max="5395" width="10.140625" style="388" customWidth="1"/>
    <col min="5396" max="5396" width="10.7109375" style="388" customWidth="1"/>
    <col min="5397" max="5397" width="10.140625" style="388" bestFit="1" customWidth="1"/>
    <col min="5398" max="5398" width="11.28515625" style="388" customWidth="1"/>
    <col min="5399" max="5400" width="10.7109375" style="388" customWidth="1"/>
    <col min="5401" max="5401" width="10.5703125" style="388" customWidth="1"/>
    <col min="5402" max="5632" width="13" style="388"/>
    <col min="5633" max="5633" width="4.140625" style="388" customWidth="1"/>
    <col min="5634" max="5634" width="50.5703125" style="388" customWidth="1"/>
    <col min="5635" max="5635" width="42.28515625" style="388" customWidth="1"/>
    <col min="5636" max="5636" width="14.7109375" style="388" customWidth="1"/>
    <col min="5637" max="5637" width="41.140625" style="388" customWidth="1"/>
    <col min="5638" max="5638" width="11" style="388" customWidth="1"/>
    <col min="5639" max="5639" width="10" style="388" customWidth="1"/>
    <col min="5640" max="5640" width="10.140625" style="388" customWidth="1"/>
    <col min="5641" max="5641" width="10.7109375" style="388" customWidth="1"/>
    <col min="5642" max="5642" width="11.140625" style="388" customWidth="1"/>
    <col min="5643" max="5643" width="11.28515625" style="388" customWidth="1"/>
    <col min="5644" max="5644" width="11" style="388" customWidth="1"/>
    <col min="5645" max="5645" width="10.7109375" style="388" customWidth="1"/>
    <col min="5646" max="5646" width="11.7109375" style="388" customWidth="1"/>
    <col min="5647" max="5648" width="13" style="388"/>
    <col min="5649" max="5649" width="10.85546875" style="388" customWidth="1"/>
    <col min="5650" max="5650" width="10" style="388" customWidth="1"/>
    <col min="5651" max="5651" width="10.140625" style="388" customWidth="1"/>
    <col min="5652" max="5652" width="10.7109375" style="388" customWidth="1"/>
    <col min="5653" max="5653" width="10.140625" style="388" bestFit="1" customWidth="1"/>
    <col min="5654" max="5654" width="11.28515625" style="388" customWidth="1"/>
    <col min="5655" max="5656" width="10.7109375" style="388" customWidth="1"/>
    <col min="5657" max="5657" width="10.5703125" style="388" customWidth="1"/>
    <col min="5658" max="5888" width="13" style="388"/>
    <col min="5889" max="5889" width="4.140625" style="388" customWidth="1"/>
    <col min="5890" max="5890" width="50.5703125" style="388" customWidth="1"/>
    <col min="5891" max="5891" width="42.28515625" style="388" customWidth="1"/>
    <col min="5892" max="5892" width="14.7109375" style="388" customWidth="1"/>
    <col min="5893" max="5893" width="41.140625" style="388" customWidth="1"/>
    <col min="5894" max="5894" width="11" style="388" customWidth="1"/>
    <col min="5895" max="5895" width="10" style="388" customWidth="1"/>
    <col min="5896" max="5896" width="10.140625" style="388" customWidth="1"/>
    <col min="5897" max="5897" width="10.7109375" style="388" customWidth="1"/>
    <col min="5898" max="5898" width="11.140625" style="388" customWidth="1"/>
    <col min="5899" max="5899" width="11.28515625" style="388" customWidth="1"/>
    <col min="5900" max="5900" width="11" style="388" customWidth="1"/>
    <col min="5901" max="5901" width="10.7109375" style="388" customWidth="1"/>
    <col min="5902" max="5902" width="11.7109375" style="388" customWidth="1"/>
    <col min="5903" max="5904" width="13" style="388"/>
    <col min="5905" max="5905" width="10.85546875" style="388" customWidth="1"/>
    <col min="5906" max="5906" width="10" style="388" customWidth="1"/>
    <col min="5907" max="5907" width="10.140625" style="388" customWidth="1"/>
    <col min="5908" max="5908" width="10.7109375" style="388" customWidth="1"/>
    <col min="5909" max="5909" width="10.140625" style="388" bestFit="1" customWidth="1"/>
    <col min="5910" max="5910" width="11.28515625" style="388" customWidth="1"/>
    <col min="5911" max="5912" width="10.7109375" style="388" customWidth="1"/>
    <col min="5913" max="5913" width="10.5703125" style="388" customWidth="1"/>
    <col min="5914" max="6144" width="13" style="388"/>
    <col min="6145" max="6145" width="4.140625" style="388" customWidth="1"/>
    <col min="6146" max="6146" width="50.5703125" style="388" customWidth="1"/>
    <col min="6147" max="6147" width="42.28515625" style="388" customWidth="1"/>
    <col min="6148" max="6148" width="14.7109375" style="388" customWidth="1"/>
    <col min="6149" max="6149" width="41.140625" style="388" customWidth="1"/>
    <col min="6150" max="6150" width="11" style="388" customWidth="1"/>
    <col min="6151" max="6151" width="10" style="388" customWidth="1"/>
    <col min="6152" max="6152" width="10.140625" style="388" customWidth="1"/>
    <col min="6153" max="6153" width="10.7109375" style="388" customWidth="1"/>
    <col min="6154" max="6154" width="11.140625" style="388" customWidth="1"/>
    <col min="6155" max="6155" width="11.28515625" style="388" customWidth="1"/>
    <col min="6156" max="6156" width="11" style="388" customWidth="1"/>
    <col min="6157" max="6157" width="10.7109375" style="388" customWidth="1"/>
    <col min="6158" max="6158" width="11.7109375" style="388" customWidth="1"/>
    <col min="6159" max="6160" width="13" style="388"/>
    <col min="6161" max="6161" width="10.85546875" style="388" customWidth="1"/>
    <col min="6162" max="6162" width="10" style="388" customWidth="1"/>
    <col min="6163" max="6163" width="10.140625" style="388" customWidth="1"/>
    <col min="6164" max="6164" width="10.7109375" style="388" customWidth="1"/>
    <col min="6165" max="6165" width="10.140625" style="388" bestFit="1" customWidth="1"/>
    <col min="6166" max="6166" width="11.28515625" style="388" customWidth="1"/>
    <col min="6167" max="6168" width="10.7109375" style="388" customWidth="1"/>
    <col min="6169" max="6169" width="10.5703125" style="388" customWidth="1"/>
    <col min="6170" max="6400" width="13" style="388"/>
    <col min="6401" max="6401" width="4.140625" style="388" customWidth="1"/>
    <col min="6402" max="6402" width="50.5703125" style="388" customWidth="1"/>
    <col min="6403" max="6403" width="42.28515625" style="388" customWidth="1"/>
    <col min="6404" max="6404" width="14.7109375" style="388" customWidth="1"/>
    <col min="6405" max="6405" width="41.140625" style="388" customWidth="1"/>
    <col min="6406" max="6406" width="11" style="388" customWidth="1"/>
    <col min="6407" max="6407" width="10" style="388" customWidth="1"/>
    <col min="6408" max="6408" width="10.140625" style="388" customWidth="1"/>
    <col min="6409" max="6409" width="10.7109375" style="388" customWidth="1"/>
    <col min="6410" max="6410" width="11.140625" style="388" customWidth="1"/>
    <col min="6411" max="6411" width="11.28515625" style="388" customWidth="1"/>
    <col min="6412" max="6412" width="11" style="388" customWidth="1"/>
    <col min="6413" max="6413" width="10.7109375" style="388" customWidth="1"/>
    <col min="6414" max="6414" width="11.7109375" style="388" customWidth="1"/>
    <col min="6415" max="6416" width="13" style="388"/>
    <col min="6417" max="6417" width="10.85546875" style="388" customWidth="1"/>
    <col min="6418" max="6418" width="10" style="388" customWidth="1"/>
    <col min="6419" max="6419" width="10.140625" style="388" customWidth="1"/>
    <col min="6420" max="6420" width="10.7109375" style="388" customWidth="1"/>
    <col min="6421" max="6421" width="10.140625" style="388" bestFit="1" customWidth="1"/>
    <col min="6422" max="6422" width="11.28515625" style="388" customWidth="1"/>
    <col min="6423" max="6424" width="10.7109375" style="388" customWidth="1"/>
    <col min="6425" max="6425" width="10.5703125" style="388" customWidth="1"/>
    <col min="6426" max="6656" width="13" style="388"/>
    <col min="6657" max="6657" width="4.140625" style="388" customWidth="1"/>
    <col min="6658" max="6658" width="50.5703125" style="388" customWidth="1"/>
    <col min="6659" max="6659" width="42.28515625" style="388" customWidth="1"/>
    <col min="6660" max="6660" width="14.7109375" style="388" customWidth="1"/>
    <col min="6661" max="6661" width="41.140625" style="388" customWidth="1"/>
    <col min="6662" max="6662" width="11" style="388" customWidth="1"/>
    <col min="6663" max="6663" width="10" style="388" customWidth="1"/>
    <col min="6664" max="6664" width="10.140625" style="388" customWidth="1"/>
    <col min="6665" max="6665" width="10.7109375" style="388" customWidth="1"/>
    <col min="6666" max="6666" width="11.140625" style="388" customWidth="1"/>
    <col min="6667" max="6667" width="11.28515625" style="388" customWidth="1"/>
    <col min="6668" max="6668" width="11" style="388" customWidth="1"/>
    <col min="6669" max="6669" width="10.7109375" style="388" customWidth="1"/>
    <col min="6670" max="6670" width="11.7109375" style="388" customWidth="1"/>
    <col min="6671" max="6672" width="13" style="388"/>
    <col min="6673" max="6673" width="10.85546875" style="388" customWidth="1"/>
    <col min="6674" max="6674" width="10" style="388" customWidth="1"/>
    <col min="6675" max="6675" width="10.140625" style="388" customWidth="1"/>
    <col min="6676" max="6676" width="10.7109375" style="388" customWidth="1"/>
    <col min="6677" max="6677" width="10.140625" style="388" bestFit="1" customWidth="1"/>
    <col min="6678" max="6678" width="11.28515625" style="388" customWidth="1"/>
    <col min="6679" max="6680" width="10.7109375" style="388" customWidth="1"/>
    <col min="6681" max="6681" width="10.5703125" style="388" customWidth="1"/>
    <col min="6682" max="6912" width="13" style="388"/>
    <col min="6913" max="6913" width="4.140625" style="388" customWidth="1"/>
    <col min="6914" max="6914" width="50.5703125" style="388" customWidth="1"/>
    <col min="6915" max="6915" width="42.28515625" style="388" customWidth="1"/>
    <col min="6916" max="6916" width="14.7109375" style="388" customWidth="1"/>
    <col min="6917" max="6917" width="41.140625" style="388" customWidth="1"/>
    <col min="6918" max="6918" width="11" style="388" customWidth="1"/>
    <col min="6919" max="6919" width="10" style="388" customWidth="1"/>
    <col min="6920" max="6920" width="10.140625" style="388" customWidth="1"/>
    <col min="6921" max="6921" width="10.7109375" style="388" customWidth="1"/>
    <col min="6922" max="6922" width="11.140625" style="388" customWidth="1"/>
    <col min="6923" max="6923" width="11.28515625" style="388" customWidth="1"/>
    <col min="6924" max="6924" width="11" style="388" customWidth="1"/>
    <col min="6925" max="6925" width="10.7109375" style="388" customWidth="1"/>
    <col min="6926" max="6926" width="11.7109375" style="388" customWidth="1"/>
    <col min="6927" max="6928" width="13" style="388"/>
    <col min="6929" max="6929" width="10.85546875" style="388" customWidth="1"/>
    <col min="6930" max="6930" width="10" style="388" customWidth="1"/>
    <col min="6931" max="6931" width="10.140625" style="388" customWidth="1"/>
    <col min="6932" max="6932" width="10.7109375" style="388" customWidth="1"/>
    <col min="6933" max="6933" width="10.140625" style="388" bestFit="1" customWidth="1"/>
    <col min="6934" max="6934" width="11.28515625" style="388" customWidth="1"/>
    <col min="6935" max="6936" width="10.7109375" style="388" customWidth="1"/>
    <col min="6937" max="6937" width="10.5703125" style="388" customWidth="1"/>
    <col min="6938" max="7168" width="13" style="388"/>
    <col min="7169" max="7169" width="4.140625" style="388" customWidth="1"/>
    <col min="7170" max="7170" width="50.5703125" style="388" customWidth="1"/>
    <col min="7171" max="7171" width="42.28515625" style="388" customWidth="1"/>
    <col min="7172" max="7172" width="14.7109375" style="388" customWidth="1"/>
    <col min="7173" max="7173" width="41.140625" style="388" customWidth="1"/>
    <col min="7174" max="7174" width="11" style="388" customWidth="1"/>
    <col min="7175" max="7175" width="10" style="388" customWidth="1"/>
    <col min="7176" max="7176" width="10.140625" style="388" customWidth="1"/>
    <col min="7177" max="7177" width="10.7109375" style="388" customWidth="1"/>
    <col min="7178" max="7178" width="11.140625" style="388" customWidth="1"/>
    <col min="7179" max="7179" width="11.28515625" style="388" customWidth="1"/>
    <col min="7180" max="7180" width="11" style="388" customWidth="1"/>
    <col min="7181" max="7181" width="10.7109375" style="388" customWidth="1"/>
    <col min="7182" max="7182" width="11.7109375" style="388" customWidth="1"/>
    <col min="7183" max="7184" width="13" style="388"/>
    <col min="7185" max="7185" width="10.85546875" style="388" customWidth="1"/>
    <col min="7186" max="7186" width="10" style="388" customWidth="1"/>
    <col min="7187" max="7187" width="10.140625" style="388" customWidth="1"/>
    <col min="7188" max="7188" width="10.7109375" style="388" customWidth="1"/>
    <col min="7189" max="7189" width="10.140625" style="388" bestFit="1" customWidth="1"/>
    <col min="7190" max="7190" width="11.28515625" style="388" customWidth="1"/>
    <col min="7191" max="7192" width="10.7109375" style="388" customWidth="1"/>
    <col min="7193" max="7193" width="10.5703125" style="388" customWidth="1"/>
    <col min="7194" max="7424" width="13" style="388"/>
    <col min="7425" max="7425" width="4.140625" style="388" customWidth="1"/>
    <col min="7426" max="7426" width="50.5703125" style="388" customWidth="1"/>
    <col min="7427" max="7427" width="42.28515625" style="388" customWidth="1"/>
    <col min="7428" max="7428" width="14.7109375" style="388" customWidth="1"/>
    <col min="7429" max="7429" width="41.140625" style="388" customWidth="1"/>
    <col min="7430" max="7430" width="11" style="388" customWidth="1"/>
    <col min="7431" max="7431" width="10" style="388" customWidth="1"/>
    <col min="7432" max="7432" width="10.140625" style="388" customWidth="1"/>
    <col min="7433" max="7433" width="10.7109375" style="388" customWidth="1"/>
    <col min="7434" max="7434" width="11.140625" style="388" customWidth="1"/>
    <col min="7435" max="7435" width="11.28515625" style="388" customWidth="1"/>
    <col min="7436" max="7436" width="11" style="388" customWidth="1"/>
    <col min="7437" max="7437" width="10.7109375" style="388" customWidth="1"/>
    <col min="7438" max="7438" width="11.7109375" style="388" customWidth="1"/>
    <col min="7439" max="7440" width="13" style="388"/>
    <col min="7441" max="7441" width="10.85546875" style="388" customWidth="1"/>
    <col min="7442" max="7442" width="10" style="388" customWidth="1"/>
    <col min="7443" max="7443" width="10.140625" style="388" customWidth="1"/>
    <col min="7444" max="7444" width="10.7109375" style="388" customWidth="1"/>
    <col min="7445" max="7445" width="10.140625" style="388" bestFit="1" customWidth="1"/>
    <col min="7446" max="7446" width="11.28515625" style="388" customWidth="1"/>
    <col min="7447" max="7448" width="10.7109375" style="388" customWidth="1"/>
    <col min="7449" max="7449" width="10.5703125" style="388" customWidth="1"/>
    <col min="7450" max="7680" width="13" style="388"/>
    <col min="7681" max="7681" width="4.140625" style="388" customWidth="1"/>
    <col min="7682" max="7682" width="50.5703125" style="388" customWidth="1"/>
    <col min="7683" max="7683" width="42.28515625" style="388" customWidth="1"/>
    <col min="7684" max="7684" width="14.7109375" style="388" customWidth="1"/>
    <col min="7685" max="7685" width="41.140625" style="388" customWidth="1"/>
    <col min="7686" max="7686" width="11" style="388" customWidth="1"/>
    <col min="7687" max="7687" width="10" style="388" customWidth="1"/>
    <col min="7688" max="7688" width="10.140625" style="388" customWidth="1"/>
    <col min="7689" max="7689" width="10.7109375" style="388" customWidth="1"/>
    <col min="7690" max="7690" width="11.140625" style="388" customWidth="1"/>
    <col min="7691" max="7691" width="11.28515625" style="388" customWidth="1"/>
    <col min="7692" max="7692" width="11" style="388" customWidth="1"/>
    <col min="7693" max="7693" width="10.7109375" style="388" customWidth="1"/>
    <col min="7694" max="7694" width="11.7109375" style="388" customWidth="1"/>
    <col min="7695" max="7696" width="13" style="388"/>
    <col min="7697" max="7697" width="10.85546875" style="388" customWidth="1"/>
    <col min="7698" max="7698" width="10" style="388" customWidth="1"/>
    <col min="7699" max="7699" width="10.140625" style="388" customWidth="1"/>
    <col min="7700" max="7700" width="10.7109375" style="388" customWidth="1"/>
    <col min="7701" max="7701" width="10.140625" style="388" bestFit="1" customWidth="1"/>
    <col min="7702" max="7702" width="11.28515625" style="388" customWidth="1"/>
    <col min="7703" max="7704" width="10.7109375" style="388" customWidth="1"/>
    <col min="7705" max="7705" width="10.5703125" style="388" customWidth="1"/>
    <col min="7706" max="7936" width="13" style="388"/>
    <col min="7937" max="7937" width="4.140625" style="388" customWidth="1"/>
    <col min="7938" max="7938" width="50.5703125" style="388" customWidth="1"/>
    <col min="7939" max="7939" width="42.28515625" style="388" customWidth="1"/>
    <col min="7940" max="7940" width="14.7109375" style="388" customWidth="1"/>
    <col min="7941" max="7941" width="41.140625" style="388" customWidth="1"/>
    <col min="7942" max="7942" width="11" style="388" customWidth="1"/>
    <col min="7943" max="7943" width="10" style="388" customWidth="1"/>
    <col min="7944" max="7944" width="10.140625" style="388" customWidth="1"/>
    <col min="7945" max="7945" width="10.7109375" style="388" customWidth="1"/>
    <col min="7946" max="7946" width="11.140625" style="388" customWidth="1"/>
    <col min="7947" max="7947" width="11.28515625" style="388" customWidth="1"/>
    <col min="7948" max="7948" width="11" style="388" customWidth="1"/>
    <col min="7949" max="7949" width="10.7109375" style="388" customWidth="1"/>
    <col min="7950" max="7950" width="11.7109375" style="388" customWidth="1"/>
    <col min="7951" max="7952" width="13" style="388"/>
    <col min="7953" max="7953" width="10.85546875" style="388" customWidth="1"/>
    <col min="7954" max="7954" width="10" style="388" customWidth="1"/>
    <col min="7955" max="7955" width="10.140625" style="388" customWidth="1"/>
    <col min="7956" max="7956" width="10.7109375" style="388" customWidth="1"/>
    <col min="7957" max="7957" width="10.140625" style="388" bestFit="1" customWidth="1"/>
    <col min="7958" max="7958" width="11.28515625" style="388" customWidth="1"/>
    <col min="7959" max="7960" width="10.7109375" style="388" customWidth="1"/>
    <col min="7961" max="7961" width="10.5703125" style="388" customWidth="1"/>
    <col min="7962" max="8192" width="13" style="388"/>
    <col min="8193" max="8193" width="4.140625" style="388" customWidth="1"/>
    <col min="8194" max="8194" width="50.5703125" style="388" customWidth="1"/>
    <col min="8195" max="8195" width="42.28515625" style="388" customWidth="1"/>
    <col min="8196" max="8196" width="14.7109375" style="388" customWidth="1"/>
    <col min="8197" max="8197" width="41.140625" style="388" customWidth="1"/>
    <col min="8198" max="8198" width="11" style="388" customWidth="1"/>
    <col min="8199" max="8199" width="10" style="388" customWidth="1"/>
    <col min="8200" max="8200" width="10.140625" style="388" customWidth="1"/>
    <col min="8201" max="8201" width="10.7109375" style="388" customWidth="1"/>
    <col min="8202" max="8202" width="11.140625" style="388" customWidth="1"/>
    <col min="8203" max="8203" width="11.28515625" style="388" customWidth="1"/>
    <col min="8204" max="8204" width="11" style="388" customWidth="1"/>
    <col min="8205" max="8205" width="10.7109375" style="388" customWidth="1"/>
    <col min="8206" max="8206" width="11.7109375" style="388" customWidth="1"/>
    <col min="8207" max="8208" width="13" style="388"/>
    <col min="8209" max="8209" width="10.85546875" style="388" customWidth="1"/>
    <col min="8210" max="8210" width="10" style="388" customWidth="1"/>
    <col min="8211" max="8211" width="10.140625" style="388" customWidth="1"/>
    <col min="8212" max="8212" width="10.7109375" style="388" customWidth="1"/>
    <col min="8213" max="8213" width="10.140625" style="388" bestFit="1" customWidth="1"/>
    <col min="8214" max="8214" width="11.28515625" style="388" customWidth="1"/>
    <col min="8215" max="8216" width="10.7109375" style="388" customWidth="1"/>
    <col min="8217" max="8217" width="10.5703125" style="388" customWidth="1"/>
    <col min="8218" max="8448" width="13" style="388"/>
    <col min="8449" max="8449" width="4.140625" style="388" customWidth="1"/>
    <col min="8450" max="8450" width="50.5703125" style="388" customWidth="1"/>
    <col min="8451" max="8451" width="42.28515625" style="388" customWidth="1"/>
    <col min="8452" max="8452" width="14.7109375" style="388" customWidth="1"/>
    <col min="8453" max="8453" width="41.140625" style="388" customWidth="1"/>
    <col min="8454" max="8454" width="11" style="388" customWidth="1"/>
    <col min="8455" max="8455" width="10" style="388" customWidth="1"/>
    <col min="8456" max="8456" width="10.140625" style="388" customWidth="1"/>
    <col min="8457" max="8457" width="10.7109375" style="388" customWidth="1"/>
    <col min="8458" max="8458" width="11.140625" style="388" customWidth="1"/>
    <col min="8459" max="8459" width="11.28515625" style="388" customWidth="1"/>
    <col min="8460" max="8460" width="11" style="388" customWidth="1"/>
    <col min="8461" max="8461" width="10.7109375" style="388" customWidth="1"/>
    <col min="8462" max="8462" width="11.7109375" style="388" customWidth="1"/>
    <col min="8463" max="8464" width="13" style="388"/>
    <col min="8465" max="8465" width="10.85546875" style="388" customWidth="1"/>
    <col min="8466" max="8466" width="10" style="388" customWidth="1"/>
    <col min="8467" max="8467" width="10.140625" style="388" customWidth="1"/>
    <col min="8468" max="8468" width="10.7109375" style="388" customWidth="1"/>
    <col min="8469" max="8469" width="10.140625" style="388" bestFit="1" customWidth="1"/>
    <col min="8470" max="8470" width="11.28515625" style="388" customWidth="1"/>
    <col min="8471" max="8472" width="10.7109375" style="388" customWidth="1"/>
    <col min="8473" max="8473" width="10.5703125" style="388" customWidth="1"/>
    <col min="8474" max="8704" width="13" style="388"/>
    <col min="8705" max="8705" width="4.140625" style="388" customWidth="1"/>
    <col min="8706" max="8706" width="50.5703125" style="388" customWidth="1"/>
    <col min="8707" max="8707" width="42.28515625" style="388" customWidth="1"/>
    <col min="8708" max="8708" width="14.7109375" style="388" customWidth="1"/>
    <col min="8709" max="8709" width="41.140625" style="388" customWidth="1"/>
    <col min="8710" max="8710" width="11" style="388" customWidth="1"/>
    <col min="8711" max="8711" width="10" style="388" customWidth="1"/>
    <col min="8712" max="8712" width="10.140625" style="388" customWidth="1"/>
    <col min="8713" max="8713" width="10.7109375" style="388" customWidth="1"/>
    <col min="8714" max="8714" width="11.140625" style="388" customWidth="1"/>
    <col min="8715" max="8715" width="11.28515625" style="388" customWidth="1"/>
    <col min="8716" max="8716" width="11" style="388" customWidth="1"/>
    <col min="8717" max="8717" width="10.7109375" style="388" customWidth="1"/>
    <col min="8718" max="8718" width="11.7109375" style="388" customWidth="1"/>
    <col min="8719" max="8720" width="13" style="388"/>
    <col min="8721" max="8721" width="10.85546875" style="388" customWidth="1"/>
    <col min="8722" max="8722" width="10" style="388" customWidth="1"/>
    <col min="8723" max="8723" width="10.140625" style="388" customWidth="1"/>
    <col min="8724" max="8724" width="10.7109375" style="388" customWidth="1"/>
    <col min="8725" max="8725" width="10.140625" style="388" bestFit="1" customWidth="1"/>
    <col min="8726" max="8726" width="11.28515625" style="388" customWidth="1"/>
    <col min="8727" max="8728" width="10.7109375" style="388" customWidth="1"/>
    <col min="8729" max="8729" width="10.5703125" style="388" customWidth="1"/>
    <col min="8730" max="8960" width="13" style="388"/>
    <col min="8961" max="8961" width="4.140625" style="388" customWidth="1"/>
    <col min="8962" max="8962" width="50.5703125" style="388" customWidth="1"/>
    <col min="8963" max="8963" width="42.28515625" style="388" customWidth="1"/>
    <col min="8964" max="8964" width="14.7109375" style="388" customWidth="1"/>
    <col min="8965" max="8965" width="41.140625" style="388" customWidth="1"/>
    <col min="8966" max="8966" width="11" style="388" customWidth="1"/>
    <col min="8967" max="8967" width="10" style="388" customWidth="1"/>
    <col min="8968" max="8968" width="10.140625" style="388" customWidth="1"/>
    <col min="8969" max="8969" width="10.7109375" style="388" customWidth="1"/>
    <col min="8970" max="8970" width="11.140625" style="388" customWidth="1"/>
    <col min="8971" max="8971" width="11.28515625" style="388" customWidth="1"/>
    <col min="8972" max="8972" width="11" style="388" customWidth="1"/>
    <col min="8973" max="8973" width="10.7109375" style="388" customWidth="1"/>
    <col min="8974" max="8974" width="11.7109375" style="388" customWidth="1"/>
    <col min="8975" max="8976" width="13" style="388"/>
    <col min="8977" max="8977" width="10.85546875" style="388" customWidth="1"/>
    <col min="8978" max="8978" width="10" style="388" customWidth="1"/>
    <col min="8979" max="8979" width="10.140625" style="388" customWidth="1"/>
    <col min="8980" max="8980" width="10.7109375" style="388" customWidth="1"/>
    <col min="8981" max="8981" width="10.140625" style="388" bestFit="1" customWidth="1"/>
    <col min="8982" max="8982" width="11.28515625" style="388" customWidth="1"/>
    <col min="8983" max="8984" width="10.7109375" style="388" customWidth="1"/>
    <col min="8985" max="8985" width="10.5703125" style="388" customWidth="1"/>
    <col min="8986" max="9216" width="13" style="388"/>
    <col min="9217" max="9217" width="4.140625" style="388" customWidth="1"/>
    <col min="9218" max="9218" width="50.5703125" style="388" customWidth="1"/>
    <col min="9219" max="9219" width="42.28515625" style="388" customWidth="1"/>
    <col min="9220" max="9220" width="14.7109375" style="388" customWidth="1"/>
    <col min="9221" max="9221" width="41.140625" style="388" customWidth="1"/>
    <col min="9222" max="9222" width="11" style="388" customWidth="1"/>
    <col min="9223" max="9223" width="10" style="388" customWidth="1"/>
    <col min="9224" max="9224" width="10.140625" style="388" customWidth="1"/>
    <col min="9225" max="9225" width="10.7109375" style="388" customWidth="1"/>
    <col min="9226" max="9226" width="11.140625" style="388" customWidth="1"/>
    <col min="9227" max="9227" width="11.28515625" style="388" customWidth="1"/>
    <col min="9228" max="9228" width="11" style="388" customWidth="1"/>
    <col min="9229" max="9229" width="10.7109375" style="388" customWidth="1"/>
    <col min="9230" max="9230" width="11.7109375" style="388" customWidth="1"/>
    <col min="9231" max="9232" width="13" style="388"/>
    <col min="9233" max="9233" width="10.85546875" style="388" customWidth="1"/>
    <col min="9234" max="9234" width="10" style="388" customWidth="1"/>
    <col min="9235" max="9235" width="10.140625" style="388" customWidth="1"/>
    <col min="9236" max="9236" width="10.7109375" style="388" customWidth="1"/>
    <col min="9237" max="9237" width="10.140625" style="388" bestFit="1" customWidth="1"/>
    <col min="9238" max="9238" width="11.28515625" style="388" customWidth="1"/>
    <col min="9239" max="9240" width="10.7109375" style="388" customWidth="1"/>
    <col min="9241" max="9241" width="10.5703125" style="388" customWidth="1"/>
    <col min="9242" max="9472" width="13" style="388"/>
    <col min="9473" max="9473" width="4.140625" style="388" customWidth="1"/>
    <col min="9474" max="9474" width="50.5703125" style="388" customWidth="1"/>
    <col min="9475" max="9475" width="42.28515625" style="388" customWidth="1"/>
    <col min="9476" max="9476" width="14.7109375" style="388" customWidth="1"/>
    <col min="9477" max="9477" width="41.140625" style="388" customWidth="1"/>
    <col min="9478" max="9478" width="11" style="388" customWidth="1"/>
    <col min="9479" max="9479" width="10" style="388" customWidth="1"/>
    <col min="9480" max="9480" width="10.140625" style="388" customWidth="1"/>
    <col min="9481" max="9481" width="10.7109375" style="388" customWidth="1"/>
    <col min="9482" max="9482" width="11.140625" style="388" customWidth="1"/>
    <col min="9483" max="9483" width="11.28515625" style="388" customWidth="1"/>
    <col min="9484" max="9484" width="11" style="388" customWidth="1"/>
    <col min="9485" max="9485" width="10.7109375" style="388" customWidth="1"/>
    <col min="9486" max="9486" width="11.7109375" style="388" customWidth="1"/>
    <col min="9487" max="9488" width="13" style="388"/>
    <col min="9489" max="9489" width="10.85546875" style="388" customWidth="1"/>
    <col min="9490" max="9490" width="10" style="388" customWidth="1"/>
    <col min="9491" max="9491" width="10.140625" style="388" customWidth="1"/>
    <col min="9492" max="9492" width="10.7109375" style="388" customWidth="1"/>
    <col min="9493" max="9493" width="10.140625" style="388" bestFit="1" customWidth="1"/>
    <col min="9494" max="9494" width="11.28515625" style="388" customWidth="1"/>
    <col min="9495" max="9496" width="10.7109375" style="388" customWidth="1"/>
    <col min="9497" max="9497" width="10.5703125" style="388" customWidth="1"/>
    <col min="9498" max="9728" width="13" style="388"/>
    <col min="9729" max="9729" width="4.140625" style="388" customWidth="1"/>
    <col min="9730" max="9730" width="50.5703125" style="388" customWidth="1"/>
    <col min="9731" max="9731" width="42.28515625" style="388" customWidth="1"/>
    <col min="9732" max="9732" width="14.7109375" style="388" customWidth="1"/>
    <col min="9733" max="9733" width="41.140625" style="388" customWidth="1"/>
    <col min="9734" max="9734" width="11" style="388" customWidth="1"/>
    <col min="9735" max="9735" width="10" style="388" customWidth="1"/>
    <col min="9736" max="9736" width="10.140625" style="388" customWidth="1"/>
    <col min="9737" max="9737" width="10.7109375" style="388" customWidth="1"/>
    <col min="9738" max="9738" width="11.140625" style="388" customWidth="1"/>
    <col min="9739" max="9739" width="11.28515625" style="388" customWidth="1"/>
    <col min="9740" max="9740" width="11" style="388" customWidth="1"/>
    <col min="9741" max="9741" width="10.7109375" style="388" customWidth="1"/>
    <col min="9742" max="9742" width="11.7109375" style="388" customWidth="1"/>
    <col min="9743" max="9744" width="13" style="388"/>
    <col min="9745" max="9745" width="10.85546875" style="388" customWidth="1"/>
    <col min="9746" max="9746" width="10" style="388" customWidth="1"/>
    <col min="9747" max="9747" width="10.140625" style="388" customWidth="1"/>
    <col min="9748" max="9748" width="10.7109375" style="388" customWidth="1"/>
    <col min="9749" max="9749" width="10.140625" style="388" bestFit="1" customWidth="1"/>
    <col min="9750" max="9750" width="11.28515625" style="388" customWidth="1"/>
    <col min="9751" max="9752" width="10.7109375" style="388" customWidth="1"/>
    <col min="9753" max="9753" width="10.5703125" style="388" customWidth="1"/>
    <col min="9754" max="9984" width="13" style="388"/>
    <col min="9985" max="9985" width="4.140625" style="388" customWidth="1"/>
    <col min="9986" max="9986" width="50.5703125" style="388" customWidth="1"/>
    <col min="9987" max="9987" width="42.28515625" style="388" customWidth="1"/>
    <col min="9988" max="9988" width="14.7109375" style="388" customWidth="1"/>
    <col min="9989" max="9989" width="41.140625" style="388" customWidth="1"/>
    <col min="9990" max="9990" width="11" style="388" customWidth="1"/>
    <col min="9991" max="9991" width="10" style="388" customWidth="1"/>
    <col min="9992" max="9992" width="10.140625" style="388" customWidth="1"/>
    <col min="9993" max="9993" width="10.7109375" style="388" customWidth="1"/>
    <col min="9994" max="9994" width="11.140625" style="388" customWidth="1"/>
    <col min="9995" max="9995" width="11.28515625" style="388" customWidth="1"/>
    <col min="9996" max="9996" width="11" style="388" customWidth="1"/>
    <col min="9997" max="9997" width="10.7109375" style="388" customWidth="1"/>
    <col min="9998" max="9998" width="11.7109375" style="388" customWidth="1"/>
    <col min="9999" max="10000" width="13" style="388"/>
    <col min="10001" max="10001" width="10.85546875" style="388" customWidth="1"/>
    <col min="10002" max="10002" width="10" style="388" customWidth="1"/>
    <col min="10003" max="10003" width="10.140625" style="388" customWidth="1"/>
    <col min="10004" max="10004" width="10.7109375" style="388" customWidth="1"/>
    <col min="10005" max="10005" width="10.140625" style="388" bestFit="1" customWidth="1"/>
    <col min="10006" max="10006" width="11.28515625" style="388" customWidth="1"/>
    <col min="10007" max="10008" width="10.7109375" style="388" customWidth="1"/>
    <col min="10009" max="10009" width="10.5703125" style="388" customWidth="1"/>
    <col min="10010" max="10240" width="13" style="388"/>
    <col min="10241" max="10241" width="4.140625" style="388" customWidth="1"/>
    <col min="10242" max="10242" width="50.5703125" style="388" customWidth="1"/>
    <col min="10243" max="10243" width="42.28515625" style="388" customWidth="1"/>
    <col min="10244" max="10244" width="14.7109375" style="388" customWidth="1"/>
    <col min="10245" max="10245" width="41.140625" style="388" customWidth="1"/>
    <col min="10246" max="10246" width="11" style="388" customWidth="1"/>
    <col min="10247" max="10247" width="10" style="388" customWidth="1"/>
    <col min="10248" max="10248" width="10.140625" style="388" customWidth="1"/>
    <col min="10249" max="10249" width="10.7109375" style="388" customWidth="1"/>
    <col min="10250" max="10250" width="11.140625" style="388" customWidth="1"/>
    <col min="10251" max="10251" width="11.28515625" style="388" customWidth="1"/>
    <col min="10252" max="10252" width="11" style="388" customWidth="1"/>
    <col min="10253" max="10253" width="10.7109375" style="388" customWidth="1"/>
    <col min="10254" max="10254" width="11.7109375" style="388" customWidth="1"/>
    <col min="10255" max="10256" width="13" style="388"/>
    <col min="10257" max="10257" width="10.85546875" style="388" customWidth="1"/>
    <col min="10258" max="10258" width="10" style="388" customWidth="1"/>
    <col min="10259" max="10259" width="10.140625" style="388" customWidth="1"/>
    <col min="10260" max="10260" width="10.7109375" style="388" customWidth="1"/>
    <col min="10261" max="10261" width="10.140625" style="388" bestFit="1" customWidth="1"/>
    <col min="10262" max="10262" width="11.28515625" style="388" customWidth="1"/>
    <col min="10263" max="10264" width="10.7109375" style="388" customWidth="1"/>
    <col min="10265" max="10265" width="10.5703125" style="388" customWidth="1"/>
    <col min="10266" max="10496" width="13" style="388"/>
    <col min="10497" max="10497" width="4.140625" style="388" customWidth="1"/>
    <col min="10498" max="10498" width="50.5703125" style="388" customWidth="1"/>
    <col min="10499" max="10499" width="42.28515625" style="388" customWidth="1"/>
    <col min="10500" max="10500" width="14.7109375" style="388" customWidth="1"/>
    <col min="10501" max="10501" width="41.140625" style="388" customWidth="1"/>
    <col min="10502" max="10502" width="11" style="388" customWidth="1"/>
    <col min="10503" max="10503" width="10" style="388" customWidth="1"/>
    <col min="10504" max="10504" width="10.140625" style="388" customWidth="1"/>
    <col min="10505" max="10505" width="10.7109375" style="388" customWidth="1"/>
    <col min="10506" max="10506" width="11.140625" style="388" customWidth="1"/>
    <col min="10507" max="10507" width="11.28515625" style="388" customWidth="1"/>
    <col min="10508" max="10508" width="11" style="388" customWidth="1"/>
    <col min="10509" max="10509" width="10.7109375" style="388" customWidth="1"/>
    <col min="10510" max="10510" width="11.7109375" style="388" customWidth="1"/>
    <col min="10511" max="10512" width="13" style="388"/>
    <col min="10513" max="10513" width="10.85546875" style="388" customWidth="1"/>
    <col min="10514" max="10514" width="10" style="388" customWidth="1"/>
    <col min="10515" max="10515" width="10.140625" style="388" customWidth="1"/>
    <col min="10516" max="10516" width="10.7109375" style="388" customWidth="1"/>
    <col min="10517" max="10517" width="10.140625" style="388" bestFit="1" customWidth="1"/>
    <col min="10518" max="10518" width="11.28515625" style="388" customWidth="1"/>
    <col min="10519" max="10520" width="10.7109375" style="388" customWidth="1"/>
    <col min="10521" max="10521" width="10.5703125" style="388" customWidth="1"/>
    <col min="10522" max="10752" width="13" style="388"/>
    <col min="10753" max="10753" width="4.140625" style="388" customWidth="1"/>
    <col min="10754" max="10754" width="50.5703125" style="388" customWidth="1"/>
    <col min="10755" max="10755" width="42.28515625" style="388" customWidth="1"/>
    <col min="10756" max="10756" width="14.7109375" style="388" customWidth="1"/>
    <col min="10757" max="10757" width="41.140625" style="388" customWidth="1"/>
    <col min="10758" max="10758" width="11" style="388" customWidth="1"/>
    <col min="10759" max="10759" width="10" style="388" customWidth="1"/>
    <col min="10760" max="10760" width="10.140625" style="388" customWidth="1"/>
    <col min="10761" max="10761" width="10.7109375" style="388" customWidth="1"/>
    <col min="10762" max="10762" width="11.140625" style="388" customWidth="1"/>
    <col min="10763" max="10763" width="11.28515625" style="388" customWidth="1"/>
    <col min="10764" max="10764" width="11" style="388" customWidth="1"/>
    <col min="10765" max="10765" width="10.7109375" style="388" customWidth="1"/>
    <col min="10766" max="10766" width="11.7109375" style="388" customWidth="1"/>
    <col min="10767" max="10768" width="13" style="388"/>
    <col min="10769" max="10769" width="10.85546875" style="388" customWidth="1"/>
    <col min="10770" max="10770" width="10" style="388" customWidth="1"/>
    <col min="10771" max="10771" width="10.140625" style="388" customWidth="1"/>
    <col min="10772" max="10772" width="10.7109375" style="388" customWidth="1"/>
    <col min="10773" max="10773" width="10.140625" style="388" bestFit="1" customWidth="1"/>
    <col min="10774" max="10774" width="11.28515625" style="388" customWidth="1"/>
    <col min="10775" max="10776" width="10.7109375" style="388" customWidth="1"/>
    <col min="10777" max="10777" width="10.5703125" style="388" customWidth="1"/>
    <col min="10778" max="11008" width="13" style="388"/>
    <col min="11009" max="11009" width="4.140625" style="388" customWidth="1"/>
    <col min="11010" max="11010" width="50.5703125" style="388" customWidth="1"/>
    <col min="11011" max="11011" width="42.28515625" style="388" customWidth="1"/>
    <col min="11012" max="11012" width="14.7109375" style="388" customWidth="1"/>
    <col min="11013" max="11013" width="41.140625" style="388" customWidth="1"/>
    <col min="11014" max="11014" width="11" style="388" customWidth="1"/>
    <col min="11015" max="11015" width="10" style="388" customWidth="1"/>
    <col min="11016" max="11016" width="10.140625" style="388" customWidth="1"/>
    <col min="11017" max="11017" width="10.7109375" style="388" customWidth="1"/>
    <col min="11018" max="11018" width="11.140625" style="388" customWidth="1"/>
    <col min="11019" max="11019" width="11.28515625" style="388" customWidth="1"/>
    <col min="11020" max="11020" width="11" style="388" customWidth="1"/>
    <col min="11021" max="11021" width="10.7109375" style="388" customWidth="1"/>
    <col min="11022" max="11022" width="11.7109375" style="388" customWidth="1"/>
    <col min="11023" max="11024" width="13" style="388"/>
    <col min="11025" max="11025" width="10.85546875" style="388" customWidth="1"/>
    <col min="11026" max="11026" width="10" style="388" customWidth="1"/>
    <col min="11027" max="11027" width="10.140625" style="388" customWidth="1"/>
    <col min="11028" max="11028" width="10.7109375" style="388" customWidth="1"/>
    <col min="11029" max="11029" width="10.140625" style="388" bestFit="1" customWidth="1"/>
    <col min="11030" max="11030" width="11.28515625" style="388" customWidth="1"/>
    <col min="11031" max="11032" width="10.7109375" style="388" customWidth="1"/>
    <col min="11033" max="11033" width="10.5703125" style="388" customWidth="1"/>
    <col min="11034" max="11264" width="13" style="388"/>
    <col min="11265" max="11265" width="4.140625" style="388" customWidth="1"/>
    <col min="11266" max="11266" width="50.5703125" style="388" customWidth="1"/>
    <col min="11267" max="11267" width="42.28515625" style="388" customWidth="1"/>
    <col min="11268" max="11268" width="14.7109375" style="388" customWidth="1"/>
    <col min="11269" max="11269" width="41.140625" style="388" customWidth="1"/>
    <col min="11270" max="11270" width="11" style="388" customWidth="1"/>
    <col min="11271" max="11271" width="10" style="388" customWidth="1"/>
    <col min="11272" max="11272" width="10.140625" style="388" customWidth="1"/>
    <col min="11273" max="11273" width="10.7109375" style="388" customWidth="1"/>
    <col min="11274" max="11274" width="11.140625" style="388" customWidth="1"/>
    <col min="11275" max="11275" width="11.28515625" style="388" customWidth="1"/>
    <col min="11276" max="11276" width="11" style="388" customWidth="1"/>
    <col min="11277" max="11277" width="10.7109375" style="388" customWidth="1"/>
    <col min="11278" max="11278" width="11.7109375" style="388" customWidth="1"/>
    <col min="11279" max="11280" width="13" style="388"/>
    <col min="11281" max="11281" width="10.85546875" style="388" customWidth="1"/>
    <col min="11282" max="11282" width="10" style="388" customWidth="1"/>
    <col min="11283" max="11283" width="10.140625" style="388" customWidth="1"/>
    <col min="11284" max="11284" width="10.7109375" style="388" customWidth="1"/>
    <col min="11285" max="11285" width="10.140625" style="388" bestFit="1" customWidth="1"/>
    <col min="11286" max="11286" width="11.28515625" style="388" customWidth="1"/>
    <col min="11287" max="11288" width="10.7109375" style="388" customWidth="1"/>
    <col min="11289" max="11289" width="10.5703125" style="388" customWidth="1"/>
    <col min="11290" max="11520" width="13" style="388"/>
    <col min="11521" max="11521" width="4.140625" style="388" customWidth="1"/>
    <col min="11522" max="11522" width="50.5703125" style="388" customWidth="1"/>
    <col min="11523" max="11523" width="42.28515625" style="388" customWidth="1"/>
    <col min="11524" max="11524" width="14.7109375" style="388" customWidth="1"/>
    <col min="11525" max="11525" width="41.140625" style="388" customWidth="1"/>
    <col min="11526" max="11526" width="11" style="388" customWidth="1"/>
    <col min="11527" max="11527" width="10" style="388" customWidth="1"/>
    <col min="11528" max="11528" width="10.140625" style="388" customWidth="1"/>
    <col min="11529" max="11529" width="10.7109375" style="388" customWidth="1"/>
    <col min="11530" max="11530" width="11.140625" style="388" customWidth="1"/>
    <col min="11531" max="11531" width="11.28515625" style="388" customWidth="1"/>
    <col min="11532" max="11532" width="11" style="388" customWidth="1"/>
    <col min="11533" max="11533" width="10.7109375" style="388" customWidth="1"/>
    <col min="11534" max="11534" width="11.7109375" style="388" customWidth="1"/>
    <col min="11535" max="11536" width="13" style="388"/>
    <col min="11537" max="11537" width="10.85546875" style="388" customWidth="1"/>
    <col min="11538" max="11538" width="10" style="388" customWidth="1"/>
    <col min="11539" max="11539" width="10.140625" style="388" customWidth="1"/>
    <col min="11540" max="11540" width="10.7109375" style="388" customWidth="1"/>
    <col min="11541" max="11541" width="10.140625" style="388" bestFit="1" customWidth="1"/>
    <col min="11542" max="11542" width="11.28515625" style="388" customWidth="1"/>
    <col min="11543" max="11544" width="10.7109375" style="388" customWidth="1"/>
    <col min="11545" max="11545" width="10.5703125" style="388" customWidth="1"/>
    <col min="11546" max="11776" width="13" style="388"/>
    <col min="11777" max="11777" width="4.140625" style="388" customWidth="1"/>
    <col min="11778" max="11778" width="50.5703125" style="388" customWidth="1"/>
    <col min="11779" max="11779" width="42.28515625" style="388" customWidth="1"/>
    <col min="11780" max="11780" width="14.7109375" style="388" customWidth="1"/>
    <col min="11781" max="11781" width="41.140625" style="388" customWidth="1"/>
    <col min="11782" max="11782" width="11" style="388" customWidth="1"/>
    <col min="11783" max="11783" width="10" style="388" customWidth="1"/>
    <col min="11784" max="11784" width="10.140625" style="388" customWidth="1"/>
    <col min="11785" max="11785" width="10.7109375" style="388" customWidth="1"/>
    <col min="11786" max="11786" width="11.140625" style="388" customWidth="1"/>
    <col min="11787" max="11787" width="11.28515625" style="388" customWidth="1"/>
    <col min="11788" max="11788" width="11" style="388" customWidth="1"/>
    <col min="11789" max="11789" width="10.7109375" style="388" customWidth="1"/>
    <col min="11790" max="11790" width="11.7109375" style="388" customWidth="1"/>
    <col min="11791" max="11792" width="13" style="388"/>
    <col min="11793" max="11793" width="10.85546875" style="388" customWidth="1"/>
    <col min="11794" max="11794" width="10" style="388" customWidth="1"/>
    <col min="11795" max="11795" width="10.140625" style="388" customWidth="1"/>
    <col min="11796" max="11796" width="10.7109375" style="388" customWidth="1"/>
    <col min="11797" max="11797" width="10.140625" style="388" bestFit="1" customWidth="1"/>
    <col min="11798" max="11798" width="11.28515625" style="388" customWidth="1"/>
    <col min="11799" max="11800" width="10.7109375" style="388" customWidth="1"/>
    <col min="11801" max="11801" width="10.5703125" style="388" customWidth="1"/>
    <col min="11802" max="12032" width="13" style="388"/>
    <col min="12033" max="12033" width="4.140625" style="388" customWidth="1"/>
    <col min="12034" max="12034" width="50.5703125" style="388" customWidth="1"/>
    <col min="12035" max="12035" width="42.28515625" style="388" customWidth="1"/>
    <col min="12036" max="12036" width="14.7109375" style="388" customWidth="1"/>
    <col min="12037" max="12037" width="41.140625" style="388" customWidth="1"/>
    <col min="12038" max="12038" width="11" style="388" customWidth="1"/>
    <col min="12039" max="12039" width="10" style="388" customWidth="1"/>
    <col min="12040" max="12040" width="10.140625" style="388" customWidth="1"/>
    <col min="12041" max="12041" width="10.7109375" style="388" customWidth="1"/>
    <col min="12042" max="12042" width="11.140625" style="388" customWidth="1"/>
    <col min="12043" max="12043" width="11.28515625" style="388" customWidth="1"/>
    <col min="12044" max="12044" width="11" style="388" customWidth="1"/>
    <col min="12045" max="12045" width="10.7109375" style="388" customWidth="1"/>
    <col min="12046" max="12046" width="11.7109375" style="388" customWidth="1"/>
    <col min="12047" max="12048" width="13" style="388"/>
    <col min="12049" max="12049" width="10.85546875" style="388" customWidth="1"/>
    <col min="12050" max="12050" width="10" style="388" customWidth="1"/>
    <col min="12051" max="12051" width="10.140625" style="388" customWidth="1"/>
    <col min="12052" max="12052" width="10.7109375" style="388" customWidth="1"/>
    <col min="12053" max="12053" width="10.140625" style="388" bestFit="1" customWidth="1"/>
    <col min="12054" max="12054" width="11.28515625" style="388" customWidth="1"/>
    <col min="12055" max="12056" width="10.7109375" style="388" customWidth="1"/>
    <col min="12057" max="12057" width="10.5703125" style="388" customWidth="1"/>
    <col min="12058" max="12288" width="13" style="388"/>
    <col min="12289" max="12289" width="4.140625" style="388" customWidth="1"/>
    <col min="12290" max="12290" width="50.5703125" style="388" customWidth="1"/>
    <col min="12291" max="12291" width="42.28515625" style="388" customWidth="1"/>
    <col min="12292" max="12292" width="14.7109375" style="388" customWidth="1"/>
    <col min="12293" max="12293" width="41.140625" style="388" customWidth="1"/>
    <col min="12294" max="12294" width="11" style="388" customWidth="1"/>
    <col min="12295" max="12295" width="10" style="388" customWidth="1"/>
    <col min="12296" max="12296" width="10.140625" style="388" customWidth="1"/>
    <col min="12297" max="12297" width="10.7109375" style="388" customWidth="1"/>
    <col min="12298" max="12298" width="11.140625" style="388" customWidth="1"/>
    <col min="12299" max="12299" width="11.28515625" style="388" customWidth="1"/>
    <col min="12300" max="12300" width="11" style="388" customWidth="1"/>
    <col min="12301" max="12301" width="10.7109375" style="388" customWidth="1"/>
    <col min="12302" max="12302" width="11.7109375" style="388" customWidth="1"/>
    <col min="12303" max="12304" width="13" style="388"/>
    <col min="12305" max="12305" width="10.85546875" style="388" customWidth="1"/>
    <col min="12306" max="12306" width="10" style="388" customWidth="1"/>
    <col min="12307" max="12307" width="10.140625" style="388" customWidth="1"/>
    <col min="12308" max="12308" width="10.7109375" style="388" customWidth="1"/>
    <col min="12309" max="12309" width="10.140625" style="388" bestFit="1" customWidth="1"/>
    <col min="12310" max="12310" width="11.28515625" style="388" customWidth="1"/>
    <col min="12311" max="12312" width="10.7109375" style="388" customWidth="1"/>
    <col min="12313" max="12313" width="10.5703125" style="388" customWidth="1"/>
    <col min="12314" max="12544" width="13" style="388"/>
    <col min="12545" max="12545" width="4.140625" style="388" customWidth="1"/>
    <col min="12546" max="12546" width="50.5703125" style="388" customWidth="1"/>
    <col min="12547" max="12547" width="42.28515625" style="388" customWidth="1"/>
    <col min="12548" max="12548" width="14.7109375" style="388" customWidth="1"/>
    <col min="12549" max="12549" width="41.140625" style="388" customWidth="1"/>
    <col min="12550" max="12550" width="11" style="388" customWidth="1"/>
    <col min="12551" max="12551" width="10" style="388" customWidth="1"/>
    <col min="12552" max="12552" width="10.140625" style="388" customWidth="1"/>
    <col min="12553" max="12553" width="10.7109375" style="388" customWidth="1"/>
    <col min="12554" max="12554" width="11.140625" style="388" customWidth="1"/>
    <col min="12555" max="12555" width="11.28515625" style="388" customWidth="1"/>
    <col min="12556" max="12556" width="11" style="388" customWidth="1"/>
    <col min="12557" max="12557" width="10.7109375" style="388" customWidth="1"/>
    <col min="12558" max="12558" width="11.7109375" style="388" customWidth="1"/>
    <col min="12559" max="12560" width="13" style="388"/>
    <col min="12561" max="12561" width="10.85546875" style="388" customWidth="1"/>
    <col min="12562" max="12562" width="10" style="388" customWidth="1"/>
    <col min="12563" max="12563" width="10.140625" style="388" customWidth="1"/>
    <col min="12564" max="12564" width="10.7109375" style="388" customWidth="1"/>
    <col min="12565" max="12565" width="10.140625" style="388" bestFit="1" customWidth="1"/>
    <col min="12566" max="12566" width="11.28515625" style="388" customWidth="1"/>
    <col min="12567" max="12568" width="10.7109375" style="388" customWidth="1"/>
    <col min="12569" max="12569" width="10.5703125" style="388" customWidth="1"/>
    <col min="12570" max="12800" width="13" style="388"/>
    <col min="12801" max="12801" width="4.140625" style="388" customWidth="1"/>
    <col min="12802" max="12802" width="50.5703125" style="388" customWidth="1"/>
    <col min="12803" max="12803" width="42.28515625" style="388" customWidth="1"/>
    <col min="12804" max="12804" width="14.7109375" style="388" customWidth="1"/>
    <col min="12805" max="12805" width="41.140625" style="388" customWidth="1"/>
    <col min="12806" max="12806" width="11" style="388" customWidth="1"/>
    <col min="12807" max="12807" width="10" style="388" customWidth="1"/>
    <col min="12808" max="12808" width="10.140625" style="388" customWidth="1"/>
    <col min="12809" max="12809" width="10.7109375" style="388" customWidth="1"/>
    <col min="12810" max="12810" width="11.140625" style="388" customWidth="1"/>
    <col min="12811" max="12811" width="11.28515625" style="388" customWidth="1"/>
    <col min="12812" max="12812" width="11" style="388" customWidth="1"/>
    <col min="12813" max="12813" width="10.7109375" style="388" customWidth="1"/>
    <col min="12814" max="12814" width="11.7109375" style="388" customWidth="1"/>
    <col min="12815" max="12816" width="13" style="388"/>
    <col min="12817" max="12817" width="10.85546875" style="388" customWidth="1"/>
    <col min="12818" max="12818" width="10" style="388" customWidth="1"/>
    <col min="12819" max="12819" width="10.140625" style="388" customWidth="1"/>
    <col min="12820" max="12820" width="10.7109375" style="388" customWidth="1"/>
    <col min="12821" max="12821" width="10.140625" style="388" bestFit="1" customWidth="1"/>
    <col min="12822" max="12822" width="11.28515625" style="388" customWidth="1"/>
    <col min="12823" max="12824" width="10.7109375" style="388" customWidth="1"/>
    <col min="12825" max="12825" width="10.5703125" style="388" customWidth="1"/>
    <col min="12826" max="13056" width="13" style="388"/>
    <col min="13057" max="13057" width="4.140625" style="388" customWidth="1"/>
    <col min="13058" max="13058" width="50.5703125" style="388" customWidth="1"/>
    <col min="13059" max="13059" width="42.28515625" style="388" customWidth="1"/>
    <col min="13060" max="13060" width="14.7109375" style="388" customWidth="1"/>
    <col min="13061" max="13061" width="41.140625" style="388" customWidth="1"/>
    <col min="13062" max="13062" width="11" style="388" customWidth="1"/>
    <col min="13063" max="13063" width="10" style="388" customWidth="1"/>
    <col min="13064" max="13064" width="10.140625" style="388" customWidth="1"/>
    <col min="13065" max="13065" width="10.7109375" style="388" customWidth="1"/>
    <col min="13066" max="13066" width="11.140625" style="388" customWidth="1"/>
    <col min="13067" max="13067" width="11.28515625" style="388" customWidth="1"/>
    <col min="13068" max="13068" width="11" style="388" customWidth="1"/>
    <col min="13069" max="13069" width="10.7109375" style="388" customWidth="1"/>
    <col min="13070" max="13070" width="11.7109375" style="388" customWidth="1"/>
    <col min="13071" max="13072" width="13" style="388"/>
    <col min="13073" max="13073" width="10.85546875" style="388" customWidth="1"/>
    <col min="13074" max="13074" width="10" style="388" customWidth="1"/>
    <col min="13075" max="13075" width="10.140625" style="388" customWidth="1"/>
    <col min="13076" max="13076" width="10.7109375" style="388" customWidth="1"/>
    <col min="13077" max="13077" width="10.140625" style="388" bestFit="1" customWidth="1"/>
    <col min="13078" max="13078" width="11.28515625" style="388" customWidth="1"/>
    <col min="13079" max="13080" width="10.7109375" style="388" customWidth="1"/>
    <col min="13081" max="13081" width="10.5703125" style="388" customWidth="1"/>
    <col min="13082" max="13312" width="13" style="388"/>
    <col min="13313" max="13313" width="4.140625" style="388" customWidth="1"/>
    <col min="13314" max="13314" width="50.5703125" style="388" customWidth="1"/>
    <col min="13315" max="13315" width="42.28515625" style="388" customWidth="1"/>
    <col min="13316" max="13316" width="14.7109375" style="388" customWidth="1"/>
    <col min="13317" max="13317" width="41.140625" style="388" customWidth="1"/>
    <col min="13318" max="13318" width="11" style="388" customWidth="1"/>
    <col min="13319" max="13319" width="10" style="388" customWidth="1"/>
    <col min="13320" max="13320" width="10.140625" style="388" customWidth="1"/>
    <col min="13321" max="13321" width="10.7109375" style="388" customWidth="1"/>
    <col min="13322" max="13322" width="11.140625" style="388" customWidth="1"/>
    <col min="13323" max="13323" width="11.28515625" style="388" customWidth="1"/>
    <col min="13324" max="13324" width="11" style="388" customWidth="1"/>
    <col min="13325" max="13325" width="10.7109375" style="388" customWidth="1"/>
    <col min="13326" max="13326" width="11.7109375" style="388" customWidth="1"/>
    <col min="13327" max="13328" width="13" style="388"/>
    <col min="13329" max="13329" width="10.85546875" style="388" customWidth="1"/>
    <col min="13330" max="13330" width="10" style="388" customWidth="1"/>
    <col min="13331" max="13331" width="10.140625" style="388" customWidth="1"/>
    <col min="13332" max="13332" width="10.7109375" style="388" customWidth="1"/>
    <col min="13333" max="13333" width="10.140625" style="388" bestFit="1" customWidth="1"/>
    <col min="13334" max="13334" width="11.28515625" style="388" customWidth="1"/>
    <col min="13335" max="13336" width="10.7109375" style="388" customWidth="1"/>
    <col min="13337" max="13337" width="10.5703125" style="388" customWidth="1"/>
    <col min="13338" max="13568" width="13" style="388"/>
    <col min="13569" max="13569" width="4.140625" style="388" customWidth="1"/>
    <col min="13570" max="13570" width="50.5703125" style="388" customWidth="1"/>
    <col min="13571" max="13571" width="42.28515625" style="388" customWidth="1"/>
    <col min="13572" max="13572" width="14.7109375" style="388" customWidth="1"/>
    <col min="13573" max="13573" width="41.140625" style="388" customWidth="1"/>
    <col min="13574" max="13574" width="11" style="388" customWidth="1"/>
    <col min="13575" max="13575" width="10" style="388" customWidth="1"/>
    <col min="13576" max="13576" width="10.140625" style="388" customWidth="1"/>
    <col min="13577" max="13577" width="10.7109375" style="388" customWidth="1"/>
    <col min="13578" max="13578" width="11.140625" style="388" customWidth="1"/>
    <col min="13579" max="13579" width="11.28515625" style="388" customWidth="1"/>
    <col min="13580" max="13580" width="11" style="388" customWidth="1"/>
    <col min="13581" max="13581" width="10.7109375" style="388" customWidth="1"/>
    <col min="13582" max="13582" width="11.7109375" style="388" customWidth="1"/>
    <col min="13583" max="13584" width="13" style="388"/>
    <col min="13585" max="13585" width="10.85546875" style="388" customWidth="1"/>
    <col min="13586" max="13586" width="10" style="388" customWidth="1"/>
    <col min="13587" max="13587" width="10.140625" style="388" customWidth="1"/>
    <col min="13588" max="13588" width="10.7109375" style="388" customWidth="1"/>
    <col min="13589" max="13589" width="10.140625" style="388" bestFit="1" customWidth="1"/>
    <col min="13590" max="13590" width="11.28515625" style="388" customWidth="1"/>
    <col min="13591" max="13592" width="10.7109375" style="388" customWidth="1"/>
    <col min="13593" max="13593" width="10.5703125" style="388" customWidth="1"/>
    <col min="13594" max="13824" width="13" style="388"/>
    <col min="13825" max="13825" width="4.140625" style="388" customWidth="1"/>
    <col min="13826" max="13826" width="50.5703125" style="388" customWidth="1"/>
    <col min="13827" max="13827" width="42.28515625" style="388" customWidth="1"/>
    <col min="13828" max="13828" width="14.7109375" style="388" customWidth="1"/>
    <col min="13829" max="13829" width="41.140625" style="388" customWidth="1"/>
    <col min="13830" max="13830" width="11" style="388" customWidth="1"/>
    <col min="13831" max="13831" width="10" style="388" customWidth="1"/>
    <col min="13832" max="13832" width="10.140625" style="388" customWidth="1"/>
    <col min="13833" max="13833" width="10.7109375" style="388" customWidth="1"/>
    <col min="13834" max="13834" width="11.140625" style="388" customWidth="1"/>
    <col min="13835" max="13835" width="11.28515625" style="388" customWidth="1"/>
    <col min="13836" max="13836" width="11" style="388" customWidth="1"/>
    <col min="13837" max="13837" width="10.7109375" style="388" customWidth="1"/>
    <col min="13838" max="13838" width="11.7109375" style="388" customWidth="1"/>
    <col min="13839" max="13840" width="13" style="388"/>
    <col min="13841" max="13841" width="10.85546875" style="388" customWidth="1"/>
    <col min="13842" max="13842" width="10" style="388" customWidth="1"/>
    <col min="13843" max="13843" width="10.140625" style="388" customWidth="1"/>
    <col min="13844" max="13844" width="10.7109375" style="388" customWidth="1"/>
    <col min="13845" max="13845" width="10.140625" style="388" bestFit="1" customWidth="1"/>
    <col min="13846" max="13846" width="11.28515625" style="388" customWidth="1"/>
    <col min="13847" max="13848" width="10.7109375" style="388" customWidth="1"/>
    <col min="13849" max="13849" width="10.5703125" style="388" customWidth="1"/>
    <col min="13850" max="14080" width="13" style="388"/>
    <col min="14081" max="14081" width="4.140625" style="388" customWidth="1"/>
    <col min="14082" max="14082" width="50.5703125" style="388" customWidth="1"/>
    <col min="14083" max="14083" width="42.28515625" style="388" customWidth="1"/>
    <col min="14084" max="14084" width="14.7109375" style="388" customWidth="1"/>
    <col min="14085" max="14085" width="41.140625" style="388" customWidth="1"/>
    <col min="14086" max="14086" width="11" style="388" customWidth="1"/>
    <col min="14087" max="14087" width="10" style="388" customWidth="1"/>
    <col min="14088" max="14088" width="10.140625" style="388" customWidth="1"/>
    <col min="14089" max="14089" width="10.7109375" style="388" customWidth="1"/>
    <col min="14090" max="14090" width="11.140625" style="388" customWidth="1"/>
    <col min="14091" max="14091" width="11.28515625" style="388" customWidth="1"/>
    <col min="14092" max="14092" width="11" style="388" customWidth="1"/>
    <col min="14093" max="14093" width="10.7109375" style="388" customWidth="1"/>
    <col min="14094" max="14094" width="11.7109375" style="388" customWidth="1"/>
    <col min="14095" max="14096" width="13" style="388"/>
    <col min="14097" max="14097" width="10.85546875" style="388" customWidth="1"/>
    <col min="14098" max="14098" width="10" style="388" customWidth="1"/>
    <col min="14099" max="14099" width="10.140625" style="388" customWidth="1"/>
    <col min="14100" max="14100" width="10.7109375" style="388" customWidth="1"/>
    <col min="14101" max="14101" width="10.140625" style="388" bestFit="1" customWidth="1"/>
    <col min="14102" max="14102" width="11.28515625" style="388" customWidth="1"/>
    <col min="14103" max="14104" width="10.7109375" style="388" customWidth="1"/>
    <col min="14105" max="14105" width="10.5703125" style="388" customWidth="1"/>
    <col min="14106" max="14336" width="13" style="388"/>
    <col min="14337" max="14337" width="4.140625" style="388" customWidth="1"/>
    <col min="14338" max="14338" width="50.5703125" style="388" customWidth="1"/>
    <col min="14339" max="14339" width="42.28515625" style="388" customWidth="1"/>
    <col min="14340" max="14340" width="14.7109375" style="388" customWidth="1"/>
    <col min="14341" max="14341" width="41.140625" style="388" customWidth="1"/>
    <col min="14342" max="14342" width="11" style="388" customWidth="1"/>
    <col min="14343" max="14343" width="10" style="388" customWidth="1"/>
    <col min="14344" max="14344" width="10.140625" style="388" customWidth="1"/>
    <col min="14345" max="14345" width="10.7109375" style="388" customWidth="1"/>
    <col min="14346" max="14346" width="11.140625" style="388" customWidth="1"/>
    <col min="14347" max="14347" width="11.28515625" style="388" customWidth="1"/>
    <col min="14348" max="14348" width="11" style="388" customWidth="1"/>
    <col min="14349" max="14349" width="10.7109375" style="388" customWidth="1"/>
    <col min="14350" max="14350" width="11.7109375" style="388" customWidth="1"/>
    <col min="14351" max="14352" width="13" style="388"/>
    <col min="14353" max="14353" width="10.85546875" style="388" customWidth="1"/>
    <col min="14354" max="14354" width="10" style="388" customWidth="1"/>
    <col min="14355" max="14355" width="10.140625" style="388" customWidth="1"/>
    <col min="14356" max="14356" width="10.7109375" style="388" customWidth="1"/>
    <col min="14357" max="14357" width="10.140625" style="388" bestFit="1" customWidth="1"/>
    <col min="14358" max="14358" width="11.28515625" style="388" customWidth="1"/>
    <col min="14359" max="14360" width="10.7109375" style="388" customWidth="1"/>
    <col min="14361" max="14361" width="10.5703125" style="388" customWidth="1"/>
    <col min="14362" max="14592" width="13" style="388"/>
    <col min="14593" max="14593" width="4.140625" style="388" customWidth="1"/>
    <col min="14594" max="14594" width="50.5703125" style="388" customWidth="1"/>
    <col min="14595" max="14595" width="42.28515625" style="388" customWidth="1"/>
    <col min="14596" max="14596" width="14.7109375" style="388" customWidth="1"/>
    <col min="14597" max="14597" width="41.140625" style="388" customWidth="1"/>
    <col min="14598" max="14598" width="11" style="388" customWidth="1"/>
    <col min="14599" max="14599" width="10" style="388" customWidth="1"/>
    <col min="14600" max="14600" width="10.140625" style="388" customWidth="1"/>
    <col min="14601" max="14601" width="10.7109375" style="388" customWidth="1"/>
    <col min="14602" max="14602" width="11.140625" style="388" customWidth="1"/>
    <col min="14603" max="14603" width="11.28515625" style="388" customWidth="1"/>
    <col min="14604" max="14604" width="11" style="388" customWidth="1"/>
    <col min="14605" max="14605" width="10.7109375" style="388" customWidth="1"/>
    <col min="14606" max="14606" width="11.7109375" style="388" customWidth="1"/>
    <col min="14607" max="14608" width="13" style="388"/>
    <col min="14609" max="14609" width="10.85546875" style="388" customWidth="1"/>
    <col min="14610" max="14610" width="10" style="388" customWidth="1"/>
    <col min="14611" max="14611" width="10.140625" style="388" customWidth="1"/>
    <col min="14612" max="14612" width="10.7109375" style="388" customWidth="1"/>
    <col min="14613" max="14613" width="10.140625" style="388" bestFit="1" customWidth="1"/>
    <col min="14614" max="14614" width="11.28515625" style="388" customWidth="1"/>
    <col min="14615" max="14616" width="10.7109375" style="388" customWidth="1"/>
    <col min="14617" max="14617" width="10.5703125" style="388" customWidth="1"/>
    <col min="14618" max="14848" width="13" style="388"/>
    <col min="14849" max="14849" width="4.140625" style="388" customWidth="1"/>
    <col min="14850" max="14850" width="50.5703125" style="388" customWidth="1"/>
    <col min="14851" max="14851" width="42.28515625" style="388" customWidth="1"/>
    <col min="14852" max="14852" width="14.7109375" style="388" customWidth="1"/>
    <col min="14853" max="14853" width="41.140625" style="388" customWidth="1"/>
    <col min="14854" max="14854" width="11" style="388" customWidth="1"/>
    <col min="14855" max="14855" width="10" style="388" customWidth="1"/>
    <col min="14856" max="14856" width="10.140625" style="388" customWidth="1"/>
    <col min="14857" max="14857" width="10.7109375" style="388" customWidth="1"/>
    <col min="14858" max="14858" width="11.140625" style="388" customWidth="1"/>
    <col min="14859" max="14859" width="11.28515625" style="388" customWidth="1"/>
    <col min="14860" max="14860" width="11" style="388" customWidth="1"/>
    <col min="14861" max="14861" width="10.7109375" style="388" customWidth="1"/>
    <col min="14862" max="14862" width="11.7109375" style="388" customWidth="1"/>
    <col min="14863" max="14864" width="13" style="388"/>
    <col min="14865" max="14865" width="10.85546875" style="388" customWidth="1"/>
    <col min="14866" max="14866" width="10" style="388" customWidth="1"/>
    <col min="14867" max="14867" width="10.140625" style="388" customWidth="1"/>
    <col min="14868" max="14868" width="10.7109375" style="388" customWidth="1"/>
    <col min="14869" max="14869" width="10.140625" style="388" bestFit="1" customWidth="1"/>
    <col min="14870" max="14870" width="11.28515625" style="388" customWidth="1"/>
    <col min="14871" max="14872" width="10.7109375" style="388" customWidth="1"/>
    <col min="14873" max="14873" width="10.5703125" style="388" customWidth="1"/>
    <col min="14874" max="15104" width="13" style="388"/>
    <col min="15105" max="15105" width="4.140625" style="388" customWidth="1"/>
    <col min="15106" max="15106" width="50.5703125" style="388" customWidth="1"/>
    <col min="15107" max="15107" width="42.28515625" style="388" customWidth="1"/>
    <col min="15108" max="15108" width="14.7109375" style="388" customWidth="1"/>
    <col min="15109" max="15109" width="41.140625" style="388" customWidth="1"/>
    <col min="15110" max="15110" width="11" style="388" customWidth="1"/>
    <col min="15111" max="15111" width="10" style="388" customWidth="1"/>
    <col min="15112" max="15112" width="10.140625" style="388" customWidth="1"/>
    <col min="15113" max="15113" width="10.7109375" style="388" customWidth="1"/>
    <col min="15114" max="15114" width="11.140625" style="388" customWidth="1"/>
    <col min="15115" max="15115" width="11.28515625" style="388" customWidth="1"/>
    <col min="15116" max="15116" width="11" style="388" customWidth="1"/>
    <col min="15117" max="15117" width="10.7109375" style="388" customWidth="1"/>
    <col min="15118" max="15118" width="11.7109375" style="388" customWidth="1"/>
    <col min="15119" max="15120" width="13" style="388"/>
    <col min="15121" max="15121" width="10.85546875" style="388" customWidth="1"/>
    <col min="15122" max="15122" width="10" style="388" customWidth="1"/>
    <col min="15123" max="15123" width="10.140625" style="388" customWidth="1"/>
    <col min="15124" max="15124" width="10.7109375" style="388" customWidth="1"/>
    <col min="15125" max="15125" width="10.140625" style="388" bestFit="1" customWidth="1"/>
    <col min="15126" max="15126" width="11.28515625" style="388" customWidth="1"/>
    <col min="15127" max="15128" width="10.7109375" style="388" customWidth="1"/>
    <col min="15129" max="15129" width="10.5703125" style="388" customWidth="1"/>
    <col min="15130" max="15360" width="13" style="388"/>
    <col min="15361" max="15361" width="4.140625" style="388" customWidth="1"/>
    <col min="15362" max="15362" width="50.5703125" style="388" customWidth="1"/>
    <col min="15363" max="15363" width="42.28515625" style="388" customWidth="1"/>
    <col min="15364" max="15364" width="14.7109375" style="388" customWidth="1"/>
    <col min="15365" max="15365" width="41.140625" style="388" customWidth="1"/>
    <col min="15366" max="15366" width="11" style="388" customWidth="1"/>
    <col min="15367" max="15367" width="10" style="388" customWidth="1"/>
    <col min="15368" max="15368" width="10.140625" style="388" customWidth="1"/>
    <col min="15369" max="15369" width="10.7109375" style="388" customWidth="1"/>
    <col min="15370" max="15370" width="11.140625" style="388" customWidth="1"/>
    <col min="15371" max="15371" width="11.28515625" style="388" customWidth="1"/>
    <col min="15372" max="15372" width="11" style="388" customWidth="1"/>
    <col min="15373" max="15373" width="10.7109375" style="388" customWidth="1"/>
    <col min="15374" max="15374" width="11.7109375" style="388" customWidth="1"/>
    <col min="15375" max="15376" width="13" style="388"/>
    <col min="15377" max="15377" width="10.85546875" style="388" customWidth="1"/>
    <col min="15378" max="15378" width="10" style="388" customWidth="1"/>
    <col min="15379" max="15379" width="10.140625" style="388" customWidth="1"/>
    <col min="15380" max="15380" width="10.7109375" style="388" customWidth="1"/>
    <col min="15381" max="15381" width="10.140625" style="388" bestFit="1" customWidth="1"/>
    <col min="15382" max="15382" width="11.28515625" style="388" customWidth="1"/>
    <col min="15383" max="15384" width="10.7109375" style="388" customWidth="1"/>
    <col min="15385" max="15385" width="10.5703125" style="388" customWidth="1"/>
    <col min="15386" max="15616" width="13" style="388"/>
    <col min="15617" max="15617" width="4.140625" style="388" customWidth="1"/>
    <col min="15618" max="15618" width="50.5703125" style="388" customWidth="1"/>
    <col min="15619" max="15619" width="42.28515625" style="388" customWidth="1"/>
    <col min="15620" max="15620" width="14.7109375" style="388" customWidth="1"/>
    <col min="15621" max="15621" width="41.140625" style="388" customWidth="1"/>
    <col min="15622" max="15622" width="11" style="388" customWidth="1"/>
    <col min="15623" max="15623" width="10" style="388" customWidth="1"/>
    <col min="15624" max="15624" width="10.140625" style="388" customWidth="1"/>
    <col min="15625" max="15625" width="10.7109375" style="388" customWidth="1"/>
    <col min="15626" max="15626" width="11.140625" style="388" customWidth="1"/>
    <col min="15627" max="15627" width="11.28515625" style="388" customWidth="1"/>
    <col min="15628" max="15628" width="11" style="388" customWidth="1"/>
    <col min="15629" max="15629" width="10.7109375" style="388" customWidth="1"/>
    <col min="15630" max="15630" width="11.7109375" style="388" customWidth="1"/>
    <col min="15631" max="15632" width="13" style="388"/>
    <col min="15633" max="15633" width="10.85546875" style="388" customWidth="1"/>
    <col min="15634" max="15634" width="10" style="388" customWidth="1"/>
    <col min="15635" max="15635" width="10.140625" style="388" customWidth="1"/>
    <col min="15636" max="15636" width="10.7109375" style="388" customWidth="1"/>
    <col min="15637" max="15637" width="10.140625" style="388" bestFit="1" customWidth="1"/>
    <col min="15638" max="15638" width="11.28515625" style="388" customWidth="1"/>
    <col min="15639" max="15640" width="10.7109375" style="388" customWidth="1"/>
    <col min="15641" max="15641" width="10.5703125" style="388" customWidth="1"/>
    <col min="15642" max="15872" width="13" style="388"/>
    <col min="15873" max="15873" width="4.140625" style="388" customWidth="1"/>
    <col min="15874" max="15874" width="50.5703125" style="388" customWidth="1"/>
    <col min="15875" max="15875" width="42.28515625" style="388" customWidth="1"/>
    <col min="15876" max="15876" width="14.7109375" style="388" customWidth="1"/>
    <col min="15877" max="15877" width="41.140625" style="388" customWidth="1"/>
    <col min="15878" max="15878" width="11" style="388" customWidth="1"/>
    <col min="15879" max="15879" width="10" style="388" customWidth="1"/>
    <col min="15880" max="15880" width="10.140625" style="388" customWidth="1"/>
    <col min="15881" max="15881" width="10.7109375" style="388" customWidth="1"/>
    <col min="15882" max="15882" width="11.140625" style="388" customWidth="1"/>
    <col min="15883" max="15883" width="11.28515625" style="388" customWidth="1"/>
    <col min="15884" max="15884" width="11" style="388" customWidth="1"/>
    <col min="15885" max="15885" width="10.7109375" style="388" customWidth="1"/>
    <col min="15886" max="15886" width="11.7109375" style="388" customWidth="1"/>
    <col min="15887" max="15888" width="13" style="388"/>
    <col min="15889" max="15889" width="10.85546875" style="388" customWidth="1"/>
    <col min="15890" max="15890" width="10" style="388" customWidth="1"/>
    <col min="15891" max="15891" width="10.140625" style="388" customWidth="1"/>
    <col min="15892" max="15892" width="10.7109375" style="388" customWidth="1"/>
    <col min="15893" max="15893" width="10.140625" style="388" bestFit="1" customWidth="1"/>
    <col min="15894" max="15894" width="11.28515625" style="388" customWidth="1"/>
    <col min="15895" max="15896" width="10.7109375" style="388" customWidth="1"/>
    <col min="15897" max="15897" width="10.5703125" style="388" customWidth="1"/>
    <col min="15898" max="16128" width="13" style="388"/>
    <col min="16129" max="16129" width="4.140625" style="388" customWidth="1"/>
    <col min="16130" max="16130" width="50.5703125" style="388" customWidth="1"/>
    <col min="16131" max="16131" width="42.28515625" style="388" customWidth="1"/>
    <col min="16132" max="16132" width="14.7109375" style="388" customWidth="1"/>
    <col min="16133" max="16133" width="41.140625" style="388" customWidth="1"/>
    <col min="16134" max="16134" width="11" style="388" customWidth="1"/>
    <col min="16135" max="16135" width="10" style="388" customWidth="1"/>
    <col min="16136" max="16136" width="10.140625" style="388" customWidth="1"/>
    <col min="16137" max="16137" width="10.7109375" style="388" customWidth="1"/>
    <col min="16138" max="16138" width="11.140625" style="388" customWidth="1"/>
    <col min="16139" max="16139" width="11.28515625" style="388" customWidth="1"/>
    <col min="16140" max="16140" width="11" style="388" customWidth="1"/>
    <col min="16141" max="16141" width="10.7109375" style="388" customWidth="1"/>
    <col min="16142" max="16142" width="11.7109375" style="388" customWidth="1"/>
    <col min="16143" max="16144" width="13" style="388"/>
    <col min="16145" max="16145" width="10.85546875" style="388" customWidth="1"/>
    <col min="16146" max="16146" width="10" style="388" customWidth="1"/>
    <col min="16147" max="16147" width="10.140625" style="388" customWidth="1"/>
    <col min="16148" max="16148" width="10.7109375" style="388" customWidth="1"/>
    <col min="16149" max="16149" width="10.140625" style="388" bestFit="1" customWidth="1"/>
    <col min="16150" max="16150" width="11.28515625" style="388" customWidth="1"/>
    <col min="16151" max="16152" width="10.7109375" style="388" customWidth="1"/>
    <col min="16153" max="16153" width="10.5703125" style="388" customWidth="1"/>
    <col min="16154" max="16384" width="13" style="388"/>
  </cols>
  <sheetData>
    <row r="1" spans="1:28" x14ac:dyDescent="0.25">
      <c r="C1" s="388" t="s">
        <v>1546</v>
      </c>
    </row>
    <row r="2" spans="1:28" s="379" customFormat="1" ht="76.5" x14ac:dyDescent="0.25">
      <c r="A2" s="377" t="s">
        <v>3</v>
      </c>
      <c r="B2" s="377" t="s">
        <v>1547</v>
      </c>
      <c r="C2" s="377" t="s">
        <v>1548</v>
      </c>
      <c r="D2" s="377" t="s">
        <v>1549</v>
      </c>
      <c r="E2" s="377" t="s">
        <v>1550</v>
      </c>
      <c r="F2" s="378" t="s">
        <v>1690</v>
      </c>
      <c r="G2" s="378" t="s">
        <v>1551</v>
      </c>
      <c r="H2" s="378" t="s">
        <v>1552</v>
      </c>
      <c r="I2" s="378" t="s">
        <v>1551</v>
      </c>
      <c r="J2" s="378" t="s">
        <v>1553</v>
      </c>
      <c r="K2" s="378" t="s">
        <v>1551</v>
      </c>
      <c r="L2" s="378" t="s">
        <v>1691</v>
      </c>
      <c r="M2" s="378" t="s">
        <v>1551</v>
      </c>
      <c r="N2" s="378" t="s">
        <v>1692</v>
      </c>
      <c r="O2" s="378" t="s">
        <v>1551</v>
      </c>
      <c r="Q2" s="378" t="s">
        <v>5</v>
      </c>
      <c r="R2" s="378" t="s">
        <v>1551</v>
      </c>
      <c r="S2" s="378" t="s">
        <v>1552</v>
      </c>
      <c r="T2" s="378" t="s">
        <v>1551</v>
      </c>
      <c r="U2" s="378" t="s">
        <v>1553</v>
      </c>
      <c r="V2" s="378" t="s">
        <v>1551</v>
      </c>
      <c r="W2" s="378" t="s">
        <v>1554</v>
      </c>
      <c r="X2" s="378" t="s">
        <v>1551</v>
      </c>
      <c r="Y2" s="378" t="s">
        <v>1692</v>
      </c>
      <c r="Z2" s="378" t="s">
        <v>1551</v>
      </c>
      <c r="AA2" s="378" t="s">
        <v>1692</v>
      </c>
      <c r="AB2" s="378" t="s">
        <v>1551</v>
      </c>
    </row>
    <row r="3" spans="1:28" s="379" customFormat="1" ht="45.75" customHeight="1" x14ac:dyDescent="0.2">
      <c r="A3" s="443">
        <v>1</v>
      </c>
      <c r="B3" s="444" t="s">
        <v>1693</v>
      </c>
      <c r="C3" s="445" t="s">
        <v>1694</v>
      </c>
      <c r="D3" s="446" t="s">
        <v>1695</v>
      </c>
      <c r="E3" s="446" t="s">
        <v>1696</v>
      </c>
      <c r="F3" s="447">
        <v>2400</v>
      </c>
      <c r="G3" s="384">
        <v>8427</v>
      </c>
      <c r="H3" s="447">
        <v>2950</v>
      </c>
      <c r="I3" s="384">
        <v>8428</v>
      </c>
      <c r="J3" s="447">
        <v>2950</v>
      </c>
      <c r="K3" s="384">
        <v>8994</v>
      </c>
      <c r="L3" s="423">
        <v>2950</v>
      </c>
      <c r="M3" s="384">
        <v>9304</v>
      </c>
      <c r="N3" s="423">
        <v>2950</v>
      </c>
      <c r="O3" s="384">
        <v>9304</v>
      </c>
      <c r="Q3" s="423">
        <v>3000</v>
      </c>
      <c r="R3" s="384">
        <v>9304</v>
      </c>
      <c r="S3" s="423">
        <v>2950</v>
      </c>
      <c r="T3" s="448">
        <v>9304</v>
      </c>
      <c r="U3" s="423">
        <v>2950</v>
      </c>
      <c r="V3" s="379">
        <v>10078</v>
      </c>
      <c r="W3" s="423">
        <v>2950</v>
      </c>
      <c r="X3" s="379">
        <v>10078</v>
      </c>
      <c r="Y3" s="449">
        <v>2950</v>
      </c>
    </row>
    <row r="4" spans="1:28" ht="54.75" customHeight="1" x14ac:dyDescent="0.2">
      <c r="A4" s="450">
        <v>2</v>
      </c>
      <c r="B4" s="444" t="s">
        <v>1697</v>
      </c>
      <c r="C4" s="445" t="s">
        <v>195</v>
      </c>
      <c r="D4" s="446" t="s">
        <v>1698</v>
      </c>
      <c r="E4" s="451" t="s">
        <v>1699</v>
      </c>
      <c r="F4" s="385"/>
      <c r="G4" s="384">
        <v>8429</v>
      </c>
      <c r="H4" s="417">
        <v>5950</v>
      </c>
      <c r="I4" s="384">
        <v>8429</v>
      </c>
      <c r="J4" s="417">
        <v>2950</v>
      </c>
      <c r="K4" s="384">
        <v>9711</v>
      </c>
      <c r="L4" s="417">
        <v>2950</v>
      </c>
      <c r="M4" s="384">
        <v>9711</v>
      </c>
      <c r="N4" s="417">
        <v>2950</v>
      </c>
      <c r="O4" s="379">
        <v>9711</v>
      </c>
      <c r="Q4" s="417">
        <v>3000</v>
      </c>
      <c r="R4" s="384">
        <v>9711</v>
      </c>
      <c r="S4" s="417">
        <v>2950</v>
      </c>
      <c r="T4" s="379">
        <v>9711</v>
      </c>
      <c r="U4" s="417">
        <v>2950</v>
      </c>
      <c r="V4" s="379">
        <v>9711</v>
      </c>
      <c r="W4" s="417">
        <v>2950</v>
      </c>
      <c r="X4" s="379">
        <v>9711</v>
      </c>
      <c r="Y4" s="417">
        <v>2950</v>
      </c>
      <c r="Z4" s="379">
        <v>9711</v>
      </c>
      <c r="AA4" s="404"/>
      <c r="AB4" s="404"/>
    </row>
    <row r="5" spans="1:28" ht="54.75" customHeight="1" x14ac:dyDescent="0.2">
      <c r="A5" s="443">
        <v>3</v>
      </c>
      <c r="B5" s="444" t="s">
        <v>1700</v>
      </c>
      <c r="C5" s="445" t="s">
        <v>1701</v>
      </c>
      <c r="D5" s="446" t="s">
        <v>1702</v>
      </c>
      <c r="E5" s="445" t="s">
        <v>1703</v>
      </c>
      <c r="F5" s="447">
        <f>2400+2900</f>
        <v>5300</v>
      </c>
      <c r="G5" s="384">
        <v>8430</v>
      </c>
      <c r="H5" s="385"/>
      <c r="I5" s="384">
        <v>8430</v>
      </c>
      <c r="J5" s="423">
        <v>2900</v>
      </c>
      <c r="K5" s="384">
        <v>9142</v>
      </c>
      <c r="L5" s="423">
        <v>2990</v>
      </c>
      <c r="M5" s="384">
        <v>9143</v>
      </c>
      <c r="N5" s="423">
        <v>2990</v>
      </c>
      <c r="O5" s="452">
        <v>9881</v>
      </c>
      <c r="Q5" s="423">
        <v>3000</v>
      </c>
      <c r="R5" s="452">
        <v>9962</v>
      </c>
      <c r="S5" s="423">
        <v>2950</v>
      </c>
      <c r="T5" s="452">
        <v>10208</v>
      </c>
      <c r="U5" s="423">
        <v>2950</v>
      </c>
      <c r="V5" s="452">
        <v>10208</v>
      </c>
      <c r="W5" s="453" t="s">
        <v>1704</v>
      </c>
      <c r="X5" s="379"/>
      <c r="Y5" s="423">
        <v>2950</v>
      </c>
      <c r="Z5" s="452">
        <v>10208</v>
      </c>
      <c r="AA5" s="404"/>
      <c r="AB5" s="404"/>
    </row>
    <row r="6" spans="1:28" ht="54.75" customHeight="1" x14ac:dyDescent="0.2">
      <c r="A6" s="450">
        <v>4</v>
      </c>
      <c r="B6" s="444" t="s">
        <v>1705</v>
      </c>
      <c r="C6" s="445" t="s">
        <v>1706</v>
      </c>
      <c r="D6" s="446" t="s">
        <v>1707</v>
      </c>
      <c r="E6" s="445" t="s">
        <v>1708</v>
      </c>
      <c r="F6" s="447">
        <f>3000+2950</f>
        <v>5950</v>
      </c>
      <c r="G6" s="384">
        <v>8583</v>
      </c>
      <c r="H6" s="384"/>
      <c r="I6" s="384">
        <v>8583</v>
      </c>
      <c r="J6" s="447">
        <v>2950</v>
      </c>
      <c r="K6" s="384">
        <v>10534</v>
      </c>
      <c r="L6" s="447">
        <v>2950</v>
      </c>
      <c r="M6" s="384">
        <v>8995</v>
      </c>
      <c r="N6" s="447">
        <v>2950</v>
      </c>
      <c r="O6" s="379">
        <v>9057</v>
      </c>
      <c r="Q6" s="423">
        <v>3000</v>
      </c>
      <c r="R6" s="384">
        <v>9471</v>
      </c>
      <c r="S6" s="423">
        <v>2950</v>
      </c>
      <c r="T6" s="379">
        <v>9472</v>
      </c>
      <c r="U6" s="423">
        <v>2950</v>
      </c>
      <c r="V6" s="379">
        <v>9648</v>
      </c>
      <c r="W6" s="423">
        <v>2950</v>
      </c>
      <c r="X6" s="379">
        <v>9885</v>
      </c>
      <c r="Y6" s="423">
        <v>2950</v>
      </c>
      <c r="Z6" s="379">
        <v>10211</v>
      </c>
      <c r="AA6" s="404"/>
      <c r="AB6" s="404"/>
    </row>
    <row r="7" spans="1:28" ht="60.75" customHeight="1" x14ac:dyDescent="0.2">
      <c r="A7" s="443">
        <v>5</v>
      </c>
      <c r="B7" s="444" t="s">
        <v>1709</v>
      </c>
      <c r="C7" s="445" t="s">
        <v>1710</v>
      </c>
      <c r="D7" s="446" t="s">
        <v>1711</v>
      </c>
      <c r="E7" s="446" t="s">
        <v>1712</v>
      </c>
      <c r="F7" s="385"/>
      <c r="G7" s="384">
        <v>8432</v>
      </c>
      <c r="H7" s="447">
        <f>2950+3000</f>
        <v>5950</v>
      </c>
      <c r="I7" s="384">
        <v>8432</v>
      </c>
      <c r="J7" s="417">
        <v>2950</v>
      </c>
      <c r="K7" s="384">
        <v>8476</v>
      </c>
      <c r="L7" s="417">
        <v>2950</v>
      </c>
      <c r="M7" s="393">
        <v>8850</v>
      </c>
      <c r="N7" s="447">
        <v>2950</v>
      </c>
      <c r="O7" s="384">
        <v>9109</v>
      </c>
      <c r="Q7" s="417">
        <v>3000</v>
      </c>
      <c r="R7" s="384">
        <v>9966</v>
      </c>
      <c r="S7" s="417">
        <v>2950</v>
      </c>
      <c r="T7" s="384">
        <v>9966</v>
      </c>
      <c r="U7" s="417">
        <v>2950</v>
      </c>
      <c r="V7" s="384">
        <v>9966</v>
      </c>
      <c r="W7" s="417">
        <v>2950</v>
      </c>
      <c r="X7" s="379">
        <v>10346</v>
      </c>
      <c r="Y7" s="417">
        <v>2950</v>
      </c>
      <c r="Z7" s="379">
        <v>10346</v>
      </c>
      <c r="AA7" s="404"/>
      <c r="AB7" s="404"/>
    </row>
    <row r="8" spans="1:28" ht="61.5" customHeight="1" x14ac:dyDescent="0.2">
      <c r="A8" s="450">
        <v>6</v>
      </c>
      <c r="B8" s="444" t="s">
        <v>1713</v>
      </c>
      <c r="C8" s="394" t="s">
        <v>1714</v>
      </c>
      <c r="D8" s="454" t="s">
        <v>1715</v>
      </c>
      <c r="E8" s="394" t="s">
        <v>1716</v>
      </c>
      <c r="F8" s="423">
        <v>5990</v>
      </c>
      <c r="G8" s="384">
        <v>8773</v>
      </c>
      <c r="H8" s="385"/>
      <c r="I8" s="384">
        <v>8773</v>
      </c>
      <c r="J8" s="423">
        <v>2990</v>
      </c>
      <c r="K8" s="384">
        <v>8774</v>
      </c>
      <c r="L8" s="423">
        <v>2990</v>
      </c>
      <c r="M8" s="384">
        <v>8775</v>
      </c>
      <c r="N8" s="417">
        <v>2990</v>
      </c>
      <c r="O8" s="379">
        <v>9056</v>
      </c>
      <c r="Q8" s="417">
        <v>3000</v>
      </c>
      <c r="R8" s="384">
        <v>9317</v>
      </c>
      <c r="S8" s="417">
        <v>2950</v>
      </c>
      <c r="T8" s="379">
        <v>9318</v>
      </c>
      <c r="U8" s="455">
        <v>2950</v>
      </c>
      <c r="V8" s="379">
        <v>9666</v>
      </c>
      <c r="W8" s="455">
        <v>2950</v>
      </c>
      <c r="X8" s="379">
        <v>9715</v>
      </c>
      <c r="Y8" s="455">
        <v>2950</v>
      </c>
      <c r="Z8" s="379">
        <v>10210</v>
      </c>
      <c r="AA8" s="404"/>
      <c r="AB8" s="404"/>
    </row>
    <row r="9" spans="1:28" ht="61.5" customHeight="1" x14ac:dyDescent="0.2">
      <c r="A9" s="443">
        <v>7</v>
      </c>
      <c r="B9" s="444" t="s">
        <v>1717</v>
      </c>
      <c r="C9" s="445" t="s">
        <v>1718</v>
      </c>
      <c r="D9" s="446" t="s">
        <v>1719</v>
      </c>
      <c r="E9" s="445" t="s">
        <v>1720</v>
      </c>
      <c r="F9" s="417">
        <v>3000</v>
      </c>
      <c r="G9" s="384">
        <v>8433</v>
      </c>
      <c r="H9" s="417">
        <v>2950</v>
      </c>
      <c r="I9" s="384">
        <v>8477</v>
      </c>
      <c r="J9" s="417">
        <v>2950</v>
      </c>
      <c r="K9" s="452">
        <v>5581</v>
      </c>
      <c r="L9" s="417">
        <v>2950</v>
      </c>
      <c r="M9" s="384">
        <v>10751</v>
      </c>
      <c r="N9" s="417">
        <v>2950</v>
      </c>
      <c r="O9" s="384">
        <v>10751</v>
      </c>
      <c r="Q9" s="417">
        <v>3000</v>
      </c>
      <c r="R9" s="384">
        <v>10751</v>
      </c>
      <c r="S9" s="417">
        <v>2950</v>
      </c>
      <c r="T9" s="384">
        <v>10751</v>
      </c>
      <c r="U9" s="417">
        <v>2950</v>
      </c>
      <c r="V9" s="384">
        <v>10751</v>
      </c>
      <c r="W9" s="417">
        <v>2950</v>
      </c>
      <c r="X9" s="384">
        <v>10751</v>
      </c>
      <c r="Y9" s="417">
        <v>2950</v>
      </c>
      <c r="Z9" s="384">
        <v>10751</v>
      </c>
      <c r="AA9" s="404"/>
      <c r="AB9" s="404"/>
    </row>
    <row r="10" spans="1:28" ht="54" customHeight="1" x14ac:dyDescent="0.2">
      <c r="A10" s="450">
        <v>8</v>
      </c>
      <c r="B10" s="444" t="s">
        <v>1721</v>
      </c>
      <c r="C10" s="451" t="s">
        <v>1722</v>
      </c>
      <c r="D10" s="451" t="s">
        <v>1723</v>
      </c>
      <c r="E10" s="451" t="s">
        <v>1724</v>
      </c>
      <c r="F10" s="417">
        <v>3000</v>
      </c>
      <c r="G10" s="384">
        <v>139</v>
      </c>
      <c r="H10" s="417">
        <v>2950</v>
      </c>
      <c r="I10" s="384">
        <v>139</v>
      </c>
      <c r="J10" s="417">
        <v>2950</v>
      </c>
      <c r="K10" s="384">
        <v>139</v>
      </c>
      <c r="L10" s="417">
        <v>2950</v>
      </c>
      <c r="M10" s="384">
        <v>139</v>
      </c>
      <c r="N10" s="417">
        <v>2950</v>
      </c>
      <c r="O10" s="384">
        <v>139</v>
      </c>
      <c r="Q10" s="417">
        <v>3000</v>
      </c>
      <c r="R10" s="384"/>
      <c r="S10" s="417">
        <v>2950</v>
      </c>
      <c r="T10" s="379"/>
      <c r="U10" s="417">
        <v>2950</v>
      </c>
      <c r="V10" s="379"/>
      <c r="W10" s="417">
        <v>2950</v>
      </c>
      <c r="X10" s="379"/>
      <c r="Y10" s="417">
        <v>2950</v>
      </c>
      <c r="Z10" s="379"/>
      <c r="AA10" s="404"/>
      <c r="AB10" s="404"/>
    </row>
    <row r="11" spans="1:28" ht="58.5" customHeight="1" x14ac:dyDescent="0.2">
      <c r="A11" s="443">
        <v>9</v>
      </c>
      <c r="B11" s="444" t="s">
        <v>1725</v>
      </c>
      <c r="C11" s="381" t="s">
        <v>1726</v>
      </c>
      <c r="D11" s="446" t="s">
        <v>1727</v>
      </c>
      <c r="E11" s="446" t="s">
        <v>1728</v>
      </c>
      <c r="F11" s="447">
        <f>3000+2990</f>
        <v>5990</v>
      </c>
      <c r="G11" s="384">
        <v>8399</v>
      </c>
      <c r="H11" s="385"/>
      <c r="I11" s="384">
        <v>8399</v>
      </c>
      <c r="J11" s="417">
        <v>2950</v>
      </c>
      <c r="K11" s="384">
        <v>8852</v>
      </c>
      <c r="L11" s="417">
        <v>2950</v>
      </c>
      <c r="M11" s="384">
        <v>8944</v>
      </c>
      <c r="N11" s="417">
        <v>2950</v>
      </c>
      <c r="O11" s="379">
        <v>9965</v>
      </c>
      <c r="Q11" s="417">
        <v>3000</v>
      </c>
      <c r="R11" s="379">
        <v>9965</v>
      </c>
      <c r="S11" s="417">
        <v>2950</v>
      </c>
      <c r="T11" s="379">
        <v>9965</v>
      </c>
      <c r="U11" s="417">
        <v>3320.5</v>
      </c>
      <c r="V11" s="379">
        <v>10213</v>
      </c>
      <c r="W11" s="417">
        <v>3320.5</v>
      </c>
      <c r="X11" s="379">
        <v>10345</v>
      </c>
      <c r="Y11" s="417">
        <v>2950</v>
      </c>
      <c r="Z11" s="379">
        <v>10533</v>
      </c>
      <c r="AA11" s="404"/>
      <c r="AB11" s="404"/>
    </row>
    <row r="12" spans="1:28" ht="54" customHeight="1" x14ac:dyDescent="0.2">
      <c r="A12" s="450">
        <v>10</v>
      </c>
      <c r="B12" s="444" t="s">
        <v>1729</v>
      </c>
      <c r="C12" s="445" t="s">
        <v>1706</v>
      </c>
      <c r="D12" s="446" t="s">
        <v>1707</v>
      </c>
      <c r="E12" s="445" t="s">
        <v>1708</v>
      </c>
      <c r="F12" s="447">
        <f>3000+2950</f>
        <v>5950</v>
      </c>
      <c r="G12" s="384">
        <v>8582</v>
      </c>
      <c r="H12" s="384"/>
      <c r="I12" s="384">
        <v>8582</v>
      </c>
      <c r="J12" s="447">
        <v>2950</v>
      </c>
      <c r="K12" s="384">
        <v>10535</v>
      </c>
      <c r="L12" s="447">
        <v>2950</v>
      </c>
      <c r="M12" s="384">
        <v>8997</v>
      </c>
      <c r="N12" s="447">
        <v>2950</v>
      </c>
      <c r="O12" s="379">
        <v>9058</v>
      </c>
      <c r="Q12" s="423">
        <v>3000</v>
      </c>
      <c r="R12" s="384">
        <v>9474</v>
      </c>
      <c r="S12" s="423">
        <v>2950</v>
      </c>
      <c r="T12" s="379">
        <v>9475</v>
      </c>
      <c r="U12" s="423">
        <v>2950</v>
      </c>
      <c r="V12" s="379">
        <v>9649</v>
      </c>
      <c r="W12" s="423">
        <v>2950</v>
      </c>
      <c r="X12" s="379">
        <v>9886</v>
      </c>
      <c r="Y12" s="423">
        <v>2950</v>
      </c>
      <c r="Z12" s="379">
        <v>10212</v>
      </c>
      <c r="AA12" s="404"/>
      <c r="AB12" s="404"/>
    </row>
    <row r="13" spans="1:28" ht="56.25" customHeight="1" x14ac:dyDescent="0.2">
      <c r="A13" s="443">
        <v>11</v>
      </c>
      <c r="B13" s="444" t="s">
        <v>1730</v>
      </c>
      <c r="C13" s="451" t="s">
        <v>1731</v>
      </c>
      <c r="D13" s="451" t="s">
        <v>1732</v>
      </c>
      <c r="E13" s="451" t="s">
        <v>1733</v>
      </c>
      <c r="F13" s="417">
        <v>3000</v>
      </c>
      <c r="G13" s="384">
        <v>8435</v>
      </c>
      <c r="H13" s="423">
        <v>2950</v>
      </c>
      <c r="I13" s="384">
        <v>8776</v>
      </c>
      <c r="J13" s="423">
        <v>2950</v>
      </c>
      <c r="K13" s="384">
        <v>8777</v>
      </c>
      <c r="L13" s="417">
        <v>2950</v>
      </c>
      <c r="M13" s="384">
        <v>8853</v>
      </c>
      <c r="N13" s="417">
        <v>2950</v>
      </c>
      <c r="O13" s="379">
        <v>9097</v>
      </c>
      <c r="Q13" s="417">
        <v>3000</v>
      </c>
      <c r="R13" s="384">
        <v>9316</v>
      </c>
      <c r="S13" s="417">
        <v>2950</v>
      </c>
      <c r="T13" s="379">
        <v>9660</v>
      </c>
      <c r="U13" s="417">
        <v>2950</v>
      </c>
      <c r="V13" s="379">
        <v>9714</v>
      </c>
      <c r="W13" s="417">
        <v>2950</v>
      </c>
      <c r="X13" s="379">
        <v>10344</v>
      </c>
      <c r="Y13" s="417">
        <v>2950</v>
      </c>
      <c r="Z13" s="379">
        <v>10344</v>
      </c>
      <c r="AA13" s="404"/>
      <c r="AB13" s="404"/>
    </row>
    <row r="14" spans="1:28" ht="51.75" customHeight="1" x14ac:dyDescent="0.2">
      <c r="A14" s="450">
        <v>12</v>
      </c>
      <c r="B14" s="444" t="s">
        <v>1734</v>
      </c>
      <c r="C14" s="445" t="s">
        <v>1718</v>
      </c>
      <c r="D14" s="446" t="s">
        <v>1719</v>
      </c>
      <c r="E14" s="445" t="s">
        <v>1720</v>
      </c>
      <c r="F14" s="417">
        <v>6902</v>
      </c>
      <c r="G14" s="384">
        <v>8436</v>
      </c>
      <c r="H14" s="417">
        <v>1998</v>
      </c>
      <c r="I14" s="384">
        <v>9717</v>
      </c>
      <c r="J14" s="417">
        <v>2950</v>
      </c>
      <c r="K14" s="384">
        <v>9717</v>
      </c>
      <c r="L14" s="417">
        <v>2950</v>
      </c>
      <c r="M14" s="384">
        <v>9717</v>
      </c>
      <c r="N14" s="417">
        <v>2950</v>
      </c>
      <c r="O14" s="379">
        <v>9717</v>
      </c>
      <c r="Q14" s="417">
        <v>3000</v>
      </c>
      <c r="R14" s="384">
        <v>9717</v>
      </c>
      <c r="S14" s="417">
        <v>43</v>
      </c>
      <c r="T14" s="379">
        <v>10750</v>
      </c>
      <c r="U14" s="455">
        <v>2950</v>
      </c>
      <c r="V14" s="379">
        <v>10750</v>
      </c>
      <c r="W14" s="455">
        <v>2950</v>
      </c>
      <c r="X14" s="379">
        <v>10750</v>
      </c>
      <c r="Y14" s="455">
        <v>2950</v>
      </c>
      <c r="Z14" s="379">
        <v>10750</v>
      </c>
      <c r="AA14" s="404"/>
      <c r="AB14" s="404"/>
    </row>
    <row r="15" spans="1:28" ht="43.5" customHeight="1" x14ac:dyDescent="0.25">
      <c r="A15" s="443">
        <v>13</v>
      </c>
      <c r="B15" s="456" t="s">
        <v>1735</v>
      </c>
      <c r="C15" s="384" t="s">
        <v>1736</v>
      </c>
      <c r="D15" s="384"/>
      <c r="E15" s="384"/>
      <c r="F15" s="418">
        <v>3000</v>
      </c>
      <c r="G15" s="384"/>
      <c r="H15" s="418">
        <v>2950</v>
      </c>
      <c r="I15" s="384"/>
      <c r="J15" s="418">
        <v>2950</v>
      </c>
      <c r="K15" s="384"/>
      <c r="L15" s="418">
        <v>2950</v>
      </c>
      <c r="M15" s="384"/>
      <c r="N15" s="418">
        <v>2950</v>
      </c>
      <c r="O15" s="379"/>
      <c r="Q15" s="418">
        <v>3000</v>
      </c>
      <c r="R15" s="384"/>
      <c r="S15" s="418">
        <v>2950</v>
      </c>
      <c r="T15" s="379"/>
      <c r="U15" s="449">
        <v>2950</v>
      </c>
      <c r="V15" s="379"/>
      <c r="W15" s="449">
        <v>2950</v>
      </c>
      <c r="X15" s="379"/>
      <c r="Y15" s="449">
        <v>2950</v>
      </c>
      <c r="Z15" s="379"/>
      <c r="AA15" s="404"/>
      <c r="AB15" s="404"/>
    </row>
    <row r="16" spans="1:28" ht="51.75" customHeight="1" x14ac:dyDescent="0.2">
      <c r="A16" s="452">
        <v>14</v>
      </c>
      <c r="B16" s="438" t="s">
        <v>1737</v>
      </c>
      <c r="C16" s="445" t="s">
        <v>1726</v>
      </c>
      <c r="D16" s="384"/>
      <c r="E16" s="384"/>
      <c r="F16" s="423">
        <v>3000</v>
      </c>
      <c r="G16" s="384">
        <v>9476</v>
      </c>
      <c r="H16" s="423">
        <v>2990</v>
      </c>
      <c r="I16" s="384">
        <v>9477</v>
      </c>
      <c r="J16" s="589" t="s">
        <v>1037</v>
      </c>
      <c r="K16" s="589"/>
      <c r="L16" s="589"/>
      <c r="M16" s="589"/>
      <c r="N16" s="589"/>
      <c r="O16" s="379"/>
      <c r="Q16" s="418">
        <v>3000</v>
      </c>
      <c r="R16" s="384"/>
      <c r="S16" s="418">
        <v>2950</v>
      </c>
      <c r="T16" s="379"/>
      <c r="U16" s="590"/>
      <c r="V16" s="590"/>
      <c r="W16" s="590"/>
      <c r="X16" s="590"/>
      <c r="Y16" s="590"/>
      <c r="Z16" s="379"/>
      <c r="AA16" s="404"/>
      <c r="AB16" s="404"/>
    </row>
    <row r="17" spans="1:28" ht="51.75" customHeight="1" x14ac:dyDescent="0.2">
      <c r="A17" s="384">
        <v>15</v>
      </c>
      <c r="B17" s="438" t="s">
        <v>1738</v>
      </c>
      <c r="C17" s="445" t="s">
        <v>1726</v>
      </c>
      <c r="D17" s="446" t="s">
        <v>1727</v>
      </c>
      <c r="E17" s="446" t="s">
        <v>1728</v>
      </c>
      <c r="F17" s="591" t="s">
        <v>1037</v>
      </c>
      <c r="G17" s="592"/>
      <c r="H17" s="592"/>
      <c r="I17" s="592"/>
      <c r="J17" s="592"/>
      <c r="K17" s="592"/>
      <c r="L17" s="592"/>
      <c r="M17" s="592"/>
      <c r="N17" s="593"/>
      <c r="O17" s="379"/>
      <c r="Q17" s="422"/>
      <c r="R17" s="379"/>
      <c r="S17" s="422"/>
      <c r="T17" s="379"/>
      <c r="U17" s="422"/>
      <c r="V17" s="379"/>
      <c r="W17" s="422"/>
      <c r="X17" s="379"/>
      <c r="Y17" s="404"/>
      <c r="Z17" s="379"/>
      <c r="AA17" s="404"/>
      <c r="AB17" s="404"/>
    </row>
    <row r="18" spans="1:28" ht="51.75" customHeight="1" x14ac:dyDescent="0.25">
      <c r="E18" s="379"/>
      <c r="F18" s="422"/>
      <c r="G18" s="379"/>
      <c r="H18" s="422"/>
      <c r="I18" s="379"/>
      <c r="J18" s="422"/>
      <c r="K18" s="379"/>
      <c r="L18" s="422"/>
      <c r="M18" s="379"/>
      <c r="N18" s="379"/>
      <c r="Q18" s="422"/>
      <c r="R18" s="379"/>
      <c r="S18" s="421" t="s">
        <v>159</v>
      </c>
      <c r="T18" s="379"/>
      <c r="U18" s="422"/>
      <c r="V18" s="379"/>
      <c r="W18" s="422"/>
      <c r="X18" s="379"/>
      <c r="Y18" s="404"/>
      <c r="Z18" s="379"/>
      <c r="AA18" s="404"/>
      <c r="AB18" s="404"/>
    </row>
    <row r="19" spans="1:28" ht="51.75" customHeight="1" x14ac:dyDescent="0.25">
      <c r="B19" s="421"/>
      <c r="E19" s="379"/>
      <c r="F19" s="422"/>
      <c r="G19" s="379"/>
      <c r="H19" s="422"/>
      <c r="I19" s="379"/>
      <c r="J19" s="422"/>
      <c r="K19" s="379"/>
      <c r="L19" s="422"/>
      <c r="M19" s="379"/>
      <c r="N19" s="379"/>
      <c r="Q19" s="422"/>
      <c r="R19" s="379"/>
      <c r="S19" s="418">
        <v>8850</v>
      </c>
      <c r="T19" s="379"/>
      <c r="U19" s="422"/>
      <c r="V19" s="379"/>
      <c r="W19" s="422"/>
      <c r="X19" s="379"/>
      <c r="Y19" s="404"/>
      <c r="Z19" s="379"/>
      <c r="AA19" s="404"/>
      <c r="AB19" s="404"/>
    </row>
    <row r="20" spans="1:28" x14ac:dyDescent="0.25">
      <c r="S20" s="418">
        <v>11800</v>
      </c>
    </row>
    <row r="21" spans="1:28" x14ac:dyDescent="0.25">
      <c r="E21" s="393" t="s">
        <v>163</v>
      </c>
      <c r="F21" s="424">
        <f>SUM(F3:F20)</f>
        <v>53482</v>
      </c>
      <c r="G21" s="424"/>
      <c r="H21" s="424">
        <f>SUM(H3:H20)</f>
        <v>31638</v>
      </c>
      <c r="J21" s="424">
        <f>SUM(J3:J20)</f>
        <v>38340</v>
      </c>
      <c r="L21" s="424">
        <f>SUM(L3:L20)</f>
        <v>38430</v>
      </c>
      <c r="S21" s="418">
        <v>2950</v>
      </c>
    </row>
    <row r="22" spans="1:28" x14ac:dyDescent="0.25">
      <c r="E22" s="457" t="s">
        <v>1674</v>
      </c>
      <c r="F22" s="457">
        <f>+F3+F5+F6+F11+F12</f>
        <v>25590</v>
      </c>
      <c r="H22" s="457">
        <f>+H3+H7</f>
        <v>8900</v>
      </c>
      <c r="I22" s="457"/>
      <c r="J22" s="457" t="e">
        <f>+J4+J5+#REF!+J6+J12+J16</f>
        <v>#REF!</v>
      </c>
      <c r="L22" s="430" t="e">
        <f>+L4+L5+#REF!+L6+J9+L12+L16</f>
        <v>#REF!</v>
      </c>
      <c r="S22" s="418">
        <v>5900</v>
      </c>
    </row>
    <row r="23" spans="1:28" x14ac:dyDescent="0.25">
      <c r="E23" s="457" t="s">
        <v>1675</v>
      </c>
      <c r="F23" s="424">
        <f>+F13+F14</f>
        <v>9902</v>
      </c>
      <c r="H23" s="457">
        <f>+H4+F9</f>
        <v>8950</v>
      </c>
      <c r="I23" s="457"/>
      <c r="J23" s="457">
        <f>+J7+H9+J11</f>
        <v>8850</v>
      </c>
      <c r="L23" s="431">
        <f>+L7+L10+J13</f>
        <v>8850</v>
      </c>
      <c r="S23" s="418">
        <v>2950</v>
      </c>
    </row>
    <row r="24" spans="1:28" x14ac:dyDescent="0.25">
      <c r="E24" s="393" t="s">
        <v>1676</v>
      </c>
      <c r="F24" s="424">
        <f>+F22+F23</f>
        <v>35492</v>
      </c>
      <c r="H24" s="424">
        <f>+H22+H23</f>
        <v>17850</v>
      </c>
      <c r="I24" s="458"/>
      <c r="J24" s="424" t="e">
        <f>+J22+J23</f>
        <v>#REF!</v>
      </c>
      <c r="L24" s="459" t="e">
        <f>+L22+L23</f>
        <v>#REF!</v>
      </c>
      <c r="S24" s="418">
        <v>20700</v>
      </c>
    </row>
    <row r="25" spans="1:28" x14ac:dyDescent="0.25">
      <c r="H25" s="424"/>
      <c r="S25" s="418">
        <v>29600</v>
      </c>
    </row>
    <row r="26" spans="1:28" x14ac:dyDescent="0.25">
      <c r="J26" s="458"/>
      <c r="S26" s="418">
        <v>8850</v>
      </c>
    </row>
    <row r="27" spans="1:28" x14ac:dyDescent="0.25">
      <c r="S27" s="418">
        <v>2950</v>
      </c>
    </row>
    <row r="28" spans="1:28" x14ac:dyDescent="0.25">
      <c r="S28" s="418">
        <v>5900</v>
      </c>
    </row>
    <row r="29" spans="1:28" x14ac:dyDescent="0.25">
      <c r="S29" s="418">
        <v>8893</v>
      </c>
    </row>
    <row r="30" spans="1:28" x14ac:dyDescent="0.25">
      <c r="S30" s="418">
        <v>29600</v>
      </c>
    </row>
    <row r="31" spans="1:28" x14ac:dyDescent="0.25">
      <c r="S31" s="418">
        <f>SUM(S19:S30)</f>
        <v>138943</v>
      </c>
    </row>
  </sheetData>
  <mergeCells count="3">
    <mergeCell ref="J16:N16"/>
    <mergeCell ref="U16:Y16"/>
    <mergeCell ref="F17:N17"/>
  </mergeCells>
  <pageMargins left="1.1417322834645669" right="0.74803149606299213" top="0.98425196850393704" bottom="0.98425196850393704" header="0" footer="0"/>
  <pageSetup scale="2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3"/>
  <sheetViews>
    <sheetView topLeftCell="A4" workbookViewId="0">
      <selection activeCell="I19" sqref="I19"/>
    </sheetView>
  </sheetViews>
  <sheetFormatPr baseColWidth="10" defaultRowHeight="12.75" x14ac:dyDescent="0.2"/>
  <cols>
    <col min="1" max="1" width="22.42578125" style="435" customWidth="1"/>
    <col min="2" max="2" width="24.42578125" style="435" customWidth="1"/>
    <col min="3" max="3" width="11.42578125" style="435"/>
    <col min="4" max="4" width="12.7109375" style="435" bestFit="1" customWidth="1"/>
    <col min="5" max="5" width="11.85546875" style="435" bestFit="1" customWidth="1"/>
    <col min="6" max="256" width="11.42578125" style="435"/>
    <col min="257" max="257" width="22.42578125" style="435" customWidth="1"/>
    <col min="258" max="258" width="24.42578125" style="435" customWidth="1"/>
    <col min="259" max="259" width="11.42578125" style="435"/>
    <col min="260" max="260" width="12.7109375" style="435" bestFit="1" customWidth="1"/>
    <col min="261" max="261" width="11.85546875" style="435" bestFit="1" customWidth="1"/>
    <col min="262" max="512" width="11.42578125" style="435"/>
    <col min="513" max="513" width="22.42578125" style="435" customWidth="1"/>
    <col min="514" max="514" width="24.42578125" style="435" customWidth="1"/>
    <col min="515" max="515" width="11.42578125" style="435"/>
    <col min="516" max="516" width="12.7109375" style="435" bestFit="1" customWidth="1"/>
    <col min="517" max="517" width="11.85546875" style="435" bestFit="1" customWidth="1"/>
    <col min="518" max="768" width="11.42578125" style="435"/>
    <col min="769" max="769" width="22.42578125" style="435" customWidth="1"/>
    <col min="770" max="770" width="24.42578125" style="435" customWidth="1"/>
    <col min="771" max="771" width="11.42578125" style="435"/>
    <col min="772" max="772" width="12.7109375" style="435" bestFit="1" customWidth="1"/>
    <col min="773" max="773" width="11.85546875" style="435" bestFit="1" customWidth="1"/>
    <col min="774" max="1024" width="11.42578125" style="435"/>
    <col min="1025" max="1025" width="22.42578125" style="435" customWidth="1"/>
    <col min="1026" max="1026" width="24.42578125" style="435" customWidth="1"/>
    <col min="1027" max="1027" width="11.42578125" style="435"/>
    <col min="1028" max="1028" width="12.7109375" style="435" bestFit="1" customWidth="1"/>
    <col min="1029" max="1029" width="11.85546875" style="435" bestFit="1" customWidth="1"/>
    <col min="1030" max="1280" width="11.42578125" style="435"/>
    <col min="1281" max="1281" width="22.42578125" style="435" customWidth="1"/>
    <col min="1282" max="1282" width="24.42578125" style="435" customWidth="1"/>
    <col min="1283" max="1283" width="11.42578125" style="435"/>
    <col min="1284" max="1284" width="12.7109375" style="435" bestFit="1" customWidth="1"/>
    <col min="1285" max="1285" width="11.85546875" style="435" bestFit="1" customWidth="1"/>
    <col min="1286" max="1536" width="11.42578125" style="435"/>
    <col min="1537" max="1537" width="22.42578125" style="435" customWidth="1"/>
    <col min="1538" max="1538" width="24.42578125" style="435" customWidth="1"/>
    <col min="1539" max="1539" width="11.42578125" style="435"/>
    <col min="1540" max="1540" width="12.7109375" style="435" bestFit="1" customWidth="1"/>
    <col min="1541" max="1541" width="11.85546875" style="435" bestFit="1" customWidth="1"/>
    <col min="1542" max="1792" width="11.42578125" style="435"/>
    <col min="1793" max="1793" width="22.42578125" style="435" customWidth="1"/>
    <col min="1794" max="1794" width="24.42578125" style="435" customWidth="1"/>
    <col min="1795" max="1795" width="11.42578125" style="435"/>
    <col min="1796" max="1796" width="12.7109375" style="435" bestFit="1" customWidth="1"/>
    <col min="1797" max="1797" width="11.85546875" style="435" bestFit="1" customWidth="1"/>
    <col min="1798" max="2048" width="11.42578125" style="435"/>
    <col min="2049" max="2049" width="22.42578125" style="435" customWidth="1"/>
    <col min="2050" max="2050" width="24.42578125" style="435" customWidth="1"/>
    <col min="2051" max="2051" width="11.42578125" style="435"/>
    <col min="2052" max="2052" width="12.7109375" style="435" bestFit="1" customWidth="1"/>
    <col min="2053" max="2053" width="11.85546875" style="435" bestFit="1" customWidth="1"/>
    <col min="2054" max="2304" width="11.42578125" style="435"/>
    <col min="2305" max="2305" width="22.42578125" style="435" customWidth="1"/>
    <col min="2306" max="2306" width="24.42578125" style="435" customWidth="1"/>
    <col min="2307" max="2307" width="11.42578125" style="435"/>
    <col min="2308" max="2308" width="12.7109375" style="435" bestFit="1" customWidth="1"/>
    <col min="2309" max="2309" width="11.85546875" style="435" bestFit="1" customWidth="1"/>
    <col min="2310" max="2560" width="11.42578125" style="435"/>
    <col min="2561" max="2561" width="22.42578125" style="435" customWidth="1"/>
    <col min="2562" max="2562" width="24.42578125" style="435" customWidth="1"/>
    <col min="2563" max="2563" width="11.42578125" style="435"/>
    <col min="2564" max="2564" width="12.7109375" style="435" bestFit="1" customWidth="1"/>
    <col min="2565" max="2565" width="11.85546875" style="435" bestFit="1" customWidth="1"/>
    <col min="2566" max="2816" width="11.42578125" style="435"/>
    <col min="2817" max="2817" width="22.42578125" style="435" customWidth="1"/>
    <col min="2818" max="2818" width="24.42578125" style="435" customWidth="1"/>
    <col min="2819" max="2819" width="11.42578125" style="435"/>
    <col min="2820" max="2820" width="12.7109375" style="435" bestFit="1" customWidth="1"/>
    <col min="2821" max="2821" width="11.85546875" style="435" bestFit="1" customWidth="1"/>
    <col min="2822" max="3072" width="11.42578125" style="435"/>
    <col min="3073" max="3073" width="22.42578125" style="435" customWidth="1"/>
    <col min="3074" max="3074" width="24.42578125" style="435" customWidth="1"/>
    <col min="3075" max="3075" width="11.42578125" style="435"/>
    <col min="3076" max="3076" width="12.7109375" style="435" bestFit="1" customWidth="1"/>
    <col min="3077" max="3077" width="11.85546875" style="435" bestFit="1" customWidth="1"/>
    <col min="3078" max="3328" width="11.42578125" style="435"/>
    <col min="3329" max="3329" width="22.42578125" style="435" customWidth="1"/>
    <col min="3330" max="3330" width="24.42578125" style="435" customWidth="1"/>
    <col min="3331" max="3331" width="11.42578125" style="435"/>
    <col min="3332" max="3332" width="12.7109375" style="435" bestFit="1" customWidth="1"/>
    <col min="3333" max="3333" width="11.85546875" style="435" bestFit="1" customWidth="1"/>
    <col min="3334" max="3584" width="11.42578125" style="435"/>
    <col min="3585" max="3585" width="22.42578125" style="435" customWidth="1"/>
    <col min="3586" max="3586" width="24.42578125" style="435" customWidth="1"/>
    <col min="3587" max="3587" width="11.42578125" style="435"/>
    <col min="3588" max="3588" width="12.7109375" style="435" bestFit="1" customWidth="1"/>
    <col min="3589" max="3589" width="11.85546875" style="435" bestFit="1" customWidth="1"/>
    <col min="3590" max="3840" width="11.42578125" style="435"/>
    <col min="3841" max="3841" width="22.42578125" style="435" customWidth="1"/>
    <col min="3842" max="3842" width="24.42578125" style="435" customWidth="1"/>
    <col min="3843" max="3843" width="11.42578125" style="435"/>
    <col min="3844" max="3844" width="12.7109375" style="435" bestFit="1" customWidth="1"/>
    <col min="3845" max="3845" width="11.85546875" style="435" bestFit="1" customWidth="1"/>
    <col min="3846" max="4096" width="11.42578125" style="435"/>
    <col min="4097" max="4097" width="22.42578125" style="435" customWidth="1"/>
    <col min="4098" max="4098" width="24.42578125" style="435" customWidth="1"/>
    <col min="4099" max="4099" width="11.42578125" style="435"/>
    <col min="4100" max="4100" width="12.7109375" style="435" bestFit="1" customWidth="1"/>
    <col min="4101" max="4101" width="11.85546875" style="435" bestFit="1" customWidth="1"/>
    <col min="4102" max="4352" width="11.42578125" style="435"/>
    <col min="4353" max="4353" width="22.42578125" style="435" customWidth="1"/>
    <col min="4354" max="4354" width="24.42578125" style="435" customWidth="1"/>
    <col min="4355" max="4355" width="11.42578125" style="435"/>
    <col min="4356" max="4356" width="12.7109375" style="435" bestFit="1" customWidth="1"/>
    <col min="4357" max="4357" width="11.85546875" style="435" bestFit="1" customWidth="1"/>
    <col min="4358" max="4608" width="11.42578125" style="435"/>
    <col min="4609" max="4609" width="22.42578125" style="435" customWidth="1"/>
    <col min="4610" max="4610" width="24.42578125" style="435" customWidth="1"/>
    <col min="4611" max="4611" width="11.42578125" style="435"/>
    <col min="4612" max="4612" width="12.7109375" style="435" bestFit="1" customWidth="1"/>
    <col min="4613" max="4613" width="11.85546875" style="435" bestFit="1" customWidth="1"/>
    <col min="4614" max="4864" width="11.42578125" style="435"/>
    <col min="4865" max="4865" width="22.42578125" style="435" customWidth="1"/>
    <col min="4866" max="4866" width="24.42578125" style="435" customWidth="1"/>
    <col min="4867" max="4867" width="11.42578125" style="435"/>
    <col min="4868" max="4868" width="12.7109375" style="435" bestFit="1" customWidth="1"/>
    <col min="4869" max="4869" width="11.85546875" style="435" bestFit="1" customWidth="1"/>
    <col min="4870" max="5120" width="11.42578125" style="435"/>
    <col min="5121" max="5121" width="22.42578125" style="435" customWidth="1"/>
    <col min="5122" max="5122" width="24.42578125" style="435" customWidth="1"/>
    <col min="5123" max="5123" width="11.42578125" style="435"/>
    <col min="5124" max="5124" width="12.7109375" style="435" bestFit="1" customWidth="1"/>
    <col min="5125" max="5125" width="11.85546875" style="435" bestFit="1" customWidth="1"/>
    <col min="5126" max="5376" width="11.42578125" style="435"/>
    <col min="5377" max="5377" width="22.42578125" style="435" customWidth="1"/>
    <col min="5378" max="5378" width="24.42578125" style="435" customWidth="1"/>
    <col min="5379" max="5379" width="11.42578125" style="435"/>
    <col min="5380" max="5380" width="12.7109375" style="435" bestFit="1" customWidth="1"/>
    <col min="5381" max="5381" width="11.85546875" style="435" bestFit="1" customWidth="1"/>
    <col min="5382" max="5632" width="11.42578125" style="435"/>
    <col min="5633" max="5633" width="22.42578125" style="435" customWidth="1"/>
    <col min="5634" max="5634" width="24.42578125" style="435" customWidth="1"/>
    <col min="5635" max="5635" width="11.42578125" style="435"/>
    <col min="5636" max="5636" width="12.7109375" style="435" bestFit="1" customWidth="1"/>
    <col min="5637" max="5637" width="11.85546875" style="435" bestFit="1" customWidth="1"/>
    <col min="5638" max="5888" width="11.42578125" style="435"/>
    <col min="5889" max="5889" width="22.42578125" style="435" customWidth="1"/>
    <col min="5890" max="5890" width="24.42578125" style="435" customWidth="1"/>
    <col min="5891" max="5891" width="11.42578125" style="435"/>
    <col min="5892" max="5892" width="12.7109375" style="435" bestFit="1" customWidth="1"/>
    <col min="5893" max="5893" width="11.85546875" style="435" bestFit="1" customWidth="1"/>
    <col min="5894" max="6144" width="11.42578125" style="435"/>
    <col min="6145" max="6145" width="22.42578125" style="435" customWidth="1"/>
    <col min="6146" max="6146" width="24.42578125" style="435" customWidth="1"/>
    <col min="6147" max="6147" width="11.42578125" style="435"/>
    <col min="6148" max="6148" width="12.7109375" style="435" bestFit="1" customWidth="1"/>
    <col min="6149" max="6149" width="11.85546875" style="435" bestFit="1" customWidth="1"/>
    <col min="6150" max="6400" width="11.42578125" style="435"/>
    <col min="6401" max="6401" width="22.42578125" style="435" customWidth="1"/>
    <col min="6402" max="6402" width="24.42578125" style="435" customWidth="1"/>
    <col min="6403" max="6403" width="11.42578125" style="435"/>
    <col min="6404" max="6404" width="12.7109375" style="435" bestFit="1" customWidth="1"/>
    <col min="6405" max="6405" width="11.85546875" style="435" bestFit="1" customWidth="1"/>
    <col min="6406" max="6656" width="11.42578125" style="435"/>
    <col min="6657" max="6657" width="22.42578125" style="435" customWidth="1"/>
    <col min="6658" max="6658" width="24.42578125" style="435" customWidth="1"/>
    <col min="6659" max="6659" width="11.42578125" style="435"/>
    <col min="6660" max="6660" width="12.7109375" style="435" bestFit="1" customWidth="1"/>
    <col min="6661" max="6661" width="11.85546875" style="435" bestFit="1" customWidth="1"/>
    <col min="6662" max="6912" width="11.42578125" style="435"/>
    <col min="6913" max="6913" width="22.42578125" style="435" customWidth="1"/>
    <col min="6914" max="6914" width="24.42578125" style="435" customWidth="1"/>
    <col min="6915" max="6915" width="11.42578125" style="435"/>
    <col min="6916" max="6916" width="12.7109375" style="435" bestFit="1" customWidth="1"/>
    <col min="6917" max="6917" width="11.85546875" style="435" bestFit="1" customWidth="1"/>
    <col min="6918" max="7168" width="11.42578125" style="435"/>
    <col min="7169" max="7169" width="22.42578125" style="435" customWidth="1"/>
    <col min="7170" max="7170" width="24.42578125" style="435" customWidth="1"/>
    <col min="7171" max="7171" width="11.42578125" style="435"/>
    <col min="7172" max="7172" width="12.7109375" style="435" bestFit="1" customWidth="1"/>
    <col min="7173" max="7173" width="11.85546875" style="435" bestFit="1" customWidth="1"/>
    <col min="7174" max="7424" width="11.42578125" style="435"/>
    <col min="7425" max="7425" width="22.42578125" style="435" customWidth="1"/>
    <col min="7426" max="7426" width="24.42578125" style="435" customWidth="1"/>
    <col min="7427" max="7427" width="11.42578125" style="435"/>
    <col min="7428" max="7428" width="12.7109375" style="435" bestFit="1" customWidth="1"/>
    <col min="7429" max="7429" width="11.85546875" style="435" bestFit="1" customWidth="1"/>
    <col min="7430" max="7680" width="11.42578125" style="435"/>
    <col min="7681" max="7681" width="22.42578125" style="435" customWidth="1"/>
    <col min="7682" max="7682" width="24.42578125" style="435" customWidth="1"/>
    <col min="7683" max="7683" width="11.42578125" style="435"/>
    <col min="7684" max="7684" width="12.7109375" style="435" bestFit="1" customWidth="1"/>
    <col min="7685" max="7685" width="11.85546875" style="435" bestFit="1" customWidth="1"/>
    <col min="7686" max="7936" width="11.42578125" style="435"/>
    <col min="7937" max="7937" width="22.42578125" style="435" customWidth="1"/>
    <col min="7938" max="7938" width="24.42578125" style="435" customWidth="1"/>
    <col min="7939" max="7939" width="11.42578125" style="435"/>
    <col min="7940" max="7940" width="12.7109375" style="435" bestFit="1" customWidth="1"/>
    <col min="7941" max="7941" width="11.85546875" style="435" bestFit="1" customWidth="1"/>
    <col min="7942" max="8192" width="11.42578125" style="435"/>
    <col min="8193" max="8193" width="22.42578125" style="435" customWidth="1"/>
    <col min="8194" max="8194" width="24.42578125" style="435" customWidth="1"/>
    <col min="8195" max="8195" width="11.42578125" style="435"/>
    <col min="8196" max="8196" width="12.7109375" style="435" bestFit="1" customWidth="1"/>
    <col min="8197" max="8197" width="11.85546875" style="435" bestFit="1" customWidth="1"/>
    <col min="8198" max="8448" width="11.42578125" style="435"/>
    <col min="8449" max="8449" width="22.42578125" style="435" customWidth="1"/>
    <col min="8450" max="8450" width="24.42578125" style="435" customWidth="1"/>
    <col min="8451" max="8451" width="11.42578125" style="435"/>
    <col min="8452" max="8452" width="12.7109375" style="435" bestFit="1" customWidth="1"/>
    <col min="8453" max="8453" width="11.85546875" style="435" bestFit="1" customWidth="1"/>
    <col min="8454" max="8704" width="11.42578125" style="435"/>
    <col min="8705" max="8705" width="22.42578125" style="435" customWidth="1"/>
    <col min="8706" max="8706" width="24.42578125" style="435" customWidth="1"/>
    <col min="8707" max="8707" width="11.42578125" style="435"/>
    <col min="8708" max="8708" width="12.7109375" style="435" bestFit="1" customWidth="1"/>
    <col min="8709" max="8709" width="11.85546875" style="435" bestFit="1" customWidth="1"/>
    <col min="8710" max="8960" width="11.42578125" style="435"/>
    <col min="8961" max="8961" width="22.42578125" style="435" customWidth="1"/>
    <col min="8962" max="8962" width="24.42578125" style="435" customWidth="1"/>
    <col min="8963" max="8963" width="11.42578125" style="435"/>
    <col min="8964" max="8964" width="12.7109375" style="435" bestFit="1" customWidth="1"/>
    <col min="8965" max="8965" width="11.85546875" style="435" bestFit="1" customWidth="1"/>
    <col min="8966" max="9216" width="11.42578125" style="435"/>
    <col min="9217" max="9217" width="22.42578125" style="435" customWidth="1"/>
    <col min="9218" max="9218" width="24.42578125" style="435" customWidth="1"/>
    <col min="9219" max="9219" width="11.42578125" style="435"/>
    <col min="9220" max="9220" width="12.7109375" style="435" bestFit="1" customWidth="1"/>
    <col min="9221" max="9221" width="11.85546875" style="435" bestFit="1" customWidth="1"/>
    <col min="9222" max="9472" width="11.42578125" style="435"/>
    <col min="9473" max="9473" width="22.42578125" style="435" customWidth="1"/>
    <col min="9474" max="9474" width="24.42578125" style="435" customWidth="1"/>
    <col min="9475" max="9475" width="11.42578125" style="435"/>
    <col min="9476" max="9476" width="12.7109375" style="435" bestFit="1" customWidth="1"/>
    <col min="9477" max="9477" width="11.85546875" style="435" bestFit="1" customWidth="1"/>
    <col min="9478" max="9728" width="11.42578125" style="435"/>
    <col min="9729" max="9729" width="22.42578125" style="435" customWidth="1"/>
    <col min="9730" max="9730" width="24.42578125" style="435" customWidth="1"/>
    <col min="9731" max="9731" width="11.42578125" style="435"/>
    <col min="9732" max="9732" width="12.7109375" style="435" bestFit="1" customWidth="1"/>
    <col min="9733" max="9733" width="11.85546875" style="435" bestFit="1" customWidth="1"/>
    <col min="9734" max="9984" width="11.42578125" style="435"/>
    <col min="9985" max="9985" width="22.42578125" style="435" customWidth="1"/>
    <col min="9986" max="9986" width="24.42578125" style="435" customWidth="1"/>
    <col min="9987" max="9987" width="11.42578125" style="435"/>
    <col min="9988" max="9988" width="12.7109375" style="435" bestFit="1" customWidth="1"/>
    <col min="9989" max="9989" width="11.85546875" style="435" bestFit="1" customWidth="1"/>
    <col min="9990" max="10240" width="11.42578125" style="435"/>
    <col min="10241" max="10241" width="22.42578125" style="435" customWidth="1"/>
    <col min="10242" max="10242" width="24.42578125" style="435" customWidth="1"/>
    <col min="10243" max="10243" width="11.42578125" style="435"/>
    <col min="10244" max="10244" width="12.7109375" style="435" bestFit="1" customWidth="1"/>
    <col min="10245" max="10245" width="11.85546875" style="435" bestFit="1" customWidth="1"/>
    <col min="10246" max="10496" width="11.42578125" style="435"/>
    <col min="10497" max="10497" width="22.42578125" style="435" customWidth="1"/>
    <col min="10498" max="10498" width="24.42578125" style="435" customWidth="1"/>
    <col min="10499" max="10499" width="11.42578125" style="435"/>
    <col min="10500" max="10500" width="12.7109375" style="435" bestFit="1" customWidth="1"/>
    <col min="10501" max="10501" width="11.85546875" style="435" bestFit="1" customWidth="1"/>
    <col min="10502" max="10752" width="11.42578125" style="435"/>
    <col min="10753" max="10753" width="22.42578125" style="435" customWidth="1"/>
    <col min="10754" max="10754" width="24.42578125" style="435" customWidth="1"/>
    <col min="10755" max="10755" width="11.42578125" style="435"/>
    <col min="10756" max="10756" width="12.7109375" style="435" bestFit="1" customWidth="1"/>
    <col min="10757" max="10757" width="11.85546875" style="435" bestFit="1" customWidth="1"/>
    <col min="10758" max="11008" width="11.42578125" style="435"/>
    <col min="11009" max="11009" width="22.42578125" style="435" customWidth="1"/>
    <col min="11010" max="11010" width="24.42578125" style="435" customWidth="1"/>
    <col min="11011" max="11011" width="11.42578125" style="435"/>
    <col min="11012" max="11012" width="12.7109375" style="435" bestFit="1" customWidth="1"/>
    <col min="11013" max="11013" width="11.85546875" style="435" bestFit="1" customWidth="1"/>
    <col min="11014" max="11264" width="11.42578125" style="435"/>
    <col min="11265" max="11265" width="22.42578125" style="435" customWidth="1"/>
    <col min="11266" max="11266" width="24.42578125" style="435" customWidth="1"/>
    <col min="11267" max="11267" width="11.42578125" style="435"/>
    <col min="11268" max="11268" width="12.7109375" style="435" bestFit="1" customWidth="1"/>
    <col min="11269" max="11269" width="11.85546875" style="435" bestFit="1" customWidth="1"/>
    <col min="11270" max="11520" width="11.42578125" style="435"/>
    <col min="11521" max="11521" width="22.42578125" style="435" customWidth="1"/>
    <col min="11522" max="11522" width="24.42578125" style="435" customWidth="1"/>
    <col min="11523" max="11523" width="11.42578125" style="435"/>
    <col min="11524" max="11524" width="12.7109375" style="435" bestFit="1" customWidth="1"/>
    <col min="11525" max="11525" width="11.85546875" style="435" bestFit="1" customWidth="1"/>
    <col min="11526" max="11776" width="11.42578125" style="435"/>
    <col min="11777" max="11777" width="22.42578125" style="435" customWidth="1"/>
    <col min="11778" max="11778" width="24.42578125" style="435" customWidth="1"/>
    <col min="11779" max="11779" width="11.42578125" style="435"/>
    <col min="11780" max="11780" width="12.7109375" style="435" bestFit="1" customWidth="1"/>
    <col min="11781" max="11781" width="11.85546875" style="435" bestFit="1" customWidth="1"/>
    <col min="11782" max="12032" width="11.42578125" style="435"/>
    <col min="12033" max="12033" width="22.42578125" style="435" customWidth="1"/>
    <col min="12034" max="12034" width="24.42578125" style="435" customWidth="1"/>
    <col min="12035" max="12035" width="11.42578125" style="435"/>
    <col min="12036" max="12036" width="12.7109375" style="435" bestFit="1" customWidth="1"/>
    <col min="12037" max="12037" width="11.85546875" style="435" bestFit="1" customWidth="1"/>
    <col min="12038" max="12288" width="11.42578125" style="435"/>
    <col min="12289" max="12289" width="22.42578125" style="435" customWidth="1"/>
    <col min="12290" max="12290" width="24.42578125" style="435" customWidth="1"/>
    <col min="12291" max="12291" width="11.42578125" style="435"/>
    <col min="12292" max="12292" width="12.7109375" style="435" bestFit="1" customWidth="1"/>
    <col min="12293" max="12293" width="11.85546875" style="435" bestFit="1" customWidth="1"/>
    <col min="12294" max="12544" width="11.42578125" style="435"/>
    <col min="12545" max="12545" width="22.42578125" style="435" customWidth="1"/>
    <col min="12546" max="12546" width="24.42578125" style="435" customWidth="1"/>
    <col min="12547" max="12547" width="11.42578125" style="435"/>
    <col min="12548" max="12548" width="12.7109375" style="435" bestFit="1" customWidth="1"/>
    <col min="12549" max="12549" width="11.85546875" style="435" bestFit="1" customWidth="1"/>
    <col min="12550" max="12800" width="11.42578125" style="435"/>
    <col min="12801" max="12801" width="22.42578125" style="435" customWidth="1"/>
    <col min="12802" max="12802" width="24.42578125" style="435" customWidth="1"/>
    <col min="12803" max="12803" width="11.42578125" style="435"/>
    <col min="12804" max="12804" width="12.7109375" style="435" bestFit="1" customWidth="1"/>
    <col min="12805" max="12805" width="11.85546875" style="435" bestFit="1" customWidth="1"/>
    <col min="12806" max="13056" width="11.42578125" style="435"/>
    <col min="13057" max="13057" width="22.42578125" style="435" customWidth="1"/>
    <col min="13058" max="13058" width="24.42578125" style="435" customWidth="1"/>
    <col min="13059" max="13059" width="11.42578125" style="435"/>
    <col min="13060" max="13060" width="12.7109375" style="435" bestFit="1" customWidth="1"/>
    <col min="13061" max="13061" width="11.85546875" style="435" bestFit="1" customWidth="1"/>
    <col min="13062" max="13312" width="11.42578125" style="435"/>
    <col min="13313" max="13313" width="22.42578125" style="435" customWidth="1"/>
    <col min="13314" max="13314" width="24.42578125" style="435" customWidth="1"/>
    <col min="13315" max="13315" width="11.42578125" style="435"/>
    <col min="13316" max="13316" width="12.7109375" style="435" bestFit="1" customWidth="1"/>
    <col min="13317" max="13317" width="11.85546875" style="435" bestFit="1" customWidth="1"/>
    <col min="13318" max="13568" width="11.42578125" style="435"/>
    <col min="13569" max="13569" width="22.42578125" style="435" customWidth="1"/>
    <col min="13570" max="13570" width="24.42578125" style="435" customWidth="1"/>
    <col min="13571" max="13571" width="11.42578125" style="435"/>
    <col min="13572" max="13572" width="12.7109375" style="435" bestFit="1" customWidth="1"/>
    <col min="13573" max="13573" width="11.85546875" style="435" bestFit="1" customWidth="1"/>
    <col min="13574" max="13824" width="11.42578125" style="435"/>
    <col min="13825" max="13825" width="22.42578125" style="435" customWidth="1"/>
    <col min="13826" max="13826" width="24.42578125" style="435" customWidth="1"/>
    <col min="13827" max="13827" width="11.42578125" style="435"/>
    <col min="13828" max="13828" width="12.7109375" style="435" bestFit="1" customWidth="1"/>
    <col min="13829" max="13829" width="11.85546875" style="435" bestFit="1" customWidth="1"/>
    <col min="13830" max="14080" width="11.42578125" style="435"/>
    <col min="14081" max="14081" width="22.42578125" style="435" customWidth="1"/>
    <col min="14082" max="14082" width="24.42578125" style="435" customWidth="1"/>
    <col min="14083" max="14083" width="11.42578125" style="435"/>
    <col min="14084" max="14084" width="12.7109375" style="435" bestFit="1" customWidth="1"/>
    <col min="14085" max="14085" width="11.85546875" style="435" bestFit="1" customWidth="1"/>
    <col min="14086" max="14336" width="11.42578125" style="435"/>
    <col min="14337" max="14337" width="22.42578125" style="435" customWidth="1"/>
    <col min="14338" max="14338" width="24.42578125" style="435" customWidth="1"/>
    <col min="14339" max="14339" width="11.42578125" style="435"/>
    <col min="14340" max="14340" width="12.7109375" style="435" bestFit="1" customWidth="1"/>
    <col min="14341" max="14341" width="11.85546875" style="435" bestFit="1" customWidth="1"/>
    <col min="14342" max="14592" width="11.42578125" style="435"/>
    <col min="14593" max="14593" width="22.42578125" style="435" customWidth="1"/>
    <col min="14594" max="14594" width="24.42578125" style="435" customWidth="1"/>
    <col min="14595" max="14595" width="11.42578125" style="435"/>
    <col min="14596" max="14596" width="12.7109375" style="435" bestFit="1" customWidth="1"/>
    <col min="14597" max="14597" width="11.85546875" style="435" bestFit="1" customWidth="1"/>
    <col min="14598" max="14848" width="11.42578125" style="435"/>
    <col min="14849" max="14849" width="22.42578125" style="435" customWidth="1"/>
    <col min="14850" max="14850" width="24.42578125" style="435" customWidth="1"/>
    <col min="14851" max="14851" width="11.42578125" style="435"/>
    <col min="14852" max="14852" width="12.7109375" style="435" bestFit="1" customWidth="1"/>
    <col min="14853" max="14853" width="11.85546875" style="435" bestFit="1" customWidth="1"/>
    <col min="14854" max="15104" width="11.42578125" style="435"/>
    <col min="15105" max="15105" width="22.42578125" style="435" customWidth="1"/>
    <col min="15106" max="15106" width="24.42578125" style="435" customWidth="1"/>
    <col min="15107" max="15107" width="11.42578125" style="435"/>
    <col min="15108" max="15108" width="12.7109375" style="435" bestFit="1" customWidth="1"/>
    <col min="15109" max="15109" width="11.85546875" style="435" bestFit="1" customWidth="1"/>
    <col min="15110" max="15360" width="11.42578125" style="435"/>
    <col min="15361" max="15361" width="22.42578125" style="435" customWidth="1"/>
    <col min="15362" max="15362" width="24.42578125" style="435" customWidth="1"/>
    <col min="15363" max="15363" width="11.42578125" style="435"/>
    <col min="15364" max="15364" width="12.7109375" style="435" bestFit="1" customWidth="1"/>
    <col min="15365" max="15365" width="11.85546875" style="435" bestFit="1" customWidth="1"/>
    <col min="15366" max="15616" width="11.42578125" style="435"/>
    <col min="15617" max="15617" width="22.42578125" style="435" customWidth="1"/>
    <col min="15618" max="15618" width="24.42578125" style="435" customWidth="1"/>
    <col min="15619" max="15619" width="11.42578125" style="435"/>
    <col min="15620" max="15620" width="12.7109375" style="435" bestFit="1" customWidth="1"/>
    <col min="15621" max="15621" width="11.85546875" style="435" bestFit="1" customWidth="1"/>
    <col min="15622" max="15872" width="11.42578125" style="435"/>
    <col min="15873" max="15873" width="22.42578125" style="435" customWidth="1"/>
    <col min="15874" max="15874" width="24.42578125" style="435" customWidth="1"/>
    <col min="15875" max="15875" width="11.42578125" style="435"/>
    <col min="15876" max="15876" width="12.7109375" style="435" bestFit="1" customWidth="1"/>
    <col min="15877" max="15877" width="11.85546875" style="435" bestFit="1" customWidth="1"/>
    <col min="15878" max="16128" width="11.42578125" style="435"/>
    <col min="16129" max="16129" width="22.42578125" style="435" customWidth="1"/>
    <col min="16130" max="16130" width="24.42578125" style="435" customWidth="1"/>
    <col min="16131" max="16131" width="11.42578125" style="435"/>
    <col min="16132" max="16132" width="12.7109375" style="435" bestFit="1" customWidth="1"/>
    <col min="16133" max="16133" width="11.85546875" style="435" bestFit="1" customWidth="1"/>
    <col min="16134" max="16384" width="11.42578125" style="435"/>
  </cols>
  <sheetData>
    <row r="1" spans="1:7" x14ac:dyDescent="0.2">
      <c r="A1" s="435" t="s">
        <v>1677</v>
      </c>
    </row>
    <row r="2" spans="1:7" x14ac:dyDescent="0.2">
      <c r="A2" s="435" t="s">
        <v>1678</v>
      </c>
    </row>
    <row r="3" spans="1:7" x14ac:dyDescent="0.2">
      <c r="A3" s="436" t="s">
        <v>1679</v>
      </c>
      <c r="B3" s="437" t="s">
        <v>1739</v>
      </c>
    </row>
    <row r="4" spans="1:7" x14ac:dyDescent="0.2">
      <c r="A4" s="436" t="s">
        <v>1681</v>
      </c>
    </row>
    <row r="6" spans="1:7" x14ac:dyDescent="0.2">
      <c r="A6" s="436" t="s">
        <v>1682</v>
      </c>
      <c r="B6" s="435" t="s">
        <v>1721</v>
      </c>
    </row>
    <row r="7" spans="1:7" x14ac:dyDescent="0.2">
      <c r="A7" s="588" t="s">
        <v>1684</v>
      </c>
      <c r="B7" s="588"/>
      <c r="C7" s="588"/>
      <c r="D7" s="437"/>
      <c r="E7" s="437"/>
    </row>
    <row r="8" spans="1:7" x14ac:dyDescent="0.2">
      <c r="A8" s="439" t="s">
        <v>1740</v>
      </c>
      <c r="B8" s="439" t="s">
        <v>159</v>
      </c>
      <c r="C8" s="439" t="s">
        <v>1686</v>
      </c>
      <c r="D8" s="439" t="s">
        <v>1687</v>
      </c>
      <c r="E8" s="439" t="s">
        <v>1688</v>
      </c>
      <c r="F8" s="439" t="s">
        <v>163</v>
      </c>
    </row>
    <row r="9" spans="1:7" x14ac:dyDescent="0.2">
      <c r="A9" s="435" t="s">
        <v>1741</v>
      </c>
      <c r="B9" s="440">
        <v>3000</v>
      </c>
      <c r="C9" s="441">
        <f t="shared" ref="C9:C21" si="0">+B9*0.05</f>
        <v>150</v>
      </c>
      <c r="D9" s="441">
        <v>8</v>
      </c>
      <c r="E9" s="441">
        <f t="shared" ref="E9:E21" si="1">+C9*D9</f>
        <v>1200</v>
      </c>
      <c r="F9" s="441">
        <f t="shared" ref="F9:F21" si="2">+B9+E9</f>
        <v>4200</v>
      </c>
    </row>
    <row r="10" spans="1:7" x14ac:dyDescent="0.2">
      <c r="A10" s="435">
        <v>1</v>
      </c>
      <c r="B10" s="440">
        <v>2950</v>
      </c>
      <c r="C10" s="441">
        <f t="shared" si="0"/>
        <v>147.5</v>
      </c>
      <c r="D10" s="441">
        <v>7</v>
      </c>
      <c r="E10" s="441">
        <f t="shared" si="1"/>
        <v>1032.5</v>
      </c>
      <c r="F10" s="441">
        <f t="shared" si="2"/>
        <v>3982.5</v>
      </c>
    </row>
    <row r="11" spans="1:7" x14ac:dyDescent="0.2">
      <c r="A11" s="435">
        <v>2</v>
      </c>
      <c r="B11" s="440">
        <v>2950</v>
      </c>
      <c r="C11" s="441">
        <f t="shared" si="0"/>
        <v>147.5</v>
      </c>
      <c r="D11" s="441">
        <v>6</v>
      </c>
      <c r="E11" s="441">
        <f t="shared" si="1"/>
        <v>885</v>
      </c>
      <c r="F11" s="441">
        <f t="shared" si="2"/>
        <v>3835</v>
      </c>
    </row>
    <row r="12" spans="1:7" x14ac:dyDescent="0.2">
      <c r="A12" s="435">
        <v>3</v>
      </c>
      <c r="B12" s="440">
        <v>2950</v>
      </c>
      <c r="C12" s="441">
        <f t="shared" si="0"/>
        <v>147.5</v>
      </c>
      <c r="D12" s="441">
        <v>5</v>
      </c>
      <c r="E12" s="441">
        <f t="shared" si="1"/>
        <v>737.5</v>
      </c>
      <c r="F12" s="441">
        <f t="shared" si="2"/>
        <v>3687.5</v>
      </c>
      <c r="G12" s="440"/>
    </row>
    <row r="13" spans="1:7" x14ac:dyDescent="0.2">
      <c r="A13" s="435">
        <v>4</v>
      </c>
      <c r="B13" s="440">
        <v>2950</v>
      </c>
      <c r="C13" s="441">
        <f t="shared" si="0"/>
        <v>147.5</v>
      </c>
      <c r="D13" s="441">
        <v>4</v>
      </c>
      <c r="E13" s="441">
        <f t="shared" si="1"/>
        <v>590</v>
      </c>
      <c r="F13" s="441">
        <f t="shared" si="2"/>
        <v>3540</v>
      </c>
    </row>
    <row r="14" spans="1:7" x14ac:dyDescent="0.2">
      <c r="A14" s="435" t="s">
        <v>1742</v>
      </c>
      <c r="B14" s="440">
        <v>3000</v>
      </c>
      <c r="C14" s="441">
        <f t="shared" si="0"/>
        <v>150</v>
      </c>
      <c r="D14" s="441"/>
      <c r="E14" s="441">
        <f t="shared" si="1"/>
        <v>0</v>
      </c>
      <c r="F14" s="441">
        <f t="shared" si="2"/>
        <v>3000</v>
      </c>
    </row>
    <row r="15" spans="1:7" x14ac:dyDescent="0.2">
      <c r="A15" s="435">
        <v>1</v>
      </c>
      <c r="B15" s="440">
        <v>2950</v>
      </c>
      <c r="C15" s="441">
        <f t="shared" si="0"/>
        <v>147.5</v>
      </c>
      <c r="D15" s="441">
        <v>3</v>
      </c>
      <c r="E15" s="441">
        <f t="shared" si="1"/>
        <v>442.5</v>
      </c>
      <c r="F15" s="441">
        <f t="shared" si="2"/>
        <v>3392.5</v>
      </c>
    </row>
    <row r="16" spans="1:7" x14ac:dyDescent="0.2">
      <c r="A16" s="435">
        <v>2</v>
      </c>
      <c r="B16" s="440">
        <v>2950</v>
      </c>
      <c r="C16" s="441">
        <f t="shared" si="0"/>
        <v>147.5</v>
      </c>
      <c r="D16" s="441">
        <v>2</v>
      </c>
      <c r="E16" s="441">
        <f t="shared" si="1"/>
        <v>295</v>
      </c>
      <c r="F16" s="441">
        <f t="shared" si="2"/>
        <v>3245</v>
      </c>
    </row>
    <row r="17" spans="1:6" x14ac:dyDescent="0.2">
      <c r="A17" s="435">
        <v>3</v>
      </c>
      <c r="B17" s="440">
        <v>2950</v>
      </c>
      <c r="C17" s="441">
        <f t="shared" si="0"/>
        <v>147.5</v>
      </c>
      <c r="D17" s="441">
        <v>1</v>
      </c>
      <c r="E17" s="441">
        <f t="shared" si="1"/>
        <v>147.5</v>
      </c>
      <c r="F17" s="441">
        <f t="shared" si="2"/>
        <v>3097.5</v>
      </c>
    </row>
    <row r="18" spans="1:6" x14ac:dyDescent="0.2">
      <c r="A18" s="435">
        <v>4</v>
      </c>
      <c r="B18" s="440">
        <v>2950</v>
      </c>
      <c r="C18" s="441">
        <f t="shared" si="0"/>
        <v>147.5</v>
      </c>
      <c r="D18" s="441"/>
      <c r="E18" s="441"/>
      <c r="F18" s="441"/>
    </row>
    <row r="19" spans="1:6" x14ac:dyDescent="0.2">
      <c r="B19" s="440"/>
      <c r="C19" s="441"/>
      <c r="D19" s="441"/>
      <c r="E19" s="441"/>
      <c r="F19" s="441"/>
    </row>
    <row r="20" spans="1:6" x14ac:dyDescent="0.2">
      <c r="B20" s="440"/>
      <c r="C20" s="441"/>
      <c r="D20" s="441"/>
      <c r="E20" s="441"/>
      <c r="F20" s="441"/>
    </row>
    <row r="21" spans="1:6" x14ac:dyDescent="0.2">
      <c r="B21" s="440"/>
      <c r="C21" s="441">
        <f t="shared" si="0"/>
        <v>0</v>
      </c>
      <c r="D21" s="441"/>
      <c r="E21" s="441">
        <f t="shared" si="1"/>
        <v>0</v>
      </c>
      <c r="F21" s="441">
        <f t="shared" si="2"/>
        <v>0</v>
      </c>
    </row>
    <row r="22" spans="1:6" x14ac:dyDescent="0.2">
      <c r="A22" s="436" t="s">
        <v>163</v>
      </c>
      <c r="B22" s="442">
        <f>SUM(B9:B21)</f>
        <v>29600</v>
      </c>
      <c r="C22" s="442"/>
      <c r="D22" s="442"/>
      <c r="E22" s="442">
        <f>SUM(E9:E21)</f>
        <v>5330</v>
      </c>
      <c r="F22" s="442">
        <f>SUM(F9:F21)</f>
        <v>31980</v>
      </c>
    </row>
    <row r="23" spans="1:6" x14ac:dyDescent="0.2">
      <c r="B23" s="440"/>
    </row>
  </sheetData>
  <mergeCells count="1">
    <mergeCell ref="A7:C7"/>
  </mergeCells>
  <pageMargins left="1.1417322834645669" right="0.74803149606299213" top="0.98425196850393704" bottom="0.98425196850393704" header="0" footer="0"/>
  <pageSetup scale="9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XEV33"/>
  <sheetViews>
    <sheetView tabSelected="1" topLeftCell="C1" zoomScale="91" zoomScaleNormal="91" workbookViewId="0">
      <pane xSplit="4" ySplit="5" topLeftCell="AK6" activePane="bottomRight" state="frozen"/>
      <selection activeCell="C1" sqref="C1"/>
      <selection pane="topRight" activeCell="G1" sqref="G1"/>
      <selection pane="bottomLeft" activeCell="C6" sqref="C6"/>
      <selection pane="bottomRight" activeCell="AO16" sqref="AO16"/>
    </sheetView>
  </sheetViews>
  <sheetFormatPr baseColWidth="10" defaultColWidth="11.42578125" defaultRowHeight="13.5" x14ac:dyDescent="0.25"/>
  <cols>
    <col min="1" max="2" width="11.42578125" style="145"/>
    <col min="3" max="3" width="5.140625" style="160" customWidth="1"/>
    <col min="4" max="4" width="58.28515625" style="145" customWidth="1"/>
    <col min="5" max="5" width="13.5703125" style="145" bestFit="1" customWidth="1"/>
    <col min="6" max="6" width="36" style="145" hidden="1" customWidth="1"/>
    <col min="7" max="7" width="13.28515625" style="145" customWidth="1"/>
    <col min="8" max="8" width="13" style="163" customWidth="1"/>
    <col min="9" max="9" width="11.42578125" style="145" customWidth="1"/>
    <col min="10" max="10" width="11.42578125" style="163" customWidth="1"/>
    <col min="11" max="11" width="11.42578125" style="164" customWidth="1"/>
    <col min="12" max="12" width="11.42578125" style="163" customWidth="1"/>
    <col min="13" max="13" width="11.42578125" style="145" customWidth="1"/>
    <col min="14" max="14" width="11.42578125" style="163" customWidth="1"/>
    <col min="15" max="15" width="11.42578125" style="164"/>
    <col min="16" max="16" width="11.42578125" style="163" customWidth="1"/>
    <col min="17" max="17" width="11.42578125" style="164" customWidth="1"/>
    <col min="18" max="18" width="11.42578125" style="163" customWidth="1"/>
    <col min="19" max="19" width="12.28515625" style="164" customWidth="1"/>
    <col min="20" max="20" width="15.5703125" style="145" customWidth="1"/>
    <col min="21" max="21" width="11.42578125" style="164" customWidth="1"/>
    <col min="22" max="22" width="11.42578125" style="145" customWidth="1"/>
    <col min="23" max="23" width="11.42578125" style="164" customWidth="1"/>
    <col min="24" max="24" width="12.7109375" style="145" customWidth="1"/>
    <col min="25" max="25" width="11.42578125" style="164" customWidth="1"/>
    <col min="26" max="26" width="11.42578125" style="145" customWidth="1"/>
    <col min="27" max="27" width="11.42578125" style="164" customWidth="1"/>
    <col min="28" max="28" width="11.42578125" style="145" customWidth="1"/>
    <col min="29" max="29" width="11.42578125" style="169"/>
    <col min="30" max="33" width="11.42578125" style="145"/>
    <col min="34" max="34" width="13.28515625" style="145" bestFit="1" customWidth="1"/>
    <col min="35" max="35" width="11.42578125" style="145"/>
    <col min="36" max="36" width="13.7109375" style="145" customWidth="1"/>
    <col min="37" max="37" width="11.42578125" style="145"/>
    <col min="38" max="38" width="13.28515625" style="145" bestFit="1" customWidth="1"/>
    <col min="39" max="39" width="11.42578125" style="145"/>
    <col min="40" max="40" width="11.85546875" style="145" customWidth="1"/>
    <col min="41" max="41" width="11.42578125" style="145"/>
    <col min="42" max="42" width="12.85546875" style="145" customWidth="1"/>
    <col min="43" max="16384" width="11.42578125" style="145"/>
  </cols>
  <sheetData>
    <row r="1" spans="1:16376" s="149" customFormat="1" ht="25.5" customHeight="1" x14ac:dyDescent="0.3">
      <c r="A1" s="145"/>
      <c r="B1" s="145"/>
      <c r="C1" s="597" t="s">
        <v>1545</v>
      </c>
      <c r="D1" s="597"/>
      <c r="E1" s="146"/>
      <c r="F1" s="147"/>
      <c r="G1" s="598" t="s">
        <v>5</v>
      </c>
      <c r="H1" s="148"/>
      <c r="J1" s="148"/>
      <c r="K1" s="150"/>
      <c r="L1" s="148"/>
      <c r="N1" s="148"/>
      <c r="O1" s="150"/>
      <c r="P1" s="148"/>
      <c r="Q1" s="150"/>
      <c r="R1" s="148"/>
      <c r="S1" s="150"/>
      <c r="U1" s="150"/>
      <c r="W1" s="150"/>
      <c r="Y1" s="150"/>
      <c r="AA1" s="150"/>
      <c r="AC1" s="151"/>
    </row>
    <row r="2" spans="1:16376" s="149" customFormat="1" ht="16.5" customHeight="1" x14ac:dyDescent="0.3">
      <c r="A2" s="145"/>
      <c r="B2" s="145"/>
      <c r="C2" s="597"/>
      <c r="D2" s="597"/>
      <c r="E2" s="146"/>
      <c r="F2" s="147"/>
      <c r="G2" s="598"/>
      <c r="H2" s="594">
        <v>2012</v>
      </c>
      <c r="I2" s="594"/>
      <c r="J2" s="594"/>
      <c r="K2" s="594"/>
      <c r="L2" s="594"/>
      <c r="M2" s="594"/>
      <c r="N2" s="594"/>
      <c r="O2" s="594" t="s">
        <v>772</v>
      </c>
      <c r="P2" s="594"/>
      <c r="Q2" s="594"/>
      <c r="R2" s="594"/>
      <c r="S2" s="594"/>
      <c r="T2" s="594"/>
      <c r="U2" s="594"/>
      <c r="V2" s="594"/>
      <c r="W2" s="594"/>
      <c r="X2" s="594"/>
      <c r="Y2" s="594"/>
      <c r="Z2" s="594"/>
      <c r="AA2" s="594"/>
      <c r="AB2" s="594"/>
      <c r="AC2" s="594"/>
      <c r="AD2" s="594"/>
      <c r="AE2" s="594"/>
      <c r="AF2" s="594"/>
      <c r="AG2" s="594"/>
      <c r="AH2" s="594"/>
      <c r="AI2" s="594"/>
      <c r="AJ2" s="594"/>
      <c r="AK2" s="594"/>
      <c r="AL2" s="594"/>
      <c r="AM2" s="594" t="s">
        <v>773</v>
      </c>
      <c r="AN2" s="594"/>
      <c r="AO2" s="594"/>
      <c r="AP2" s="594"/>
      <c r="AQ2" s="594"/>
      <c r="AR2" s="594"/>
      <c r="AS2" s="594"/>
      <c r="AT2" s="594"/>
    </row>
    <row r="3" spans="1:16376" s="149" customFormat="1" ht="14.25" customHeight="1" x14ac:dyDescent="0.3">
      <c r="A3" s="145"/>
      <c r="B3" s="145"/>
      <c r="C3" s="597"/>
      <c r="D3" s="597"/>
      <c r="E3" s="146"/>
      <c r="F3" s="147"/>
      <c r="G3" s="598"/>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row>
    <row r="4" spans="1:16376" s="159" customFormat="1" ht="16.5" x14ac:dyDescent="0.3">
      <c r="A4" s="145"/>
      <c r="B4" s="145"/>
      <c r="C4" s="152" t="s">
        <v>3</v>
      </c>
      <c r="D4" s="152" t="s">
        <v>774</v>
      </c>
      <c r="E4" s="153"/>
      <c r="F4" s="154"/>
      <c r="G4" s="155" t="s">
        <v>164</v>
      </c>
      <c r="H4" s="156"/>
      <c r="I4" s="152" t="s">
        <v>775</v>
      </c>
      <c r="J4" s="148"/>
      <c r="K4" s="157" t="s">
        <v>776</v>
      </c>
      <c r="L4" s="148"/>
      <c r="M4" s="152" t="s">
        <v>777</v>
      </c>
      <c r="N4" s="148"/>
      <c r="O4" s="157" t="s">
        <v>61</v>
      </c>
      <c r="P4" s="148"/>
      <c r="Q4" s="157" t="s">
        <v>178</v>
      </c>
      <c r="R4" s="148"/>
      <c r="S4" s="157" t="s">
        <v>6</v>
      </c>
      <c r="T4" s="152"/>
      <c r="U4" s="157" t="s">
        <v>39</v>
      </c>
      <c r="V4" s="152"/>
      <c r="W4" s="157" t="s">
        <v>58</v>
      </c>
      <c r="X4" s="152"/>
      <c r="Y4" s="157" t="s">
        <v>59</v>
      </c>
      <c r="Z4" s="152"/>
      <c r="AA4" s="157" t="s">
        <v>60</v>
      </c>
      <c r="AB4" s="152"/>
      <c r="AC4" s="158" t="s">
        <v>171</v>
      </c>
      <c r="AD4" s="152"/>
      <c r="AE4" s="152" t="s">
        <v>778</v>
      </c>
      <c r="AF4" s="152"/>
      <c r="AG4" s="152" t="s">
        <v>174</v>
      </c>
      <c r="AH4" s="152"/>
      <c r="AI4" s="152" t="s">
        <v>776</v>
      </c>
      <c r="AJ4" s="152"/>
      <c r="AK4" s="152" t="s">
        <v>777</v>
      </c>
      <c r="AL4" s="152"/>
      <c r="AM4" s="152" t="s">
        <v>779</v>
      </c>
      <c r="AO4" s="152" t="s">
        <v>780</v>
      </c>
      <c r="AQ4" s="152" t="s">
        <v>6</v>
      </c>
      <c r="AS4" s="152"/>
    </row>
    <row r="5" spans="1:16376" ht="17.25" hidden="1" customHeight="1" x14ac:dyDescent="0.25">
      <c r="D5" s="161" t="s">
        <v>781</v>
      </c>
      <c r="F5" s="161"/>
      <c r="G5" s="162">
        <v>3125</v>
      </c>
      <c r="U5" s="165"/>
      <c r="W5" s="166"/>
      <c r="Y5" s="167"/>
      <c r="AA5" s="168"/>
      <c r="AE5" s="168"/>
    </row>
    <row r="6" spans="1:16376" ht="17.25" customHeight="1" x14ac:dyDescent="0.3">
      <c r="C6" s="170">
        <v>1</v>
      </c>
      <c r="D6" s="171" t="s">
        <v>782</v>
      </c>
      <c r="E6" s="172" t="s">
        <v>783</v>
      </c>
      <c r="F6" s="173" t="s">
        <v>784</v>
      </c>
      <c r="G6" s="174">
        <v>3000</v>
      </c>
      <c r="H6" s="175" t="s">
        <v>785</v>
      </c>
      <c r="I6" s="174">
        <v>3102</v>
      </c>
      <c r="J6" s="176" t="s">
        <v>785</v>
      </c>
      <c r="K6" s="174">
        <v>3300</v>
      </c>
      <c r="L6" s="176" t="s">
        <v>786</v>
      </c>
      <c r="M6" s="174">
        <v>3300</v>
      </c>
      <c r="N6" s="175" t="s">
        <v>787</v>
      </c>
      <c r="O6" s="177">
        <v>3450</v>
      </c>
      <c r="P6" s="178" t="s">
        <v>788</v>
      </c>
      <c r="Q6" s="174">
        <v>3300</v>
      </c>
      <c r="R6" s="179" t="s">
        <v>789</v>
      </c>
      <c r="S6" s="174">
        <v>3300</v>
      </c>
      <c r="T6" s="175" t="s">
        <v>790</v>
      </c>
      <c r="U6" s="180">
        <v>3300</v>
      </c>
      <c r="V6" s="178" t="s">
        <v>791</v>
      </c>
      <c r="W6" s="180">
        <v>3300</v>
      </c>
      <c r="X6" s="178" t="s">
        <v>791</v>
      </c>
      <c r="Y6" s="181">
        <v>3450</v>
      </c>
      <c r="Z6" s="178" t="s">
        <v>792</v>
      </c>
      <c r="AA6" s="177"/>
      <c r="AB6" s="178"/>
      <c r="AC6" s="177"/>
      <c r="AD6" s="178"/>
      <c r="AE6" s="177"/>
      <c r="AF6" s="182"/>
      <c r="AG6" s="177"/>
      <c r="AH6" s="178"/>
      <c r="AI6" s="174">
        <v>3300</v>
      </c>
      <c r="AJ6" s="178" t="s">
        <v>793</v>
      </c>
      <c r="AK6" s="183">
        <v>3300</v>
      </c>
      <c r="AL6" s="175" t="s">
        <v>794</v>
      </c>
      <c r="AM6" s="180">
        <v>3450</v>
      </c>
      <c r="AN6" s="145" t="s">
        <v>795</v>
      </c>
      <c r="AO6" s="181">
        <v>3450</v>
      </c>
      <c r="AP6" s="145" t="s">
        <v>796</v>
      </c>
      <c r="AQ6" s="184">
        <v>3450</v>
      </c>
      <c r="AR6" s="175" t="s">
        <v>797</v>
      </c>
      <c r="AS6" s="185" t="s">
        <v>798</v>
      </c>
      <c r="AT6" s="154"/>
      <c r="AU6" s="178"/>
      <c r="AV6" s="178"/>
      <c r="AW6" s="186"/>
      <c r="AX6" s="178"/>
      <c r="AY6" s="187"/>
      <c r="AZ6" s="153"/>
      <c r="BA6" s="172"/>
      <c r="BB6" s="172"/>
      <c r="BC6" s="188"/>
      <c r="BD6" s="172"/>
      <c r="BE6" s="187"/>
      <c r="BF6" s="153"/>
      <c r="BG6" s="172"/>
      <c r="BH6" s="172"/>
      <c r="BI6" s="188"/>
      <c r="BJ6" s="172"/>
      <c r="BK6" s="187"/>
      <c r="BL6" s="153"/>
      <c r="BM6" s="172"/>
      <c r="BN6" s="172"/>
      <c r="BO6" s="188"/>
      <c r="BP6" s="172"/>
      <c r="BQ6" s="187"/>
      <c r="BR6" s="153"/>
      <c r="BS6" s="172"/>
      <c r="BT6" s="172"/>
      <c r="BU6" s="186"/>
      <c r="BV6" s="178"/>
      <c r="BW6" s="185"/>
      <c r="BX6" s="154"/>
      <c r="BY6" s="178"/>
      <c r="BZ6" s="178"/>
      <c r="CA6" s="186"/>
      <c r="CB6" s="178"/>
      <c r="CC6" s="185"/>
      <c r="CD6" s="154"/>
      <c r="CE6" s="178"/>
      <c r="CF6" s="178"/>
      <c r="CG6" s="186"/>
      <c r="CH6" s="178"/>
      <c r="CI6" s="185"/>
      <c r="CJ6" s="154"/>
      <c r="CK6" s="178"/>
      <c r="CL6" s="178"/>
      <c r="CM6" s="186"/>
      <c r="CN6" s="178"/>
      <c r="CO6" s="185"/>
      <c r="CP6" s="154"/>
      <c r="CQ6" s="178"/>
      <c r="CR6" s="178"/>
      <c r="CS6" s="186"/>
      <c r="CT6" s="178"/>
      <c r="CU6" s="185"/>
      <c r="CV6" s="154"/>
      <c r="CW6" s="178"/>
      <c r="CX6" s="178"/>
      <c r="CY6" s="186"/>
      <c r="CZ6" s="178"/>
      <c r="DA6" s="185"/>
      <c r="DB6" s="154"/>
      <c r="DC6" s="178"/>
      <c r="DD6" s="178"/>
      <c r="DE6" s="186"/>
      <c r="DF6" s="178"/>
      <c r="DG6" s="185"/>
      <c r="DH6" s="154"/>
      <c r="DI6" s="178"/>
      <c r="DJ6" s="178"/>
      <c r="DK6" s="186"/>
      <c r="DL6" s="178"/>
      <c r="DM6" s="185"/>
      <c r="DN6" s="154"/>
      <c r="DO6" s="178"/>
      <c r="DP6" s="178"/>
      <c r="DQ6" s="186"/>
      <c r="DR6" s="178"/>
      <c r="DS6" s="185"/>
      <c r="DT6" s="154"/>
      <c r="DU6" s="178"/>
      <c r="DV6" s="178"/>
      <c r="DW6" s="186"/>
      <c r="DX6" s="178"/>
      <c r="DY6" s="185"/>
      <c r="DZ6" s="154"/>
      <c r="EA6" s="178"/>
      <c r="EB6" s="178"/>
      <c r="EC6" s="186"/>
      <c r="ED6" s="178"/>
      <c r="EE6" s="185"/>
      <c r="EF6" s="154"/>
      <c r="EG6" s="178"/>
      <c r="EH6" s="178"/>
      <c r="EI6" s="186"/>
      <c r="EJ6" s="178"/>
      <c r="EK6" s="185"/>
      <c r="EL6" s="154"/>
      <c r="EM6" s="178"/>
      <c r="EN6" s="178"/>
      <c r="EO6" s="186"/>
      <c r="EP6" s="178"/>
      <c r="EQ6" s="185"/>
      <c r="ER6" s="154"/>
      <c r="ES6" s="178"/>
      <c r="ET6" s="178"/>
      <c r="EU6" s="186"/>
      <c r="EV6" s="178"/>
      <c r="EW6" s="185"/>
      <c r="EX6" s="154"/>
      <c r="EY6" s="178"/>
      <c r="EZ6" s="178"/>
      <c r="FA6" s="186"/>
      <c r="FB6" s="178"/>
      <c r="FC6" s="185"/>
      <c r="FD6" s="154"/>
      <c r="FE6" s="178"/>
      <c r="FF6" s="178"/>
      <c r="FG6" s="186"/>
      <c r="FH6" s="178"/>
      <c r="FI6" s="185"/>
      <c r="FJ6" s="154"/>
      <c r="FK6" s="178"/>
      <c r="FL6" s="178"/>
      <c r="FM6" s="186"/>
      <c r="FN6" s="178"/>
      <c r="FO6" s="185"/>
      <c r="FP6" s="154"/>
      <c r="FQ6" s="178"/>
      <c r="FR6" s="178"/>
      <c r="FS6" s="186"/>
      <c r="FT6" s="178"/>
      <c r="FU6" s="185"/>
      <c r="FV6" s="154"/>
      <c r="FW6" s="178"/>
      <c r="FX6" s="178"/>
      <c r="FY6" s="186"/>
      <c r="FZ6" s="178"/>
      <c r="GA6" s="185"/>
      <c r="GB6" s="154"/>
      <c r="GC6" s="178"/>
      <c r="GD6" s="178"/>
      <c r="GE6" s="186"/>
      <c r="GF6" s="178"/>
      <c r="GG6" s="185"/>
      <c r="GH6" s="154"/>
      <c r="GI6" s="178"/>
      <c r="GJ6" s="178"/>
      <c r="GK6" s="186"/>
      <c r="GL6" s="178"/>
      <c r="GM6" s="185"/>
      <c r="GN6" s="154"/>
      <c r="GO6" s="178"/>
      <c r="GP6" s="178"/>
      <c r="GQ6" s="186"/>
      <c r="GR6" s="178"/>
      <c r="GS6" s="185"/>
      <c r="GT6" s="154"/>
      <c r="GU6" s="178"/>
      <c r="GV6" s="178"/>
      <c r="GW6" s="186"/>
      <c r="GX6" s="178"/>
      <c r="GY6" s="185"/>
      <c r="GZ6" s="154"/>
      <c r="HA6" s="178"/>
      <c r="HB6" s="178"/>
      <c r="HC6" s="186"/>
      <c r="HD6" s="178"/>
      <c r="HE6" s="185"/>
      <c r="HF6" s="154"/>
      <c r="HG6" s="178"/>
      <c r="HH6" s="178"/>
      <c r="HI6" s="186"/>
      <c r="HJ6" s="178"/>
      <c r="HK6" s="185"/>
      <c r="HL6" s="154"/>
      <c r="HM6" s="178"/>
      <c r="HN6" s="178"/>
      <c r="HO6" s="186"/>
      <c r="HP6" s="178"/>
      <c r="HQ6" s="185"/>
      <c r="HR6" s="154"/>
      <c r="HS6" s="178"/>
      <c r="HT6" s="178"/>
      <c r="HU6" s="186"/>
      <c r="HV6" s="178"/>
      <c r="HW6" s="185"/>
      <c r="HX6" s="154"/>
      <c r="HY6" s="178"/>
      <c r="HZ6" s="178"/>
      <c r="IA6" s="186"/>
      <c r="IB6" s="178"/>
      <c r="IC6" s="185"/>
      <c r="ID6" s="154"/>
      <c r="IE6" s="178"/>
      <c r="IF6" s="178"/>
      <c r="IG6" s="186"/>
      <c r="IH6" s="178"/>
      <c r="II6" s="185"/>
      <c r="IJ6" s="154"/>
      <c r="IK6" s="178"/>
      <c r="IL6" s="178"/>
      <c r="IM6" s="186"/>
      <c r="IN6" s="178"/>
      <c r="IO6" s="185"/>
      <c r="IP6" s="154"/>
      <c r="IQ6" s="178"/>
      <c r="IR6" s="178"/>
      <c r="IS6" s="186"/>
      <c r="IT6" s="178"/>
      <c r="IU6" s="185"/>
      <c r="IV6" s="154"/>
      <c r="IW6" s="178"/>
      <c r="IX6" s="178"/>
      <c r="IY6" s="186"/>
      <c r="IZ6" s="178"/>
      <c r="JA6" s="185"/>
      <c r="JB6" s="154"/>
      <c r="JC6" s="178"/>
      <c r="JD6" s="178"/>
      <c r="JE6" s="186"/>
      <c r="JF6" s="178"/>
      <c r="JG6" s="185"/>
      <c r="JH6" s="154"/>
      <c r="JI6" s="178"/>
      <c r="JJ6" s="178"/>
      <c r="JK6" s="186"/>
      <c r="JL6" s="178"/>
      <c r="JM6" s="185"/>
      <c r="JN6" s="154"/>
      <c r="JO6" s="178"/>
      <c r="JP6" s="178"/>
      <c r="JQ6" s="186"/>
      <c r="JR6" s="178"/>
      <c r="JS6" s="185"/>
      <c r="JT6" s="154"/>
      <c r="JU6" s="178"/>
      <c r="JV6" s="178"/>
      <c r="JW6" s="186"/>
      <c r="JX6" s="178"/>
      <c r="JY6" s="185"/>
      <c r="JZ6" s="154"/>
      <c r="KA6" s="178"/>
      <c r="KB6" s="178"/>
      <c r="KC6" s="186"/>
      <c r="KD6" s="178"/>
      <c r="KE6" s="185"/>
      <c r="KF6" s="154"/>
      <c r="KG6" s="178"/>
      <c r="KH6" s="178"/>
      <c r="KI6" s="186"/>
      <c r="KJ6" s="178"/>
      <c r="KK6" s="185"/>
      <c r="KL6" s="154"/>
      <c r="KM6" s="178"/>
      <c r="KN6" s="178"/>
      <c r="KO6" s="186"/>
      <c r="KP6" s="178"/>
      <c r="KQ6" s="185"/>
      <c r="KR6" s="154"/>
      <c r="KS6" s="178"/>
      <c r="KT6" s="178"/>
      <c r="KU6" s="186"/>
      <c r="KV6" s="178"/>
      <c r="KW6" s="185"/>
      <c r="KX6" s="154"/>
      <c r="KY6" s="178"/>
      <c r="KZ6" s="178"/>
      <c r="LA6" s="186"/>
      <c r="LB6" s="178"/>
      <c r="LC6" s="185"/>
      <c r="LD6" s="154"/>
      <c r="LE6" s="178"/>
      <c r="LF6" s="178"/>
      <c r="LG6" s="186"/>
      <c r="LH6" s="178"/>
      <c r="LI6" s="185"/>
      <c r="LJ6" s="154"/>
      <c r="LK6" s="178"/>
      <c r="LL6" s="178"/>
      <c r="LM6" s="186"/>
      <c r="LN6" s="178"/>
      <c r="LO6" s="185"/>
      <c r="LP6" s="154"/>
      <c r="LQ6" s="178"/>
      <c r="LR6" s="178"/>
      <c r="LS6" s="186"/>
      <c r="LT6" s="178"/>
      <c r="LU6" s="185"/>
      <c r="LV6" s="154"/>
      <c r="LW6" s="178"/>
      <c r="LX6" s="178"/>
      <c r="LY6" s="186"/>
      <c r="LZ6" s="178"/>
      <c r="MA6" s="185"/>
      <c r="MB6" s="154"/>
      <c r="MC6" s="178"/>
      <c r="MD6" s="178"/>
      <c r="ME6" s="186"/>
      <c r="MF6" s="178"/>
      <c r="MG6" s="185"/>
      <c r="MH6" s="154"/>
      <c r="MI6" s="178"/>
      <c r="MJ6" s="178"/>
      <c r="MK6" s="186"/>
      <c r="ML6" s="178"/>
      <c r="MM6" s="185"/>
      <c r="MN6" s="154"/>
      <c r="MO6" s="178"/>
      <c r="MP6" s="178"/>
      <c r="MQ6" s="186"/>
      <c r="MR6" s="178"/>
      <c r="MS6" s="185"/>
      <c r="MT6" s="154"/>
      <c r="MU6" s="178"/>
      <c r="MV6" s="178"/>
      <c r="MW6" s="186"/>
      <c r="MX6" s="178"/>
      <c r="MY6" s="185"/>
      <c r="MZ6" s="154"/>
      <c r="NA6" s="178"/>
      <c r="NB6" s="178"/>
      <c r="NC6" s="186"/>
      <c r="ND6" s="178"/>
      <c r="NE6" s="185"/>
      <c r="NF6" s="154"/>
      <c r="NG6" s="178"/>
      <c r="NH6" s="178"/>
      <c r="NI6" s="186"/>
      <c r="NJ6" s="178"/>
      <c r="NK6" s="185"/>
      <c r="NL6" s="154"/>
      <c r="NM6" s="178"/>
      <c r="NN6" s="178"/>
      <c r="NO6" s="186"/>
      <c r="NP6" s="178"/>
      <c r="NQ6" s="185"/>
      <c r="NR6" s="154"/>
      <c r="NS6" s="178"/>
      <c r="NT6" s="178"/>
      <c r="NU6" s="186"/>
      <c r="NV6" s="178"/>
      <c r="NW6" s="185"/>
      <c r="NX6" s="154"/>
      <c r="NY6" s="178"/>
      <c r="NZ6" s="178"/>
      <c r="OA6" s="186"/>
      <c r="OB6" s="178"/>
      <c r="OC6" s="185"/>
      <c r="OD6" s="154"/>
      <c r="OE6" s="178"/>
      <c r="OF6" s="178"/>
      <c r="OG6" s="186"/>
      <c r="OH6" s="178"/>
      <c r="OI6" s="185"/>
      <c r="OJ6" s="154"/>
      <c r="OK6" s="178"/>
      <c r="OL6" s="178"/>
      <c r="OM6" s="186"/>
      <c r="ON6" s="178"/>
      <c r="OO6" s="185"/>
      <c r="OP6" s="154"/>
      <c r="OQ6" s="178"/>
      <c r="OR6" s="178"/>
      <c r="OS6" s="186"/>
      <c r="OT6" s="178"/>
      <c r="OU6" s="185"/>
      <c r="OV6" s="154"/>
      <c r="OW6" s="178"/>
      <c r="OX6" s="178"/>
      <c r="OY6" s="186"/>
      <c r="OZ6" s="178"/>
      <c r="PA6" s="185"/>
      <c r="PB6" s="154"/>
      <c r="PC6" s="178"/>
      <c r="PD6" s="178"/>
      <c r="PE6" s="186"/>
      <c r="PF6" s="178"/>
      <c r="PG6" s="185"/>
      <c r="PH6" s="154"/>
      <c r="PI6" s="178"/>
      <c r="PJ6" s="178"/>
      <c r="PK6" s="186"/>
      <c r="PL6" s="178"/>
      <c r="PM6" s="185"/>
      <c r="PN6" s="154"/>
      <c r="PO6" s="178"/>
      <c r="PP6" s="178"/>
      <c r="PQ6" s="186"/>
      <c r="PR6" s="178"/>
      <c r="PS6" s="185"/>
      <c r="PT6" s="154"/>
      <c r="PU6" s="178"/>
      <c r="PV6" s="178"/>
      <c r="PW6" s="186"/>
      <c r="PX6" s="178"/>
      <c r="PY6" s="185"/>
      <c r="PZ6" s="154"/>
      <c r="QA6" s="178"/>
      <c r="QB6" s="178"/>
      <c r="QC6" s="186"/>
      <c r="QD6" s="178"/>
      <c r="QE6" s="185"/>
      <c r="QF6" s="154"/>
      <c r="QG6" s="178"/>
      <c r="QH6" s="178"/>
      <c r="QI6" s="186"/>
      <c r="QJ6" s="178"/>
      <c r="QK6" s="185"/>
      <c r="QL6" s="154"/>
      <c r="QM6" s="178"/>
      <c r="QN6" s="178"/>
      <c r="QO6" s="186"/>
      <c r="QP6" s="178"/>
      <c r="QQ6" s="185"/>
      <c r="QR6" s="154"/>
      <c r="QS6" s="178"/>
      <c r="QT6" s="178"/>
      <c r="QU6" s="186"/>
      <c r="QV6" s="178"/>
      <c r="QW6" s="185"/>
      <c r="QX6" s="154"/>
      <c r="QY6" s="178"/>
      <c r="QZ6" s="178"/>
      <c r="RA6" s="186"/>
      <c r="RB6" s="178"/>
      <c r="RC6" s="185"/>
      <c r="RD6" s="154"/>
      <c r="RE6" s="178"/>
      <c r="RF6" s="178"/>
      <c r="RG6" s="186"/>
      <c r="RH6" s="178"/>
      <c r="RI6" s="185"/>
      <c r="RJ6" s="154"/>
      <c r="RK6" s="178"/>
      <c r="RL6" s="178"/>
      <c r="RM6" s="186"/>
      <c r="RN6" s="178"/>
      <c r="RO6" s="185"/>
      <c r="RP6" s="154"/>
      <c r="RQ6" s="178"/>
      <c r="RR6" s="178"/>
      <c r="RS6" s="186"/>
      <c r="RT6" s="178"/>
      <c r="RU6" s="185"/>
      <c r="RV6" s="154"/>
      <c r="RW6" s="178"/>
      <c r="RX6" s="178"/>
      <c r="RY6" s="186"/>
      <c r="RZ6" s="178"/>
      <c r="SA6" s="185"/>
      <c r="SB6" s="154"/>
      <c r="SC6" s="178"/>
      <c r="SD6" s="178"/>
      <c r="SE6" s="186"/>
      <c r="SF6" s="178"/>
      <c r="SG6" s="185"/>
      <c r="SH6" s="154"/>
      <c r="SI6" s="178"/>
      <c r="SJ6" s="178"/>
      <c r="SK6" s="186"/>
      <c r="SL6" s="178"/>
      <c r="SM6" s="185"/>
      <c r="SN6" s="154"/>
      <c r="SO6" s="178"/>
      <c r="SP6" s="178"/>
      <c r="SQ6" s="186"/>
      <c r="SR6" s="178"/>
      <c r="SS6" s="185"/>
      <c r="ST6" s="154"/>
      <c r="SU6" s="178"/>
      <c r="SV6" s="178"/>
      <c r="SW6" s="186"/>
      <c r="SX6" s="178"/>
      <c r="SY6" s="185"/>
      <c r="SZ6" s="154"/>
      <c r="TA6" s="178"/>
      <c r="TB6" s="178"/>
      <c r="TC6" s="186"/>
      <c r="TD6" s="178"/>
      <c r="TE6" s="185"/>
      <c r="TF6" s="154"/>
      <c r="TG6" s="178"/>
      <c r="TH6" s="178"/>
      <c r="TI6" s="186"/>
      <c r="TJ6" s="178"/>
      <c r="TK6" s="185"/>
      <c r="TL6" s="154"/>
      <c r="TM6" s="178"/>
      <c r="TN6" s="178"/>
      <c r="TO6" s="186"/>
      <c r="TP6" s="178"/>
      <c r="TQ6" s="185"/>
      <c r="TR6" s="154"/>
      <c r="TS6" s="178"/>
      <c r="TT6" s="178"/>
      <c r="TU6" s="186"/>
      <c r="TV6" s="178"/>
      <c r="TW6" s="185"/>
      <c r="TX6" s="154"/>
      <c r="TY6" s="178"/>
      <c r="TZ6" s="178"/>
      <c r="UA6" s="186"/>
      <c r="UB6" s="178"/>
      <c r="UC6" s="185"/>
      <c r="UD6" s="154"/>
      <c r="UE6" s="178"/>
      <c r="UF6" s="178"/>
      <c r="UG6" s="186"/>
      <c r="UH6" s="178"/>
      <c r="UI6" s="185"/>
      <c r="UJ6" s="154"/>
      <c r="UK6" s="178"/>
      <c r="UL6" s="178"/>
      <c r="UM6" s="186"/>
      <c r="UN6" s="178"/>
      <c r="UO6" s="185"/>
      <c r="UP6" s="154"/>
      <c r="UQ6" s="178"/>
      <c r="UR6" s="178"/>
      <c r="US6" s="186"/>
      <c r="UT6" s="178"/>
      <c r="UU6" s="185"/>
      <c r="UV6" s="154"/>
      <c r="UW6" s="178"/>
      <c r="UX6" s="178"/>
      <c r="UY6" s="186"/>
      <c r="UZ6" s="178"/>
      <c r="VA6" s="185"/>
      <c r="VB6" s="154"/>
      <c r="VC6" s="178"/>
      <c r="VD6" s="178"/>
      <c r="VE6" s="186"/>
      <c r="VF6" s="178"/>
      <c r="VG6" s="185"/>
      <c r="VH6" s="154"/>
      <c r="VI6" s="178"/>
      <c r="VJ6" s="178"/>
      <c r="VK6" s="186"/>
      <c r="VL6" s="178"/>
      <c r="VM6" s="185"/>
      <c r="VN6" s="154"/>
      <c r="VO6" s="178"/>
      <c r="VP6" s="178"/>
      <c r="VQ6" s="186"/>
      <c r="VR6" s="178"/>
      <c r="VS6" s="185"/>
      <c r="VT6" s="154"/>
      <c r="VU6" s="178"/>
      <c r="VV6" s="178"/>
      <c r="VW6" s="186"/>
      <c r="VX6" s="178"/>
      <c r="VY6" s="185"/>
      <c r="VZ6" s="154"/>
      <c r="WA6" s="178"/>
      <c r="WB6" s="178"/>
      <c r="WC6" s="186"/>
      <c r="WD6" s="178"/>
      <c r="WE6" s="185"/>
      <c r="WF6" s="154"/>
      <c r="WG6" s="178"/>
      <c r="WH6" s="178"/>
      <c r="WI6" s="186"/>
      <c r="WJ6" s="178"/>
      <c r="WK6" s="185"/>
      <c r="WL6" s="154"/>
      <c r="WM6" s="178"/>
      <c r="WN6" s="178"/>
      <c r="WO6" s="186"/>
      <c r="WP6" s="178"/>
      <c r="WQ6" s="185"/>
      <c r="WR6" s="154"/>
      <c r="WS6" s="178"/>
      <c r="WT6" s="178"/>
      <c r="WU6" s="186"/>
      <c r="WV6" s="178"/>
      <c r="WW6" s="185"/>
      <c r="WX6" s="154"/>
      <c r="WY6" s="178"/>
      <c r="WZ6" s="178"/>
      <c r="XA6" s="186"/>
      <c r="XB6" s="178"/>
      <c r="XC6" s="185"/>
      <c r="XD6" s="154"/>
      <c r="XE6" s="178"/>
      <c r="XF6" s="178"/>
      <c r="XG6" s="186"/>
      <c r="XH6" s="178"/>
      <c r="XI6" s="185"/>
      <c r="XJ6" s="154"/>
      <c r="XK6" s="178"/>
      <c r="XL6" s="178"/>
      <c r="XM6" s="186"/>
      <c r="XN6" s="178"/>
      <c r="XO6" s="185"/>
      <c r="XP6" s="154"/>
      <c r="XQ6" s="178"/>
      <c r="XR6" s="178"/>
      <c r="XS6" s="186"/>
      <c r="XT6" s="178"/>
      <c r="XU6" s="185"/>
      <c r="XV6" s="154"/>
      <c r="XW6" s="178"/>
      <c r="XX6" s="178"/>
      <c r="XY6" s="186"/>
      <c r="XZ6" s="178"/>
      <c r="YA6" s="185"/>
      <c r="YB6" s="154"/>
      <c r="YC6" s="178"/>
      <c r="YD6" s="178"/>
      <c r="YE6" s="186"/>
      <c r="YF6" s="178"/>
      <c r="YG6" s="185"/>
      <c r="YH6" s="154"/>
      <c r="YI6" s="178"/>
      <c r="YJ6" s="178"/>
      <c r="YK6" s="186"/>
      <c r="YL6" s="178"/>
      <c r="YM6" s="185"/>
      <c r="YN6" s="154"/>
      <c r="YO6" s="178"/>
      <c r="YP6" s="178"/>
      <c r="YQ6" s="186"/>
      <c r="YR6" s="178"/>
      <c r="YS6" s="185"/>
      <c r="YT6" s="154"/>
      <c r="YU6" s="178"/>
      <c r="YV6" s="178"/>
      <c r="YW6" s="186"/>
      <c r="YX6" s="178"/>
      <c r="YY6" s="185"/>
      <c r="YZ6" s="154"/>
      <c r="ZA6" s="178"/>
      <c r="ZB6" s="178"/>
      <c r="ZC6" s="186"/>
      <c r="ZD6" s="178"/>
      <c r="ZE6" s="185"/>
      <c r="ZF6" s="154"/>
      <c r="ZG6" s="178"/>
      <c r="ZH6" s="178"/>
      <c r="ZI6" s="186"/>
      <c r="ZJ6" s="178"/>
      <c r="ZK6" s="185"/>
      <c r="ZL6" s="154"/>
      <c r="ZM6" s="178"/>
      <c r="ZN6" s="178"/>
      <c r="ZO6" s="186"/>
      <c r="ZP6" s="178"/>
      <c r="ZQ6" s="185"/>
      <c r="ZR6" s="154"/>
      <c r="ZS6" s="178"/>
      <c r="ZT6" s="178"/>
      <c r="ZU6" s="186"/>
      <c r="ZV6" s="178"/>
      <c r="ZW6" s="185"/>
      <c r="ZX6" s="154"/>
      <c r="ZY6" s="178"/>
      <c r="ZZ6" s="178"/>
      <c r="AAA6" s="186"/>
      <c r="AAB6" s="178"/>
      <c r="AAC6" s="185"/>
      <c r="AAD6" s="154"/>
      <c r="AAE6" s="178"/>
      <c r="AAF6" s="178"/>
      <c r="AAG6" s="186"/>
      <c r="AAH6" s="178"/>
      <c r="AAI6" s="185"/>
      <c r="AAJ6" s="154"/>
      <c r="AAK6" s="178"/>
      <c r="AAL6" s="178"/>
      <c r="AAM6" s="186"/>
      <c r="AAN6" s="178"/>
      <c r="AAO6" s="185"/>
      <c r="AAP6" s="154"/>
      <c r="AAQ6" s="178"/>
      <c r="AAR6" s="178"/>
      <c r="AAS6" s="186"/>
      <c r="AAT6" s="178"/>
      <c r="AAU6" s="185"/>
      <c r="AAV6" s="154"/>
      <c r="AAW6" s="178"/>
      <c r="AAX6" s="178"/>
      <c r="AAY6" s="186"/>
      <c r="AAZ6" s="178"/>
      <c r="ABA6" s="185"/>
      <c r="ABB6" s="154"/>
      <c r="ABC6" s="178"/>
      <c r="ABD6" s="178"/>
      <c r="ABE6" s="186"/>
      <c r="ABF6" s="178"/>
      <c r="ABG6" s="185"/>
      <c r="ABH6" s="154"/>
      <c r="ABI6" s="178"/>
      <c r="ABJ6" s="178"/>
      <c r="ABK6" s="186"/>
      <c r="ABL6" s="178"/>
      <c r="ABM6" s="185"/>
      <c r="ABN6" s="154"/>
      <c r="ABO6" s="178"/>
      <c r="ABP6" s="178"/>
      <c r="ABQ6" s="186"/>
      <c r="ABR6" s="178"/>
      <c r="ABS6" s="185"/>
      <c r="ABT6" s="154"/>
      <c r="ABU6" s="178"/>
      <c r="ABV6" s="178"/>
      <c r="ABW6" s="186"/>
      <c r="ABX6" s="178"/>
      <c r="ABY6" s="185"/>
      <c r="ABZ6" s="154"/>
      <c r="ACA6" s="178"/>
      <c r="ACB6" s="178"/>
      <c r="ACC6" s="186"/>
      <c r="ACD6" s="178"/>
      <c r="ACE6" s="185"/>
      <c r="ACF6" s="154"/>
      <c r="ACG6" s="178"/>
      <c r="ACH6" s="178"/>
      <c r="ACI6" s="186"/>
      <c r="ACJ6" s="178"/>
      <c r="ACK6" s="185"/>
      <c r="ACL6" s="154"/>
      <c r="ACM6" s="178"/>
      <c r="ACN6" s="178"/>
      <c r="ACO6" s="186"/>
      <c r="ACP6" s="178"/>
      <c r="ACQ6" s="185"/>
      <c r="ACR6" s="154"/>
      <c r="ACS6" s="178"/>
      <c r="ACT6" s="178"/>
      <c r="ACU6" s="186"/>
      <c r="ACV6" s="178"/>
      <c r="ACW6" s="185"/>
      <c r="ACX6" s="154"/>
      <c r="ACY6" s="178"/>
      <c r="ACZ6" s="178"/>
      <c r="ADA6" s="186"/>
      <c r="ADB6" s="178"/>
      <c r="ADC6" s="185"/>
      <c r="ADD6" s="154"/>
      <c r="ADE6" s="178"/>
      <c r="ADF6" s="178"/>
      <c r="ADG6" s="186"/>
      <c r="ADH6" s="178"/>
      <c r="ADI6" s="185"/>
      <c r="ADJ6" s="154"/>
      <c r="ADK6" s="178"/>
      <c r="ADL6" s="178"/>
      <c r="ADM6" s="186"/>
      <c r="ADN6" s="178"/>
      <c r="ADO6" s="185"/>
      <c r="ADP6" s="154"/>
      <c r="ADQ6" s="178"/>
      <c r="ADR6" s="178"/>
      <c r="ADS6" s="186"/>
      <c r="ADT6" s="178"/>
      <c r="ADU6" s="185"/>
      <c r="ADV6" s="154"/>
      <c r="ADW6" s="178"/>
      <c r="ADX6" s="178"/>
      <c r="ADY6" s="186"/>
      <c r="ADZ6" s="178"/>
      <c r="AEA6" s="185"/>
      <c r="AEB6" s="154"/>
      <c r="AEC6" s="178"/>
      <c r="AED6" s="178"/>
      <c r="AEE6" s="186"/>
      <c r="AEF6" s="178"/>
      <c r="AEG6" s="185"/>
      <c r="AEH6" s="154"/>
      <c r="AEI6" s="178"/>
      <c r="AEJ6" s="178"/>
      <c r="AEK6" s="186"/>
      <c r="AEL6" s="178"/>
      <c r="AEM6" s="185"/>
      <c r="AEN6" s="154"/>
      <c r="AEO6" s="178"/>
      <c r="AEP6" s="178"/>
      <c r="AEQ6" s="186"/>
      <c r="AER6" s="178"/>
      <c r="AES6" s="185"/>
      <c r="AET6" s="154"/>
      <c r="AEU6" s="178"/>
      <c r="AEV6" s="178"/>
      <c r="AEW6" s="186"/>
      <c r="AEX6" s="178"/>
      <c r="AEY6" s="185"/>
      <c r="AEZ6" s="154"/>
      <c r="AFA6" s="178"/>
      <c r="AFB6" s="178"/>
      <c r="AFC6" s="186"/>
      <c r="AFD6" s="178"/>
      <c r="AFE6" s="185"/>
      <c r="AFF6" s="154"/>
      <c r="AFG6" s="178"/>
      <c r="AFH6" s="178"/>
      <c r="AFI6" s="186"/>
      <c r="AFJ6" s="178"/>
      <c r="AFK6" s="185"/>
      <c r="AFL6" s="154"/>
      <c r="AFM6" s="178"/>
      <c r="AFN6" s="178"/>
      <c r="AFO6" s="186"/>
      <c r="AFP6" s="178"/>
      <c r="AFQ6" s="185"/>
      <c r="AFR6" s="154"/>
      <c r="AFS6" s="178"/>
      <c r="AFT6" s="178"/>
      <c r="AFU6" s="186"/>
      <c r="AFV6" s="178"/>
      <c r="AFW6" s="185"/>
      <c r="AFX6" s="154"/>
      <c r="AFY6" s="178"/>
      <c r="AFZ6" s="178"/>
      <c r="AGA6" s="186"/>
      <c r="AGB6" s="178"/>
      <c r="AGC6" s="185"/>
      <c r="AGD6" s="154"/>
      <c r="AGE6" s="178"/>
      <c r="AGF6" s="178"/>
      <c r="AGG6" s="186"/>
      <c r="AGH6" s="178"/>
      <c r="AGI6" s="185"/>
      <c r="AGJ6" s="154"/>
      <c r="AGK6" s="178"/>
      <c r="AGL6" s="178"/>
      <c r="AGM6" s="186"/>
      <c r="AGN6" s="178"/>
      <c r="AGO6" s="185"/>
      <c r="AGP6" s="154"/>
      <c r="AGQ6" s="178"/>
      <c r="AGR6" s="178"/>
      <c r="AGS6" s="186"/>
      <c r="AGT6" s="178"/>
      <c r="AGU6" s="185"/>
      <c r="AGV6" s="154"/>
      <c r="AGW6" s="178"/>
      <c r="AGX6" s="178"/>
      <c r="AGY6" s="186"/>
      <c r="AGZ6" s="178"/>
      <c r="AHA6" s="185"/>
      <c r="AHB6" s="154"/>
      <c r="AHC6" s="178"/>
      <c r="AHD6" s="178"/>
      <c r="AHE6" s="186"/>
      <c r="AHF6" s="178"/>
      <c r="AHG6" s="185"/>
      <c r="AHH6" s="154"/>
      <c r="AHI6" s="178"/>
      <c r="AHJ6" s="178"/>
      <c r="AHK6" s="186"/>
      <c r="AHL6" s="178"/>
      <c r="AHM6" s="185"/>
      <c r="AHN6" s="154"/>
      <c r="AHO6" s="178"/>
      <c r="AHP6" s="178"/>
      <c r="AHQ6" s="186"/>
      <c r="AHR6" s="178"/>
      <c r="AHS6" s="185"/>
      <c r="AHT6" s="154"/>
      <c r="AHU6" s="178"/>
      <c r="AHV6" s="178"/>
      <c r="AHW6" s="186"/>
      <c r="AHX6" s="178"/>
      <c r="AHY6" s="185"/>
      <c r="AHZ6" s="154"/>
      <c r="AIA6" s="178"/>
      <c r="AIB6" s="178"/>
      <c r="AIC6" s="186"/>
      <c r="AID6" s="178"/>
      <c r="AIE6" s="185"/>
      <c r="AIF6" s="154"/>
      <c r="AIG6" s="178"/>
      <c r="AIH6" s="178"/>
      <c r="AII6" s="186"/>
      <c r="AIJ6" s="178"/>
      <c r="AIK6" s="185"/>
      <c r="AIL6" s="154"/>
      <c r="AIM6" s="178"/>
      <c r="AIN6" s="178"/>
      <c r="AIO6" s="186"/>
      <c r="AIP6" s="178"/>
      <c r="AIQ6" s="185"/>
      <c r="AIR6" s="154"/>
      <c r="AIS6" s="178"/>
      <c r="AIT6" s="178"/>
      <c r="AIU6" s="186"/>
      <c r="AIV6" s="178"/>
      <c r="AIW6" s="185"/>
      <c r="AIX6" s="154"/>
      <c r="AIY6" s="178"/>
      <c r="AIZ6" s="178"/>
      <c r="AJA6" s="186"/>
      <c r="AJB6" s="178"/>
      <c r="AJC6" s="185"/>
      <c r="AJD6" s="154"/>
      <c r="AJE6" s="178"/>
      <c r="AJF6" s="178"/>
      <c r="AJG6" s="186"/>
      <c r="AJH6" s="178"/>
      <c r="AJI6" s="185"/>
      <c r="AJJ6" s="154"/>
      <c r="AJK6" s="178"/>
      <c r="AJL6" s="178"/>
      <c r="AJM6" s="186"/>
      <c r="AJN6" s="178"/>
      <c r="AJO6" s="185"/>
      <c r="AJP6" s="154"/>
      <c r="AJQ6" s="178"/>
      <c r="AJR6" s="178"/>
      <c r="AJS6" s="186"/>
      <c r="AJT6" s="178"/>
      <c r="AJU6" s="185"/>
      <c r="AJV6" s="154"/>
      <c r="AJW6" s="178"/>
      <c r="AJX6" s="178"/>
      <c r="AJY6" s="186"/>
      <c r="AJZ6" s="178"/>
      <c r="AKA6" s="185"/>
      <c r="AKB6" s="154"/>
      <c r="AKC6" s="178"/>
      <c r="AKD6" s="178"/>
      <c r="AKE6" s="186"/>
      <c r="AKF6" s="178"/>
      <c r="AKG6" s="185"/>
      <c r="AKH6" s="154"/>
      <c r="AKI6" s="178"/>
      <c r="AKJ6" s="178"/>
      <c r="AKK6" s="186"/>
      <c r="AKL6" s="178"/>
      <c r="AKM6" s="185"/>
      <c r="AKN6" s="154"/>
      <c r="AKO6" s="178"/>
      <c r="AKP6" s="178"/>
      <c r="AKQ6" s="186"/>
      <c r="AKR6" s="178"/>
      <c r="AKS6" s="185"/>
      <c r="AKT6" s="154"/>
      <c r="AKU6" s="178"/>
      <c r="AKV6" s="178"/>
      <c r="AKW6" s="186"/>
      <c r="AKX6" s="178"/>
      <c r="AKY6" s="185"/>
      <c r="AKZ6" s="154"/>
      <c r="ALA6" s="178"/>
      <c r="ALB6" s="178"/>
      <c r="ALC6" s="186"/>
      <c r="ALD6" s="178"/>
      <c r="ALE6" s="185"/>
      <c r="ALF6" s="154"/>
      <c r="ALG6" s="178"/>
      <c r="ALH6" s="178"/>
      <c r="ALI6" s="186"/>
      <c r="ALJ6" s="178"/>
      <c r="ALK6" s="185"/>
      <c r="ALL6" s="154"/>
      <c r="ALM6" s="178"/>
      <c r="ALN6" s="178"/>
      <c r="ALO6" s="186"/>
      <c r="ALP6" s="178"/>
      <c r="ALQ6" s="185"/>
      <c r="ALR6" s="154"/>
      <c r="ALS6" s="178"/>
      <c r="ALT6" s="178"/>
      <c r="ALU6" s="186"/>
      <c r="ALV6" s="178"/>
      <c r="ALW6" s="185"/>
      <c r="ALX6" s="154"/>
      <c r="ALY6" s="178"/>
      <c r="ALZ6" s="178"/>
      <c r="AMA6" s="186"/>
      <c r="AMB6" s="178"/>
      <c r="AMC6" s="185"/>
      <c r="AMD6" s="154"/>
      <c r="AME6" s="178"/>
      <c r="AMF6" s="178"/>
      <c r="AMG6" s="186"/>
      <c r="AMH6" s="178"/>
      <c r="AMI6" s="185"/>
      <c r="AMJ6" s="154"/>
      <c r="AMK6" s="178"/>
      <c r="AML6" s="178"/>
      <c r="AMM6" s="186"/>
      <c r="AMN6" s="178"/>
      <c r="AMO6" s="185"/>
      <c r="AMP6" s="154"/>
      <c r="AMQ6" s="178"/>
      <c r="AMR6" s="178"/>
      <c r="AMS6" s="186"/>
      <c r="AMT6" s="178"/>
      <c r="AMU6" s="185"/>
      <c r="AMV6" s="154"/>
      <c r="AMW6" s="178"/>
      <c r="AMX6" s="178"/>
      <c r="AMY6" s="186"/>
      <c r="AMZ6" s="178"/>
      <c r="ANA6" s="185"/>
      <c r="ANB6" s="154"/>
      <c r="ANC6" s="178"/>
      <c r="AND6" s="178"/>
      <c r="ANE6" s="186"/>
      <c r="ANF6" s="178"/>
      <c r="ANG6" s="185"/>
      <c r="ANH6" s="154"/>
      <c r="ANI6" s="178"/>
      <c r="ANJ6" s="178"/>
      <c r="ANK6" s="186"/>
      <c r="ANL6" s="178"/>
      <c r="ANM6" s="185"/>
      <c r="ANN6" s="154"/>
      <c r="ANO6" s="178"/>
      <c r="ANP6" s="178"/>
      <c r="ANQ6" s="186"/>
      <c r="ANR6" s="178"/>
      <c r="ANS6" s="185"/>
      <c r="ANT6" s="154"/>
      <c r="ANU6" s="178"/>
      <c r="ANV6" s="178"/>
      <c r="ANW6" s="186"/>
      <c r="ANX6" s="178"/>
      <c r="ANY6" s="185"/>
      <c r="ANZ6" s="154"/>
      <c r="AOA6" s="178"/>
      <c r="AOB6" s="178"/>
      <c r="AOC6" s="186"/>
      <c r="AOD6" s="178"/>
      <c r="AOE6" s="185"/>
      <c r="AOF6" s="154"/>
      <c r="AOG6" s="178"/>
      <c r="AOH6" s="178"/>
      <c r="AOI6" s="186"/>
      <c r="AOJ6" s="178"/>
      <c r="AOK6" s="185"/>
      <c r="AOL6" s="154"/>
      <c r="AOM6" s="178"/>
      <c r="AON6" s="178"/>
      <c r="AOO6" s="186"/>
      <c r="AOP6" s="178"/>
      <c r="AOQ6" s="185"/>
      <c r="AOR6" s="154"/>
      <c r="AOS6" s="178"/>
      <c r="AOT6" s="178"/>
      <c r="AOU6" s="186"/>
      <c r="AOV6" s="178"/>
      <c r="AOW6" s="185"/>
      <c r="AOX6" s="154"/>
      <c r="AOY6" s="178"/>
      <c r="AOZ6" s="178"/>
      <c r="APA6" s="186"/>
      <c r="APB6" s="178"/>
      <c r="APC6" s="185"/>
      <c r="APD6" s="154"/>
      <c r="APE6" s="178"/>
      <c r="APF6" s="178"/>
      <c r="APG6" s="186"/>
      <c r="APH6" s="178"/>
      <c r="API6" s="185"/>
      <c r="APJ6" s="154"/>
      <c r="APK6" s="178"/>
      <c r="APL6" s="178"/>
      <c r="APM6" s="186"/>
      <c r="APN6" s="178"/>
      <c r="APO6" s="185"/>
      <c r="APP6" s="154"/>
      <c r="APQ6" s="178"/>
      <c r="APR6" s="178"/>
      <c r="APS6" s="186"/>
      <c r="APT6" s="178"/>
      <c r="APU6" s="185"/>
      <c r="APV6" s="154"/>
      <c r="APW6" s="178"/>
      <c r="APX6" s="178"/>
      <c r="APY6" s="186"/>
      <c r="APZ6" s="178"/>
      <c r="AQA6" s="185"/>
      <c r="AQB6" s="154"/>
      <c r="AQC6" s="178"/>
      <c r="AQD6" s="178"/>
      <c r="AQE6" s="186"/>
      <c r="AQF6" s="178"/>
      <c r="AQG6" s="185"/>
      <c r="AQH6" s="154"/>
      <c r="AQI6" s="178"/>
      <c r="AQJ6" s="178"/>
      <c r="AQK6" s="186"/>
      <c r="AQL6" s="178"/>
      <c r="AQM6" s="185"/>
      <c r="AQN6" s="154"/>
      <c r="AQO6" s="178"/>
      <c r="AQP6" s="178"/>
      <c r="AQQ6" s="186"/>
      <c r="AQR6" s="178"/>
      <c r="AQS6" s="185"/>
      <c r="AQT6" s="154"/>
      <c r="AQU6" s="178"/>
      <c r="AQV6" s="178"/>
      <c r="AQW6" s="186"/>
      <c r="AQX6" s="178"/>
      <c r="AQY6" s="185"/>
      <c r="AQZ6" s="154"/>
      <c r="ARA6" s="178"/>
      <c r="ARB6" s="178"/>
      <c r="ARC6" s="186"/>
      <c r="ARD6" s="178"/>
      <c r="ARE6" s="185"/>
      <c r="ARF6" s="154"/>
      <c r="ARG6" s="178"/>
      <c r="ARH6" s="178"/>
      <c r="ARI6" s="186"/>
      <c r="ARJ6" s="178"/>
      <c r="ARK6" s="185"/>
      <c r="ARL6" s="154"/>
      <c r="ARM6" s="178"/>
      <c r="ARN6" s="178"/>
      <c r="ARO6" s="186"/>
      <c r="ARP6" s="178"/>
      <c r="ARQ6" s="185"/>
      <c r="ARR6" s="154"/>
      <c r="ARS6" s="178"/>
      <c r="ART6" s="178"/>
      <c r="ARU6" s="186"/>
      <c r="ARV6" s="178"/>
      <c r="ARW6" s="185"/>
      <c r="ARX6" s="154"/>
      <c r="ARY6" s="178"/>
      <c r="ARZ6" s="178"/>
      <c r="ASA6" s="186"/>
      <c r="ASB6" s="178"/>
      <c r="ASC6" s="185"/>
      <c r="ASD6" s="154"/>
      <c r="ASE6" s="178"/>
      <c r="ASF6" s="178"/>
      <c r="ASG6" s="186"/>
      <c r="ASH6" s="178"/>
      <c r="ASI6" s="185"/>
      <c r="ASJ6" s="154"/>
      <c r="ASK6" s="178"/>
      <c r="ASL6" s="178"/>
      <c r="ASM6" s="186"/>
      <c r="ASN6" s="178"/>
      <c r="ASO6" s="185"/>
      <c r="ASP6" s="154"/>
      <c r="ASQ6" s="178"/>
      <c r="ASR6" s="178"/>
      <c r="ASS6" s="186"/>
      <c r="AST6" s="178"/>
      <c r="ASU6" s="185"/>
      <c r="ASV6" s="154"/>
      <c r="ASW6" s="178"/>
      <c r="ASX6" s="178"/>
      <c r="ASY6" s="186"/>
      <c r="ASZ6" s="178"/>
      <c r="ATA6" s="185"/>
      <c r="ATB6" s="154"/>
      <c r="ATC6" s="178"/>
      <c r="ATD6" s="178"/>
      <c r="ATE6" s="186"/>
      <c r="ATF6" s="178"/>
      <c r="ATG6" s="185"/>
      <c r="ATH6" s="154"/>
      <c r="ATI6" s="178"/>
      <c r="ATJ6" s="178"/>
      <c r="ATK6" s="186"/>
      <c r="ATL6" s="178"/>
      <c r="ATM6" s="185"/>
      <c r="ATN6" s="154"/>
      <c r="ATO6" s="178"/>
      <c r="ATP6" s="178"/>
      <c r="ATQ6" s="186"/>
      <c r="ATR6" s="178"/>
      <c r="ATS6" s="185"/>
      <c r="ATT6" s="154"/>
      <c r="ATU6" s="178"/>
      <c r="ATV6" s="178"/>
      <c r="ATW6" s="186"/>
      <c r="ATX6" s="178"/>
      <c r="ATY6" s="185"/>
      <c r="ATZ6" s="154"/>
      <c r="AUA6" s="178"/>
      <c r="AUB6" s="178"/>
      <c r="AUC6" s="186"/>
      <c r="AUD6" s="178"/>
      <c r="AUE6" s="185"/>
      <c r="AUF6" s="154"/>
      <c r="AUG6" s="178"/>
      <c r="AUH6" s="178"/>
      <c r="AUI6" s="186"/>
      <c r="AUJ6" s="178"/>
      <c r="AUK6" s="185"/>
      <c r="AUL6" s="154"/>
      <c r="AUM6" s="178"/>
      <c r="AUN6" s="178"/>
      <c r="AUO6" s="186"/>
      <c r="AUP6" s="178"/>
      <c r="AUQ6" s="185"/>
      <c r="AUR6" s="154"/>
      <c r="AUS6" s="178"/>
      <c r="AUT6" s="178"/>
      <c r="AUU6" s="186"/>
      <c r="AUV6" s="178"/>
      <c r="AUW6" s="185"/>
      <c r="AUX6" s="154"/>
      <c r="AUY6" s="178"/>
      <c r="AUZ6" s="178"/>
      <c r="AVA6" s="186"/>
      <c r="AVB6" s="178"/>
      <c r="AVC6" s="185"/>
      <c r="AVD6" s="154"/>
      <c r="AVE6" s="178"/>
      <c r="AVF6" s="178"/>
      <c r="AVG6" s="186"/>
      <c r="AVH6" s="178"/>
      <c r="AVI6" s="185"/>
      <c r="AVJ6" s="154"/>
      <c r="AVK6" s="178"/>
      <c r="AVL6" s="178"/>
      <c r="AVM6" s="186"/>
      <c r="AVN6" s="178"/>
      <c r="AVO6" s="185"/>
      <c r="AVP6" s="154"/>
      <c r="AVQ6" s="178"/>
      <c r="AVR6" s="178"/>
      <c r="AVS6" s="186"/>
      <c r="AVT6" s="178"/>
      <c r="AVU6" s="185"/>
      <c r="AVV6" s="154"/>
      <c r="AVW6" s="178"/>
      <c r="AVX6" s="178"/>
      <c r="AVY6" s="186"/>
      <c r="AVZ6" s="178"/>
      <c r="AWA6" s="185"/>
      <c r="AWB6" s="154"/>
      <c r="AWC6" s="178"/>
      <c r="AWD6" s="178"/>
      <c r="AWE6" s="186"/>
      <c r="AWF6" s="178"/>
      <c r="AWG6" s="185"/>
      <c r="AWH6" s="154"/>
      <c r="AWI6" s="178"/>
      <c r="AWJ6" s="178"/>
      <c r="AWK6" s="186"/>
      <c r="AWL6" s="178"/>
      <c r="AWM6" s="185"/>
      <c r="AWN6" s="154"/>
      <c r="AWO6" s="178"/>
      <c r="AWP6" s="178"/>
      <c r="AWQ6" s="186"/>
      <c r="AWR6" s="178"/>
      <c r="AWS6" s="185"/>
      <c r="AWT6" s="154"/>
      <c r="AWU6" s="178"/>
      <c r="AWV6" s="178"/>
      <c r="AWW6" s="186"/>
      <c r="AWX6" s="178"/>
      <c r="AWY6" s="185"/>
      <c r="AWZ6" s="154"/>
      <c r="AXA6" s="178"/>
      <c r="AXB6" s="178"/>
      <c r="AXC6" s="186"/>
      <c r="AXD6" s="178"/>
      <c r="AXE6" s="185"/>
      <c r="AXF6" s="154"/>
      <c r="AXG6" s="178"/>
      <c r="AXH6" s="178"/>
      <c r="AXI6" s="186"/>
      <c r="AXJ6" s="178"/>
      <c r="AXK6" s="185"/>
      <c r="AXL6" s="154"/>
      <c r="AXM6" s="178"/>
      <c r="AXN6" s="178"/>
      <c r="AXO6" s="186"/>
      <c r="AXP6" s="178"/>
      <c r="AXQ6" s="185"/>
      <c r="AXR6" s="154"/>
      <c r="AXS6" s="178"/>
      <c r="AXT6" s="178"/>
      <c r="AXU6" s="186"/>
      <c r="AXV6" s="178"/>
      <c r="AXW6" s="185"/>
      <c r="AXX6" s="154"/>
      <c r="AXY6" s="178"/>
      <c r="AXZ6" s="178"/>
      <c r="AYA6" s="186"/>
      <c r="AYB6" s="178"/>
      <c r="AYC6" s="185"/>
      <c r="AYD6" s="154"/>
      <c r="AYE6" s="178"/>
      <c r="AYF6" s="178"/>
      <c r="AYG6" s="186"/>
      <c r="AYH6" s="178"/>
      <c r="AYI6" s="185"/>
      <c r="AYJ6" s="154"/>
      <c r="AYK6" s="178"/>
      <c r="AYL6" s="178"/>
      <c r="AYM6" s="186"/>
      <c r="AYN6" s="178"/>
      <c r="AYO6" s="185"/>
      <c r="AYP6" s="154"/>
      <c r="AYQ6" s="178"/>
      <c r="AYR6" s="178"/>
      <c r="AYS6" s="186"/>
      <c r="AYT6" s="178"/>
      <c r="AYU6" s="185"/>
      <c r="AYV6" s="154"/>
      <c r="AYW6" s="178"/>
      <c r="AYX6" s="178"/>
      <c r="AYY6" s="186"/>
      <c r="AYZ6" s="178"/>
      <c r="AZA6" s="185"/>
      <c r="AZB6" s="154"/>
      <c r="AZC6" s="178"/>
      <c r="AZD6" s="178"/>
      <c r="AZE6" s="186"/>
      <c r="AZF6" s="178"/>
      <c r="AZG6" s="185"/>
      <c r="AZH6" s="154"/>
      <c r="AZI6" s="178"/>
      <c r="AZJ6" s="178"/>
      <c r="AZK6" s="186"/>
      <c r="AZL6" s="178"/>
      <c r="AZM6" s="185"/>
      <c r="AZN6" s="154"/>
      <c r="AZO6" s="178"/>
      <c r="AZP6" s="178"/>
      <c r="AZQ6" s="186"/>
      <c r="AZR6" s="178"/>
      <c r="AZS6" s="185"/>
      <c r="AZT6" s="154"/>
      <c r="AZU6" s="178"/>
      <c r="AZV6" s="178"/>
      <c r="AZW6" s="186"/>
      <c r="AZX6" s="178"/>
      <c r="AZY6" s="185"/>
      <c r="AZZ6" s="154"/>
      <c r="BAA6" s="178"/>
      <c r="BAB6" s="178"/>
      <c r="BAC6" s="186"/>
      <c r="BAD6" s="178"/>
      <c r="BAE6" s="185"/>
      <c r="BAF6" s="154"/>
      <c r="BAG6" s="178"/>
      <c r="BAH6" s="178"/>
      <c r="BAI6" s="186"/>
      <c r="BAJ6" s="178"/>
      <c r="BAK6" s="185"/>
      <c r="BAL6" s="154"/>
      <c r="BAM6" s="178"/>
      <c r="BAN6" s="178"/>
      <c r="BAO6" s="186"/>
      <c r="BAP6" s="178"/>
      <c r="BAQ6" s="185"/>
      <c r="BAR6" s="154"/>
      <c r="BAS6" s="178"/>
      <c r="BAT6" s="178"/>
      <c r="BAU6" s="186"/>
      <c r="BAV6" s="178"/>
      <c r="BAW6" s="185"/>
      <c r="BAX6" s="154"/>
      <c r="BAY6" s="178"/>
      <c r="BAZ6" s="178"/>
      <c r="BBA6" s="186"/>
      <c r="BBB6" s="178"/>
      <c r="BBC6" s="185"/>
      <c r="BBD6" s="154"/>
      <c r="BBE6" s="178"/>
      <c r="BBF6" s="178"/>
      <c r="BBG6" s="186"/>
      <c r="BBH6" s="178"/>
      <c r="BBI6" s="185"/>
      <c r="BBJ6" s="154"/>
      <c r="BBK6" s="178"/>
      <c r="BBL6" s="178"/>
      <c r="BBM6" s="186"/>
      <c r="BBN6" s="178"/>
      <c r="BBO6" s="185"/>
      <c r="BBP6" s="154"/>
      <c r="BBQ6" s="178"/>
      <c r="BBR6" s="178"/>
      <c r="BBS6" s="186"/>
      <c r="BBT6" s="178"/>
      <c r="BBU6" s="185"/>
      <c r="BBV6" s="154"/>
      <c r="BBW6" s="178"/>
      <c r="BBX6" s="178"/>
      <c r="BBY6" s="186"/>
      <c r="BBZ6" s="178"/>
      <c r="BCA6" s="185"/>
      <c r="BCB6" s="154"/>
      <c r="BCC6" s="178"/>
      <c r="BCD6" s="178"/>
      <c r="BCE6" s="186"/>
      <c r="BCF6" s="178"/>
      <c r="BCG6" s="185"/>
      <c r="BCH6" s="154"/>
      <c r="BCI6" s="178"/>
      <c r="BCJ6" s="178"/>
      <c r="BCK6" s="186"/>
      <c r="BCL6" s="178"/>
      <c r="BCM6" s="185"/>
      <c r="BCN6" s="154"/>
      <c r="BCO6" s="178"/>
      <c r="BCP6" s="178"/>
      <c r="BCQ6" s="186"/>
      <c r="BCR6" s="178"/>
      <c r="BCS6" s="185"/>
      <c r="BCT6" s="154"/>
      <c r="BCU6" s="178"/>
      <c r="BCV6" s="178"/>
      <c r="BCW6" s="186"/>
      <c r="BCX6" s="178"/>
      <c r="BCY6" s="185"/>
      <c r="BCZ6" s="154"/>
      <c r="BDA6" s="178"/>
      <c r="BDB6" s="178"/>
      <c r="BDC6" s="186"/>
      <c r="BDD6" s="178"/>
      <c r="BDE6" s="185"/>
      <c r="BDF6" s="154"/>
      <c r="BDG6" s="178"/>
      <c r="BDH6" s="178"/>
      <c r="BDI6" s="186"/>
      <c r="BDJ6" s="178"/>
      <c r="BDK6" s="185"/>
      <c r="BDL6" s="154"/>
      <c r="BDM6" s="178"/>
      <c r="BDN6" s="178"/>
      <c r="BDO6" s="186"/>
      <c r="BDP6" s="178"/>
      <c r="BDQ6" s="185"/>
      <c r="BDR6" s="154"/>
      <c r="BDS6" s="178"/>
      <c r="BDT6" s="178"/>
      <c r="BDU6" s="186"/>
      <c r="BDV6" s="178"/>
      <c r="BDW6" s="185"/>
      <c r="BDX6" s="154"/>
      <c r="BDY6" s="178"/>
      <c r="BDZ6" s="178"/>
      <c r="BEA6" s="186"/>
      <c r="BEB6" s="178"/>
      <c r="BEC6" s="185"/>
      <c r="BED6" s="154"/>
      <c r="BEE6" s="178"/>
      <c r="BEF6" s="178"/>
      <c r="BEG6" s="186"/>
      <c r="BEH6" s="178"/>
      <c r="BEI6" s="185"/>
      <c r="BEJ6" s="154"/>
      <c r="BEK6" s="178"/>
      <c r="BEL6" s="178"/>
      <c r="BEM6" s="186"/>
      <c r="BEN6" s="178"/>
      <c r="BEO6" s="185"/>
      <c r="BEP6" s="154"/>
      <c r="BEQ6" s="178"/>
      <c r="BER6" s="178"/>
      <c r="BES6" s="186"/>
      <c r="BET6" s="178"/>
      <c r="BEU6" s="185"/>
      <c r="BEV6" s="154"/>
      <c r="BEW6" s="178"/>
      <c r="BEX6" s="178"/>
      <c r="BEY6" s="186"/>
      <c r="BEZ6" s="178"/>
      <c r="BFA6" s="185"/>
      <c r="BFB6" s="154"/>
      <c r="BFC6" s="178"/>
      <c r="BFD6" s="178"/>
      <c r="BFE6" s="186"/>
      <c r="BFF6" s="178"/>
      <c r="BFG6" s="185"/>
      <c r="BFH6" s="154"/>
      <c r="BFI6" s="178"/>
      <c r="BFJ6" s="178"/>
      <c r="BFK6" s="186"/>
      <c r="BFL6" s="178"/>
      <c r="BFM6" s="185"/>
      <c r="BFN6" s="154"/>
      <c r="BFO6" s="178"/>
      <c r="BFP6" s="178"/>
      <c r="BFQ6" s="186"/>
      <c r="BFR6" s="178"/>
      <c r="BFS6" s="185"/>
      <c r="BFT6" s="154"/>
      <c r="BFU6" s="178"/>
      <c r="BFV6" s="178"/>
      <c r="BFW6" s="186"/>
      <c r="BFX6" s="178"/>
      <c r="BFY6" s="185"/>
      <c r="BFZ6" s="154"/>
      <c r="BGA6" s="178"/>
      <c r="BGB6" s="178"/>
      <c r="BGC6" s="186"/>
      <c r="BGD6" s="178"/>
      <c r="BGE6" s="185"/>
      <c r="BGF6" s="154"/>
      <c r="BGG6" s="178"/>
      <c r="BGH6" s="178"/>
      <c r="BGI6" s="186"/>
      <c r="BGJ6" s="178"/>
      <c r="BGK6" s="185"/>
      <c r="BGL6" s="154"/>
      <c r="BGM6" s="178"/>
      <c r="BGN6" s="178"/>
      <c r="BGO6" s="186"/>
      <c r="BGP6" s="178"/>
      <c r="BGQ6" s="185"/>
      <c r="BGR6" s="154"/>
      <c r="BGS6" s="178"/>
      <c r="BGT6" s="178"/>
      <c r="BGU6" s="186"/>
      <c r="BGV6" s="178"/>
      <c r="BGW6" s="185"/>
      <c r="BGX6" s="154"/>
      <c r="BGY6" s="178"/>
      <c r="BGZ6" s="178"/>
      <c r="BHA6" s="186"/>
      <c r="BHB6" s="178"/>
      <c r="BHC6" s="185"/>
      <c r="BHD6" s="154"/>
      <c r="BHE6" s="178"/>
      <c r="BHF6" s="178"/>
      <c r="BHG6" s="186"/>
      <c r="BHH6" s="178"/>
      <c r="BHI6" s="185"/>
      <c r="BHJ6" s="154"/>
      <c r="BHK6" s="178"/>
      <c r="BHL6" s="178"/>
      <c r="BHM6" s="186"/>
      <c r="BHN6" s="178"/>
      <c r="BHO6" s="185"/>
      <c r="BHP6" s="154"/>
      <c r="BHQ6" s="178"/>
      <c r="BHR6" s="178"/>
      <c r="BHS6" s="186"/>
      <c r="BHT6" s="178"/>
      <c r="BHU6" s="185"/>
      <c r="BHV6" s="154"/>
      <c r="BHW6" s="178"/>
      <c r="BHX6" s="178"/>
      <c r="BHY6" s="186"/>
      <c r="BHZ6" s="178"/>
      <c r="BIA6" s="185"/>
      <c r="BIB6" s="154"/>
      <c r="BIC6" s="178"/>
      <c r="BID6" s="178"/>
      <c r="BIE6" s="186"/>
      <c r="BIF6" s="178"/>
      <c r="BIG6" s="185"/>
      <c r="BIH6" s="154"/>
      <c r="BII6" s="178"/>
      <c r="BIJ6" s="178"/>
      <c r="BIK6" s="186"/>
      <c r="BIL6" s="178"/>
      <c r="BIM6" s="185"/>
      <c r="BIN6" s="154"/>
      <c r="BIO6" s="178"/>
      <c r="BIP6" s="178"/>
      <c r="BIQ6" s="186"/>
      <c r="BIR6" s="178"/>
      <c r="BIS6" s="185"/>
      <c r="BIT6" s="154"/>
      <c r="BIU6" s="178"/>
      <c r="BIV6" s="178"/>
      <c r="BIW6" s="186"/>
      <c r="BIX6" s="178"/>
      <c r="BIY6" s="185"/>
      <c r="BIZ6" s="154"/>
      <c r="BJA6" s="178"/>
      <c r="BJB6" s="178"/>
      <c r="BJC6" s="186"/>
      <c r="BJD6" s="178"/>
      <c r="BJE6" s="185"/>
      <c r="BJF6" s="154"/>
      <c r="BJG6" s="178"/>
      <c r="BJH6" s="178"/>
      <c r="BJI6" s="186"/>
      <c r="BJJ6" s="178"/>
      <c r="BJK6" s="185"/>
      <c r="BJL6" s="154"/>
      <c r="BJM6" s="178"/>
      <c r="BJN6" s="178"/>
      <c r="BJO6" s="186"/>
      <c r="BJP6" s="178"/>
      <c r="BJQ6" s="185"/>
      <c r="BJR6" s="154"/>
      <c r="BJS6" s="178"/>
      <c r="BJT6" s="178"/>
      <c r="BJU6" s="186"/>
      <c r="BJV6" s="178"/>
      <c r="BJW6" s="185"/>
      <c r="BJX6" s="154"/>
      <c r="BJY6" s="178"/>
      <c r="BJZ6" s="178"/>
      <c r="BKA6" s="186"/>
      <c r="BKB6" s="178"/>
      <c r="BKC6" s="185"/>
      <c r="BKD6" s="154"/>
      <c r="BKE6" s="178"/>
      <c r="BKF6" s="178"/>
      <c r="BKG6" s="186"/>
      <c r="BKH6" s="178"/>
      <c r="BKI6" s="185"/>
      <c r="BKJ6" s="154"/>
      <c r="BKK6" s="178"/>
      <c r="BKL6" s="178"/>
      <c r="BKM6" s="186"/>
      <c r="BKN6" s="178"/>
      <c r="BKO6" s="185"/>
      <c r="BKP6" s="154"/>
      <c r="BKQ6" s="178"/>
      <c r="BKR6" s="178"/>
      <c r="BKS6" s="186"/>
      <c r="BKT6" s="178"/>
      <c r="BKU6" s="185"/>
      <c r="BKV6" s="154"/>
      <c r="BKW6" s="178"/>
      <c r="BKX6" s="178"/>
      <c r="BKY6" s="186"/>
      <c r="BKZ6" s="178"/>
      <c r="BLA6" s="185"/>
      <c r="BLB6" s="154"/>
      <c r="BLC6" s="178"/>
      <c r="BLD6" s="178"/>
      <c r="BLE6" s="186"/>
      <c r="BLF6" s="178"/>
      <c r="BLG6" s="185"/>
      <c r="BLH6" s="154"/>
      <c r="BLI6" s="178"/>
      <c r="BLJ6" s="178"/>
      <c r="BLK6" s="186"/>
      <c r="BLL6" s="178"/>
      <c r="BLM6" s="185"/>
      <c r="BLN6" s="154"/>
      <c r="BLO6" s="178"/>
      <c r="BLP6" s="178"/>
      <c r="BLQ6" s="186"/>
      <c r="BLR6" s="178"/>
      <c r="BLS6" s="185"/>
      <c r="BLT6" s="154"/>
      <c r="BLU6" s="178"/>
      <c r="BLV6" s="178"/>
      <c r="BLW6" s="186"/>
      <c r="BLX6" s="178"/>
      <c r="BLY6" s="185"/>
      <c r="BLZ6" s="154"/>
      <c r="BMA6" s="178"/>
      <c r="BMB6" s="178"/>
      <c r="BMC6" s="186"/>
      <c r="BMD6" s="178"/>
      <c r="BME6" s="185"/>
      <c r="BMF6" s="154"/>
      <c r="BMG6" s="178"/>
      <c r="BMH6" s="178"/>
      <c r="BMI6" s="186"/>
      <c r="BMJ6" s="178"/>
      <c r="BMK6" s="185"/>
      <c r="BML6" s="154"/>
      <c r="BMM6" s="178"/>
      <c r="BMN6" s="178"/>
      <c r="BMO6" s="186"/>
      <c r="BMP6" s="178"/>
      <c r="BMQ6" s="185"/>
      <c r="BMR6" s="154"/>
      <c r="BMS6" s="178"/>
      <c r="BMT6" s="178"/>
      <c r="BMU6" s="186"/>
      <c r="BMV6" s="178"/>
      <c r="BMW6" s="185"/>
      <c r="BMX6" s="154"/>
      <c r="BMY6" s="178"/>
      <c r="BMZ6" s="178"/>
      <c r="BNA6" s="186"/>
      <c r="BNB6" s="178"/>
      <c r="BNC6" s="185"/>
      <c r="BND6" s="154"/>
      <c r="BNE6" s="178"/>
      <c r="BNF6" s="178"/>
      <c r="BNG6" s="186"/>
      <c r="BNH6" s="178"/>
      <c r="BNI6" s="185"/>
      <c r="BNJ6" s="154"/>
      <c r="BNK6" s="178"/>
      <c r="BNL6" s="178"/>
      <c r="BNM6" s="186"/>
      <c r="BNN6" s="178"/>
      <c r="BNO6" s="185"/>
      <c r="BNP6" s="154"/>
      <c r="BNQ6" s="178"/>
      <c r="BNR6" s="178"/>
      <c r="BNS6" s="186"/>
      <c r="BNT6" s="178"/>
      <c r="BNU6" s="185"/>
      <c r="BNV6" s="154"/>
      <c r="BNW6" s="178"/>
      <c r="BNX6" s="178"/>
      <c r="BNY6" s="186"/>
      <c r="BNZ6" s="178"/>
      <c r="BOA6" s="185"/>
      <c r="BOB6" s="154"/>
      <c r="BOC6" s="178"/>
      <c r="BOD6" s="178"/>
      <c r="BOE6" s="186"/>
      <c r="BOF6" s="178"/>
      <c r="BOG6" s="185"/>
      <c r="BOH6" s="154"/>
      <c r="BOI6" s="178"/>
      <c r="BOJ6" s="178"/>
      <c r="BOK6" s="186"/>
      <c r="BOL6" s="178"/>
      <c r="BOM6" s="185"/>
      <c r="BON6" s="154"/>
      <c r="BOO6" s="178"/>
      <c r="BOP6" s="178"/>
      <c r="BOQ6" s="186"/>
      <c r="BOR6" s="178"/>
      <c r="BOS6" s="185"/>
      <c r="BOT6" s="154"/>
      <c r="BOU6" s="178"/>
      <c r="BOV6" s="178"/>
      <c r="BOW6" s="186"/>
      <c r="BOX6" s="178"/>
      <c r="BOY6" s="185"/>
      <c r="BOZ6" s="154"/>
      <c r="BPA6" s="178"/>
      <c r="BPB6" s="178"/>
      <c r="BPC6" s="186"/>
      <c r="BPD6" s="178"/>
      <c r="BPE6" s="185"/>
      <c r="BPF6" s="154"/>
      <c r="BPG6" s="178"/>
      <c r="BPH6" s="178"/>
      <c r="BPI6" s="186"/>
      <c r="BPJ6" s="178"/>
      <c r="BPK6" s="185"/>
      <c r="BPL6" s="154"/>
      <c r="BPM6" s="178"/>
      <c r="BPN6" s="178"/>
      <c r="BPO6" s="186"/>
      <c r="BPP6" s="178"/>
      <c r="BPQ6" s="185"/>
      <c r="BPR6" s="154"/>
      <c r="BPS6" s="178"/>
      <c r="BPT6" s="178"/>
      <c r="BPU6" s="186"/>
      <c r="BPV6" s="178"/>
      <c r="BPW6" s="185"/>
      <c r="BPX6" s="154"/>
      <c r="BPY6" s="178"/>
      <c r="BPZ6" s="178"/>
      <c r="BQA6" s="186"/>
      <c r="BQB6" s="178"/>
      <c r="BQC6" s="185"/>
      <c r="BQD6" s="154"/>
      <c r="BQE6" s="178"/>
      <c r="BQF6" s="178"/>
      <c r="BQG6" s="186"/>
      <c r="BQH6" s="178"/>
      <c r="BQI6" s="185"/>
      <c r="BQJ6" s="154"/>
      <c r="BQK6" s="178"/>
      <c r="BQL6" s="178"/>
      <c r="BQM6" s="186"/>
      <c r="BQN6" s="178"/>
      <c r="BQO6" s="185"/>
      <c r="BQP6" s="154"/>
      <c r="BQQ6" s="178"/>
      <c r="BQR6" s="178"/>
      <c r="BQS6" s="186"/>
      <c r="BQT6" s="178"/>
      <c r="BQU6" s="185"/>
      <c r="BQV6" s="154"/>
      <c r="BQW6" s="178"/>
      <c r="BQX6" s="178"/>
      <c r="BQY6" s="186"/>
      <c r="BQZ6" s="178"/>
      <c r="BRA6" s="185"/>
      <c r="BRB6" s="154"/>
      <c r="BRC6" s="178"/>
      <c r="BRD6" s="178"/>
      <c r="BRE6" s="186"/>
      <c r="BRF6" s="178"/>
      <c r="BRG6" s="185"/>
      <c r="BRH6" s="154"/>
      <c r="BRI6" s="178"/>
      <c r="BRJ6" s="178"/>
      <c r="BRK6" s="186"/>
      <c r="BRL6" s="178"/>
      <c r="BRM6" s="185"/>
      <c r="BRN6" s="154"/>
      <c r="BRO6" s="178"/>
      <c r="BRP6" s="178"/>
      <c r="BRQ6" s="186"/>
      <c r="BRR6" s="178"/>
      <c r="BRS6" s="185"/>
      <c r="BRT6" s="154"/>
      <c r="BRU6" s="178"/>
      <c r="BRV6" s="178"/>
      <c r="BRW6" s="186"/>
      <c r="BRX6" s="178"/>
      <c r="BRY6" s="185"/>
      <c r="BRZ6" s="154"/>
      <c r="BSA6" s="178"/>
      <c r="BSB6" s="178"/>
      <c r="BSC6" s="186"/>
      <c r="BSD6" s="178"/>
      <c r="BSE6" s="185"/>
      <c r="BSF6" s="154"/>
      <c r="BSG6" s="178"/>
      <c r="BSH6" s="178"/>
      <c r="BSI6" s="186"/>
      <c r="BSJ6" s="178"/>
      <c r="BSK6" s="185"/>
      <c r="BSL6" s="154"/>
      <c r="BSM6" s="178"/>
      <c r="BSN6" s="178"/>
      <c r="BSO6" s="186"/>
      <c r="BSP6" s="178"/>
      <c r="BSQ6" s="185"/>
      <c r="BSR6" s="154"/>
      <c r="BSS6" s="178"/>
      <c r="BST6" s="178"/>
      <c r="BSU6" s="186"/>
      <c r="BSV6" s="178"/>
      <c r="BSW6" s="185"/>
      <c r="BSX6" s="154"/>
      <c r="BSY6" s="178"/>
      <c r="BSZ6" s="178"/>
      <c r="BTA6" s="186"/>
      <c r="BTB6" s="178"/>
      <c r="BTC6" s="185"/>
      <c r="BTD6" s="154"/>
      <c r="BTE6" s="178"/>
      <c r="BTF6" s="178"/>
      <c r="BTG6" s="186"/>
      <c r="BTH6" s="178"/>
      <c r="BTI6" s="185"/>
      <c r="BTJ6" s="154"/>
      <c r="BTK6" s="178"/>
      <c r="BTL6" s="178"/>
      <c r="BTM6" s="186"/>
      <c r="BTN6" s="178"/>
      <c r="BTO6" s="185"/>
      <c r="BTP6" s="154"/>
      <c r="BTQ6" s="178"/>
      <c r="BTR6" s="178"/>
      <c r="BTS6" s="186"/>
      <c r="BTT6" s="178"/>
      <c r="BTU6" s="185"/>
      <c r="BTV6" s="154"/>
      <c r="BTW6" s="178"/>
      <c r="BTX6" s="178"/>
      <c r="BTY6" s="186"/>
      <c r="BTZ6" s="178"/>
      <c r="BUA6" s="185"/>
      <c r="BUB6" s="154"/>
      <c r="BUC6" s="178"/>
      <c r="BUD6" s="178"/>
      <c r="BUE6" s="186"/>
      <c r="BUF6" s="178"/>
      <c r="BUG6" s="185"/>
      <c r="BUH6" s="154"/>
      <c r="BUI6" s="178"/>
      <c r="BUJ6" s="178"/>
      <c r="BUK6" s="186"/>
      <c r="BUL6" s="178"/>
      <c r="BUM6" s="185"/>
      <c r="BUN6" s="154"/>
      <c r="BUO6" s="178"/>
      <c r="BUP6" s="178"/>
      <c r="BUQ6" s="186"/>
      <c r="BUR6" s="178"/>
      <c r="BUS6" s="185"/>
      <c r="BUT6" s="154"/>
      <c r="BUU6" s="178"/>
      <c r="BUV6" s="178"/>
      <c r="BUW6" s="186"/>
      <c r="BUX6" s="178"/>
      <c r="BUY6" s="185"/>
      <c r="BUZ6" s="154"/>
      <c r="BVA6" s="178"/>
      <c r="BVB6" s="178"/>
      <c r="BVC6" s="186"/>
      <c r="BVD6" s="178"/>
      <c r="BVE6" s="185"/>
      <c r="BVF6" s="154"/>
      <c r="BVG6" s="178"/>
      <c r="BVH6" s="178"/>
      <c r="BVI6" s="186"/>
      <c r="BVJ6" s="178"/>
      <c r="BVK6" s="185"/>
      <c r="BVL6" s="154"/>
      <c r="BVM6" s="178"/>
      <c r="BVN6" s="178"/>
      <c r="BVO6" s="186"/>
      <c r="BVP6" s="178"/>
      <c r="BVQ6" s="185"/>
      <c r="BVR6" s="154"/>
      <c r="BVS6" s="178"/>
      <c r="BVT6" s="178"/>
      <c r="BVU6" s="186"/>
      <c r="BVV6" s="178"/>
      <c r="BVW6" s="185"/>
      <c r="BVX6" s="154"/>
      <c r="BVY6" s="178"/>
      <c r="BVZ6" s="178"/>
      <c r="BWA6" s="186"/>
      <c r="BWB6" s="178"/>
      <c r="BWC6" s="185"/>
      <c r="BWD6" s="154"/>
      <c r="BWE6" s="178"/>
      <c r="BWF6" s="178"/>
      <c r="BWG6" s="186"/>
      <c r="BWH6" s="178"/>
      <c r="BWI6" s="185"/>
      <c r="BWJ6" s="154"/>
      <c r="BWK6" s="178"/>
      <c r="BWL6" s="178"/>
      <c r="BWM6" s="186"/>
      <c r="BWN6" s="178"/>
      <c r="BWO6" s="185"/>
      <c r="BWP6" s="154"/>
      <c r="BWQ6" s="178"/>
      <c r="BWR6" s="178"/>
      <c r="BWS6" s="186"/>
      <c r="BWT6" s="178"/>
      <c r="BWU6" s="185"/>
      <c r="BWV6" s="154"/>
      <c r="BWW6" s="178"/>
      <c r="BWX6" s="178"/>
      <c r="BWY6" s="186"/>
      <c r="BWZ6" s="178"/>
      <c r="BXA6" s="185"/>
      <c r="BXB6" s="154"/>
      <c r="BXC6" s="178"/>
      <c r="BXD6" s="178"/>
      <c r="BXE6" s="186"/>
      <c r="BXF6" s="178"/>
      <c r="BXG6" s="185"/>
      <c r="BXH6" s="154"/>
      <c r="BXI6" s="178"/>
      <c r="BXJ6" s="178"/>
      <c r="BXK6" s="186"/>
      <c r="BXL6" s="178"/>
      <c r="BXM6" s="185"/>
      <c r="BXN6" s="154"/>
      <c r="BXO6" s="178"/>
      <c r="BXP6" s="178"/>
      <c r="BXQ6" s="186"/>
      <c r="BXR6" s="178"/>
      <c r="BXS6" s="185"/>
      <c r="BXT6" s="154"/>
      <c r="BXU6" s="178"/>
      <c r="BXV6" s="178"/>
      <c r="BXW6" s="186"/>
      <c r="BXX6" s="178"/>
      <c r="BXY6" s="185"/>
      <c r="BXZ6" s="154"/>
      <c r="BYA6" s="178"/>
      <c r="BYB6" s="178"/>
      <c r="BYC6" s="186"/>
      <c r="BYD6" s="178"/>
      <c r="BYE6" s="185"/>
      <c r="BYF6" s="154"/>
      <c r="BYG6" s="178"/>
      <c r="BYH6" s="178"/>
      <c r="BYI6" s="186"/>
      <c r="BYJ6" s="178"/>
      <c r="BYK6" s="185"/>
      <c r="BYL6" s="154"/>
      <c r="BYM6" s="178"/>
      <c r="BYN6" s="178"/>
      <c r="BYO6" s="186"/>
      <c r="BYP6" s="178"/>
      <c r="BYQ6" s="185"/>
      <c r="BYR6" s="154"/>
      <c r="BYS6" s="178"/>
      <c r="BYT6" s="178"/>
      <c r="BYU6" s="186"/>
      <c r="BYV6" s="178"/>
      <c r="BYW6" s="185"/>
      <c r="BYX6" s="154"/>
      <c r="BYY6" s="178"/>
      <c r="BYZ6" s="178"/>
      <c r="BZA6" s="186"/>
      <c r="BZB6" s="178"/>
      <c r="BZC6" s="185"/>
      <c r="BZD6" s="154"/>
      <c r="BZE6" s="178"/>
      <c r="BZF6" s="178"/>
      <c r="BZG6" s="186"/>
      <c r="BZH6" s="178"/>
      <c r="BZI6" s="185"/>
      <c r="BZJ6" s="154"/>
      <c r="BZK6" s="178"/>
      <c r="BZL6" s="178"/>
      <c r="BZM6" s="186"/>
      <c r="BZN6" s="178"/>
      <c r="BZO6" s="185"/>
      <c r="BZP6" s="154"/>
      <c r="BZQ6" s="178"/>
      <c r="BZR6" s="178"/>
      <c r="BZS6" s="186"/>
      <c r="BZT6" s="178"/>
      <c r="BZU6" s="185"/>
      <c r="BZV6" s="154"/>
      <c r="BZW6" s="178"/>
      <c r="BZX6" s="178"/>
      <c r="BZY6" s="186"/>
      <c r="BZZ6" s="178"/>
      <c r="CAA6" s="185"/>
      <c r="CAB6" s="154"/>
      <c r="CAC6" s="178"/>
      <c r="CAD6" s="178"/>
      <c r="CAE6" s="186"/>
      <c r="CAF6" s="178"/>
      <c r="CAG6" s="185"/>
      <c r="CAH6" s="154"/>
      <c r="CAI6" s="178"/>
      <c r="CAJ6" s="178"/>
      <c r="CAK6" s="186"/>
      <c r="CAL6" s="178"/>
      <c r="CAM6" s="185"/>
      <c r="CAN6" s="154"/>
      <c r="CAO6" s="178"/>
      <c r="CAP6" s="178"/>
      <c r="CAQ6" s="186"/>
      <c r="CAR6" s="178"/>
      <c r="CAS6" s="185"/>
      <c r="CAT6" s="154"/>
      <c r="CAU6" s="178"/>
      <c r="CAV6" s="178"/>
      <c r="CAW6" s="186"/>
      <c r="CAX6" s="178"/>
      <c r="CAY6" s="185"/>
      <c r="CAZ6" s="154"/>
      <c r="CBA6" s="178"/>
      <c r="CBB6" s="178"/>
      <c r="CBC6" s="186"/>
      <c r="CBD6" s="178"/>
      <c r="CBE6" s="185"/>
      <c r="CBF6" s="154"/>
      <c r="CBG6" s="178"/>
      <c r="CBH6" s="178"/>
      <c r="CBI6" s="186"/>
      <c r="CBJ6" s="178"/>
      <c r="CBK6" s="185"/>
      <c r="CBL6" s="154"/>
      <c r="CBM6" s="178"/>
      <c r="CBN6" s="178"/>
      <c r="CBO6" s="186"/>
      <c r="CBP6" s="178"/>
      <c r="CBQ6" s="185"/>
      <c r="CBR6" s="154"/>
      <c r="CBS6" s="178"/>
      <c r="CBT6" s="178"/>
      <c r="CBU6" s="186"/>
      <c r="CBV6" s="178"/>
      <c r="CBW6" s="185"/>
      <c r="CBX6" s="154"/>
      <c r="CBY6" s="178"/>
      <c r="CBZ6" s="178"/>
      <c r="CCA6" s="186"/>
      <c r="CCB6" s="178"/>
      <c r="CCC6" s="185"/>
      <c r="CCD6" s="154"/>
      <c r="CCE6" s="178"/>
      <c r="CCF6" s="178"/>
      <c r="CCG6" s="186"/>
      <c r="CCH6" s="178"/>
      <c r="CCI6" s="185"/>
      <c r="CCJ6" s="154"/>
      <c r="CCK6" s="178"/>
      <c r="CCL6" s="178"/>
      <c r="CCM6" s="186"/>
      <c r="CCN6" s="178"/>
      <c r="CCO6" s="185"/>
      <c r="CCP6" s="154"/>
      <c r="CCQ6" s="178"/>
      <c r="CCR6" s="178"/>
      <c r="CCS6" s="186"/>
      <c r="CCT6" s="178"/>
      <c r="CCU6" s="185"/>
      <c r="CCV6" s="154"/>
      <c r="CCW6" s="178"/>
      <c r="CCX6" s="178"/>
      <c r="CCY6" s="186"/>
      <c r="CCZ6" s="178"/>
      <c r="CDA6" s="185"/>
      <c r="CDB6" s="154"/>
      <c r="CDC6" s="178"/>
      <c r="CDD6" s="178"/>
      <c r="CDE6" s="186"/>
      <c r="CDF6" s="178"/>
      <c r="CDG6" s="185"/>
      <c r="CDH6" s="154"/>
      <c r="CDI6" s="178"/>
      <c r="CDJ6" s="178"/>
      <c r="CDK6" s="186"/>
      <c r="CDL6" s="178"/>
      <c r="CDM6" s="185"/>
      <c r="CDN6" s="154"/>
      <c r="CDO6" s="178"/>
      <c r="CDP6" s="178"/>
      <c r="CDQ6" s="186"/>
      <c r="CDR6" s="178"/>
      <c r="CDS6" s="185"/>
      <c r="CDT6" s="154"/>
      <c r="CDU6" s="178"/>
      <c r="CDV6" s="178"/>
      <c r="CDW6" s="186"/>
      <c r="CDX6" s="178"/>
      <c r="CDY6" s="185"/>
      <c r="CDZ6" s="154"/>
      <c r="CEA6" s="178"/>
      <c r="CEB6" s="178"/>
      <c r="CEC6" s="186"/>
      <c r="CED6" s="178"/>
      <c r="CEE6" s="185"/>
      <c r="CEF6" s="154"/>
      <c r="CEG6" s="178"/>
      <c r="CEH6" s="178"/>
      <c r="CEI6" s="186"/>
      <c r="CEJ6" s="178"/>
      <c r="CEK6" s="185"/>
      <c r="CEL6" s="154"/>
      <c r="CEM6" s="178"/>
      <c r="CEN6" s="178"/>
      <c r="CEO6" s="186"/>
      <c r="CEP6" s="178"/>
      <c r="CEQ6" s="185"/>
      <c r="CER6" s="154"/>
      <c r="CES6" s="178"/>
      <c r="CET6" s="178"/>
      <c r="CEU6" s="186"/>
      <c r="CEV6" s="178"/>
      <c r="CEW6" s="185"/>
      <c r="CEX6" s="154"/>
      <c r="CEY6" s="178"/>
      <c r="CEZ6" s="178"/>
      <c r="CFA6" s="186"/>
      <c r="CFB6" s="178"/>
      <c r="CFC6" s="185"/>
      <c r="CFD6" s="154"/>
      <c r="CFE6" s="178"/>
      <c r="CFF6" s="178"/>
      <c r="CFG6" s="186"/>
      <c r="CFH6" s="178"/>
      <c r="CFI6" s="185"/>
      <c r="CFJ6" s="154"/>
      <c r="CFK6" s="178"/>
      <c r="CFL6" s="178"/>
      <c r="CFM6" s="186"/>
      <c r="CFN6" s="178"/>
      <c r="CFO6" s="185"/>
      <c r="CFP6" s="154"/>
      <c r="CFQ6" s="178"/>
      <c r="CFR6" s="178"/>
      <c r="CFS6" s="186"/>
      <c r="CFT6" s="178"/>
      <c r="CFU6" s="185"/>
      <c r="CFV6" s="154"/>
      <c r="CFW6" s="178"/>
      <c r="CFX6" s="178"/>
      <c r="CFY6" s="186"/>
      <c r="CFZ6" s="178"/>
      <c r="CGA6" s="185"/>
      <c r="CGB6" s="154"/>
      <c r="CGC6" s="178"/>
      <c r="CGD6" s="178"/>
      <c r="CGE6" s="186"/>
      <c r="CGF6" s="178"/>
      <c r="CGG6" s="185"/>
      <c r="CGH6" s="154"/>
      <c r="CGI6" s="178"/>
      <c r="CGJ6" s="178"/>
      <c r="CGK6" s="186"/>
      <c r="CGL6" s="178"/>
      <c r="CGM6" s="185"/>
      <c r="CGN6" s="154"/>
      <c r="CGO6" s="178"/>
      <c r="CGP6" s="178"/>
      <c r="CGQ6" s="186"/>
      <c r="CGR6" s="178"/>
      <c r="CGS6" s="185"/>
      <c r="CGT6" s="154"/>
      <c r="CGU6" s="178"/>
      <c r="CGV6" s="178"/>
      <c r="CGW6" s="186"/>
      <c r="CGX6" s="178"/>
      <c r="CGY6" s="185"/>
      <c r="CGZ6" s="154"/>
      <c r="CHA6" s="178"/>
      <c r="CHB6" s="178"/>
      <c r="CHC6" s="186"/>
      <c r="CHD6" s="178"/>
      <c r="CHE6" s="185"/>
      <c r="CHF6" s="154"/>
      <c r="CHG6" s="178"/>
      <c r="CHH6" s="178"/>
      <c r="CHI6" s="186"/>
      <c r="CHJ6" s="178"/>
      <c r="CHK6" s="185"/>
      <c r="CHL6" s="154"/>
      <c r="CHM6" s="178"/>
      <c r="CHN6" s="178"/>
      <c r="CHO6" s="186"/>
      <c r="CHP6" s="178"/>
      <c r="CHQ6" s="185"/>
      <c r="CHR6" s="154"/>
      <c r="CHS6" s="178"/>
      <c r="CHT6" s="178"/>
      <c r="CHU6" s="186"/>
      <c r="CHV6" s="178"/>
      <c r="CHW6" s="185"/>
      <c r="CHX6" s="154"/>
      <c r="CHY6" s="178"/>
      <c r="CHZ6" s="178"/>
      <c r="CIA6" s="186"/>
      <c r="CIB6" s="178"/>
      <c r="CIC6" s="185"/>
      <c r="CID6" s="154"/>
      <c r="CIE6" s="178"/>
      <c r="CIF6" s="178"/>
      <c r="CIG6" s="186"/>
      <c r="CIH6" s="178"/>
      <c r="CII6" s="185"/>
      <c r="CIJ6" s="154"/>
      <c r="CIK6" s="178"/>
      <c r="CIL6" s="178"/>
      <c r="CIM6" s="186"/>
      <c r="CIN6" s="178"/>
      <c r="CIO6" s="185"/>
      <c r="CIP6" s="154"/>
      <c r="CIQ6" s="178"/>
      <c r="CIR6" s="178"/>
      <c r="CIS6" s="186"/>
      <c r="CIT6" s="178"/>
      <c r="CIU6" s="185"/>
      <c r="CIV6" s="154"/>
      <c r="CIW6" s="178"/>
      <c r="CIX6" s="178"/>
      <c r="CIY6" s="186"/>
      <c r="CIZ6" s="178"/>
      <c r="CJA6" s="185"/>
      <c r="CJB6" s="154"/>
      <c r="CJC6" s="178"/>
      <c r="CJD6" s="178"/>
      <c r="CJE6" s="186"/>
      <c r="CJF6" s="178"/>
      <c r="CJG6" s="185"/>
      <c r="CJH6" s="154"/>
      <c r="CJI6" s="178"/>
      <c r="CJJ6" s="178"/>
      <c r="CJK6" s="186"/>
      <c r="CJL6" s="178"/>
      <c r="CJM6" s="185"/>
      <c r="CJN6" s="154"/>
      <c r="CJO6" s="178"/>
      <c r="CJP6" s="178"/>
      <c r="CJQ6" s="186"/>
      <c r="CJR6" s="178"/>
      <c r="CJS6" s="185"/>
      <c r="CJT6" s="154"/>
      <c r="CJU6" s="178"/>
      <c r="CJV6" s="178"/>
      <c r="CJW6" s="186"/>
      <c r="CJX6" s="178"/>
      <c r="CJY6" s="185"/>
      <c r="CJZ6" s="154"/>
      <c r="CKA6" s="178"/>
      <c r="CKB6" s="178"/>
      <c r="CKC6" s="186"/>
      <c r="CKD6" s="178"/>
      <c r="CKE6" s="185"/>
      <c r="CKF6" s="154"/>
      <c r="CKG6" s="178"/>
      <c r="CKH6" s="178"/>
      <c r="CKI6" s="186"/>
      <c r="CKJ6" s="178"/>
      <c r="CKK6" s="185"/>
      <c r="CKL6" s="154"/>
      <c r="CKM6" s="178"/>
      <c r="CKN6" s="178"/>
      <c r="CKO6" s="186"/>
      <c r="CKP6" s="178"/>
      <c r="CKQ6" s="185"/>
      <c r="CKR6" s="154"/>
      <c r="CKS6" s="178"/>
      <c r="CKT6" s="178"/>
      <c r="CKU6" s="186"/>
      <c r="CKV6" s="178"/>
      <c r="CKW6" s="185"/>
      <c r="CKX6" s="154"/>
      <c r="CKY6" s="178"/>
      <c r="CKZ6" s="178"/>
      <c r="CLA6" s="186"/>
      <c r="CLB6" s="178"/>
      <c r="CLC6" s="185"/>
      <c r="CLD6" s="154"/>
      <c r="CLE6" s="178"/>
      <c r="CLF6" s="178"/>
      <c r="CLG6" s="186"/>
      <c r="CLH6" s="178"/>
      <c r="CLI6" s="185"/>
      <c r="CLJ6" s="154"/>
      <c r="CLK6" s="178"/>
      <c r="CLL6" s="178"/>
      <c r="CLM6" s="186"/>
      <c r="CLN6" s="178"/>
      <c r="CLO6" s="185"/>
      <c r="CLP6" s="154"/>
      <c r="CLQ6" s="178"/>
      <c r="CLR6" s="178"/>
      <c r="CLS6" s="186"/>
      <c r="CLT6" s="178"/>
      <c r="CLU6" s="185"/>
      <c r="CLV6" s="154"/>
      <c r="CLW6" s="178"/>
      <c r="CLX6" s="178"/>
      <c r="CLY6" s="186"/>
      <c r="CLZ6" s="178"/>
      <c r="CMA6" s="185"/>
      <c r="CMB6" s="154"/>
      <c r="CMC6" s="178"/>
      <c r="CMD6" s="178"/>
      <c r="CME6" s="186"/>
      <c r="CMF6" s="178"/>
      <c r="CMG6" s="185"/>
      <c r="CMH6" s="154"/>
      <c r="CMI6" s="178"/>
      <c r="CMJ6" s="178"/>
      <c r="CMK6" s="186"/>
      <c r="CML6" s="178"/>
      <c r="CMM6" s="185"/>
      <c r="CMN6" s="154"/>
      <c r="CMO6" s="178"/>
      <c r="CMP6" s="178"/>
      <c r="CMQ6" s="186"/>
      <c r="CMR6" s="178"/>
      <c r="CMS6" s="185"/>
      <c r="CMT6" s="154"/>
      <c r="CMU6" s="178"/>
      <c r="CMV6" s="178"/>
      <c r="CMW6" s="186"/>
      <c r="CMX6" s="178"/>
      <c r="CMY6" s="185"/>
      <c r="CMZ6" s="154"/>
      <c r="CNA6" s="178"/>
      <c r="CNB6" s="178"/>
      <c r="CNC6" s="186"/>
      <c r="CND6" s="178"/>
      <c r="CNE6" s="185"/>
      <c r="CNF6" s="154"/>
      <c r="CNG6" s="178"/>
      <c r="CNH6" s="178"/>
      <c r="CNI6" s="186"/>
      <c r="CNJ6" s="178"/>
      <c r="CNK6" s="185"/>
      <c r="CNL6" s="154"/>
      <c r="CNM6" s="178"/>
      <c r="CNN6" s="178"/>
      <c r="CNO6" s="186"/>
      <c r="CNP6" s="178"/>
      <c r="CNQ6" s="185"/>
      <c r="CNR6" s="154"/>
      <c r="CNS6" s="178"/>
      <c r="CNT6" s="178"/>
      <c r="CNU6" s="186"/>
      <c r="CNV6" s="178"/>
      <c r="CNW6" s="185"/>
      <c r="CNX6" s="154"/>
      <c r="CNY6" s="178"/>
      <c r="CNZ6" s="178"/>
      <c r="COA6" s="186"/>
      <c r="COB6" s="178"/>
      <c r="COC6" s="185"/>
      <c r="COD6" s="154"/>
      <c r="COE6" s="178"/>
      <c r="COF6" s="178"/>
      <c r="COG6" s="186"/>
      <c r="COH6" s="178"/>
      <c r="COI6" s="185"/>
      <c r="COJ6" s="154"/>
      <c r="COK6" s="178"/>
      <c r="COL6" s="178"/>
      <c r="COM6" s="186"/>
      <c r="CON6" s="178"/>
      <c r="COO6" s="185"/>
      <c r="COP6" s="154"/>
      <c r="COQ6" s="178"/>
      <c r="COR6" s="178"/>
      <c r="COS6" s="186"/>
      <c r="COT6" s="178"/>
      <c r="COU6" s="185"/>
      <c r="COV6" s="154"/>
      <c r="COW6" s="178"/>
      <c r="COX6" s="178"/>
      <c r="COY6" s="186"/>
      <c r="COZ6" s="178"/>
      <c r="CPA6" s="185"/>
      <c r="CPB6" s="154"/>
      <c r="CPC6" s="178"/>
      <c r="CPD6" s="178"/>
      <c r="CPE6" s="186"/>
      <c r="CPF6" s="178"/>
      <c r="CPG6" s="185"/>
      <c r="CPH6" s="154"/>
      <c r="CPI6" s="178"/>
      <c r="CPJ6" s="178"/>
      <c r="CPK6" s="186"/>
      <c r="CPL6" s="178"/>
      <c r="CPM6" s="185"/>
      <c r="CPN6" s="154"/>
      <c r="CPO6" s="178"/>
      <c r="CPP6" s="178"/>
      <c r="CPQ6" s="186"/>
      <c r="CPR6" s="178"/>
      <c r="CPS6" s="185"/>
      <c r="CPT6" s="154"/>
      <c r="CPU6" s="178"/>
      <c r="CPV6" s="178"/>
      <c r="CPW6" s="186"/>
      <c r="CPX6" s="178"/>
      <c r="CPY6" s="185"/>
      <c r="CPZ6" s="154"/>
      <c r="CQA6" s="178"/>
      <c r="CQB6" s="178"/>
      <c r="CQC6" s="186"/>
      <c r="CQD6" s="178"/>
      <c r="CQE6" s="185"/>
      <c r="CQF6" s="154"/>
      <c r="CQG6" s="178"/>
      <c r="CQH6" s="178"/>
      <c r="CQI6" s="186"/>
      <c r="CQJ6" s="178"/>
      <c r="CQK6" s="185"/>
      <c r="CQL6" s="154"/>
      <c r="CQM6" s="178"/>
      <c r="CQN6" s="178"/>
      <c r="CQO6" s="186"/>
      <c r="CQP6" s="178"/>
      <c r="CQQ6" s="185"/>
      <c r="CQR6" s="154"/>
      <c r="CQS6" s="178"/>
      <c r="CQT6" s="178"/>
      <c r="CQU6" s="186"/>
      <c r="CQV6" s="178"/>
      <c r="CQW6" s="185"/>
      <c r="CQX6" s="154"/>
      <c r="CQY6" s="178"/>
      <c r="CQZ6" s="178"/>
      <c r="CRA6" s="186"/>
      <c r="CRB6" s="178"/>
      <c r="CRC6" s="185"/>
      <c r="CRD6" s="154"/>
      <c r="CRE6" s="178"/>
      <c r="CRF6" s="178"/>
      <c r="CRG6" s="186"/>
      <c r="CRH6" s="178"/>
      <c r="CRI6" s="185"/>
      <c r="CRJ6" s="154"/>
      <c r="CRK6" s="178"/>
      <c r="CRL6" s="178"/>
      <c r="CRM6" s="186"/>
      <c r="CRN6" s="178"/>
      <c r="CRO6" s="185"/>
      <c r="CRP6" s="154"/>
      <c r="CRQ6" s="178"/>
      <c r="CRR6" s="178"/>
      <c r="CRS6" s="186"/>
      <c r="CRT6" s="178"/>
      <c r="CRU6" s="185"/>
      <c r="CRV6" s="154"/>
      <c r="CRW6" s="178"/>
      <c r="CRX6" s="178"/>
      <c r="CRY6" s="186"/>
      <c r="CRZ6" s="178"/>
      <c r="CSA6" s="185"/>
      <c r="CSB6" s="154"/>
      <c r="CSC6" s="178"/>
      <c r="CSD6" s="178"/>
      <c r="CSE6" s="186"/>
      <c r="CSF6" s="178"/>
      <c r="CSG6" s="185"/>
      <c r="CSH6" s="154"/>
      <c r="CSI6" s="178"/>
      <c r="CSJ6" s="178"/>
      <c r="CSK6" s="186"/>
      <c r="CSL6" s="178"/>
      <c r="CSM6" s="185"/>
      <c r="CSN6" s="154"/>
      <c r="CSO6" s="178"/>
      <c r="CSP6" s="178"/>
      <c r="CSQ6" s="186"/>
      <c r="CSR6" s="178"/>
      <c r="CSS6" s="185"/>
      <c r="CST6" s="154"/>
      <c r="CSU6" s="178"/>
      <c r="CSV6" s="178"/>
      <c r="CSW6" s="186"/>
      <c r="CSX6" s="178"/>
      <c r="CSY6" s="185"/>
      <c r="CSZ6" s="154"/>
      <c r="CTA6" s="178"/>
      <c r="CTB6" s="178"/>
      <c r="CTC6" s="186"/>
      <c r="CTD6" s="178"/>
      <c r="CTE6" s="185"/>
      <c r="CTF6" s="154"/>
      <c r="CTG6" s="178"/>
      <c r="CTH6" s="178"/>
      <c r="CTI6" s="186"/>
      <c r="CTJ6" s="178"/>
      <c r="CTK6" s="185"/>
      <c r="CTL6" s="154"/>
      <c r="CTM6" s="178"/>
      <c r="CTN6" s="178"/>
      <c r="CTO6" s="186"/>
      <c r="CTP6" s="178"/>
      <c r="CTQ6" s="185"/>
      <c r="CTR6" s="154"/>
      <c r="CTS6" s="178"/>
      <c r="CTT6" s="178"/>
      <c r="CTU6" s="186"/>
      <c r="CTV6" s="178"/>
      <c r="CTW6" s="185"/>
      <c r="CTX6" s="154"/>
      <c r="CTY6" s="178"/>
      <c r="CTZ6" s="178"/>
      <c r="CUA6" s="186"/>
      <c r="CUB6" s="178"/>
      <c r="CUC6" s="185"/>
      <c r="CUD6" s="154"/>
      <c r="CUE6" s="178"/>
      <c r="CUF6" s="178"/>
      <c r="CUG6" s="186"/>
      <c r="CUH6" s="178"/>
      <c r="CUI6" s="185"/>
      <c r="CUJ6" s="154"/>
      <c r="CUK6" s="178"/>
      <c r="CUL6" s="178"/>
      <c r="CUM6" s="186"/>
      <c r="CUN6" s="178"/>
      <c r="CUO6" s="185"/>
      <c r="CUP6" s="154"/>
      <c r="CUQ6" s="178"/>
      <c r="CUR6" s="178"/>
      <c r="CUS6" s="186"/>
      <c r="CUT6" s="178"/>
      <c r="CUU6" s="185"/>
      <c r="CUV6" s="154"/>
      <c r="CUW6" s="178"/>
      <c r="CUX6" s="178"/>
      <c r="CUY6" s="186"/>
      <c r="CUZ6" s="178"/>
      <c r="CVA6" s="185"/>
      <c r="CVB6" s="154"/>
      <c r="CVC6" s="178"/>
      <c r="CVD6" s="178"/>
      <c r="CVE6" s="186"/>
      <c r="CVF6" s="178"/>
      <c r="CVG6" s="185"/>
      <c r="CVH6" s="154"/>
      <c r="CVI6" s="178"/>
      <c r="CVJ6" s="178"/>
      <c r="CVK6" s="186"/>
      <c r="CVL6" s="178"/>
      <c r="CVM6" s="185"/>
      <c r="CVN6" s="154"/>
      <c r="CVO6" s="178"/>
      <c r="CVP6" s="178"/>
      <c r="CVQ6" s="186"/>
      <c r="CVR6" s="178"/>
      <c r="CVS6" s="185"/>
      <c r="CVT6" s="154"/>
      <c r="CVU6" s="178"/>
      <c r="CVV6" s="178"/>
      <c r="CVW6" s="186"/>
      <c r="CVX6" s="178"/>
      <c r="CVY6" s="185"/>
      <c r="CVZ6" s="154"/>
      <c r="CWA6" s="178"/>
      <c r="CWB6" s="178"/>
      <c r="CWC6" s="186"/>
      <c r="CWD6" s="178"/>
      <c r="CWE6" s="185"/>
      <c r="CWF6" s="154"/>
      <c r="CWG6" s="178"/>
      <c r="CWH6" s="178"/>
      <c r="CWI6" s="186"/>
      <c r="CWJ6" s="178"/>
      <c r="CWK6" s="185"/>
      <c r="CWL6" s="154"/>
      <c r="CWM6" s="178"/>
      <c r="CWN6" s="178"/>
      <c r="CWO6" s="186"/>
      <c r="CWP6" s="178"/>
      <c r="CWQ6" s="185"/>
      <c r="CWR6" s="154"/>
      <c r="CWS6" s="178"/>
      <c r="CWT6" s="178"/>
      <c r="CWU6" s="186"/>
      <c r="CWV6" s="178"/>
      <c r="CWW6" s="185"/>
      <c r="CWX6" s="154"/>
      <c r="CWY6" s="178"/>
      <c r="CWZ6" s="178"/>
      <c r="CXA6" s="186"/>
      <c r="CXB6" s="178"/>
      <c r="CXC6" s="185"/>
      <c r="CXD6" s="154"/>
      <c r="CXE6" s="178"/>
      <c r="CXF6" s="178"/>
      <c r="CXG6" s="186"/>
      <c r="CXH6" s="178"/>
      <c r="CXI6" s="185"/>
      <c r="CXJ6" s="154"/>
      <c r="CXK6" s="178"/>
      <c r="CXL6" s="178"/>
      <c r="CXM6" s="186"/>
      <c r="CXN6" s="178"/>
      <c r="CXO6" s="185"/>
      <c r="CXP6" s="154"/>
      <c r="CXQ6" s="178"/>
      <c r="CXR6" s="178"/>
      <c r="CXS6" s="186"/>
      <c r="CXT6" s="178"/>
      <c r="CXU6" s="185"/>
      <c r="CXV6" s="154"/>
      <c r="CXW6" s="178"/>
      <c r="CXX6" s="178"/>
      <c r="CXY6" s="186"/>
      <c r="CXZ6" s="178"/>
      <c r="CYA6" s="185"/>
      <c r="CYB6" s="154"/>
      <c r="CYC6" s="178"/>
      <c r="CYD6" s="178"/>
      <c r="CYE6" s="186"/>
      <c r="CYF6" s="178"/>
      <c r="CYG6" s="185"/>
      <c r="CYH6" s="154"/>
      <c r="CYI6" s="178"/>
      <c r="CYJ6" s="178"/>
      <c r="CYK6" s="186"/>
      <c r="CYL6" s="178"/>
      <c r="CYM6" s="185"/>
      <c r="CYN6" s="154"/>
      <c r="CYO6" s="178"/>
      <c r="CYP6" s="178"/>
      <c r="CYQ6" s="186"/>
      <c r="CYR6" s="178"/>
      <c r="CYS6" s="185"/>
      <c r="CYT6" s="154"/>
      <c r="CYU6" s="178"/>
      <c r="CYV6" s="178"/>
      <c r="CYW6" s="186"/>
      <c r="CYX6" s="178"/>
      <c r="CYY6" s="185"/>
      <c r="CYZ6" s="154"/>
      <c r="CZA6" s="178"/>
      <c r="CZB6" s="178"/>
      <c r="CZC6" s="186"/>
      <c r="CZD6" s="178"/>
      <c r="CZE6" s="185"/>
      <c r="CZF6" s="154"/>
      <c r="CZG6" s="178"/>
      <c r="CZH6" s="178"/>
      <c r="CZI6" s="186"/>
      <c r="CZJ6" s="178"/>
      <c r="CZK6" s="185"/>
      <c r="CZL6" s="154"/>
      <c r="CZM6" s="178"/>
      <c r="CZN6" s="178"/>
      <c r="CZO6" s="186"/>
      <c r="CZP6" s="178"/>
      <c r="CZQ6" s="185"/>
      <c r="CZR6" s="154"/>
      <c r="CZS6" s="178"/>
      <c r="CZT6" s="178"/>
      <c r="CZU6" s="186"/>
      <c r="CZV6" s="178"/>
      <c r="CZW6" s="185"/>
      <c r="CZX6" s="154"/>
      <c r="CZY6" s="178"/>
      <c r="CZZ6" s="178"/>
      <c r="DAA6" s="186"/>
      <c r="DAB6" s="178"/>
      <c r="DAC6" s="185"/>
      <c r="DAD6" s="154"/>
      <c r="DAE6" s="178"/>
      <c r="DAF6" s="178"/>
      <c r="DAG6" s="186"/>
      <c r="DAH6" s="178"/>
      <c r="DAI6" s="185"/>
      <c r="DAJ6" s="154"/>
      <c r="DAK6" s="178"/>
      <c r="DAL6" s="178"/>
      <c r="DAM6" s="186"/>
      <c r="DAN6" s="178"/>
      <c r="DAO6" s="185"/>
      <c r="DAP6" s="154"/>
      <c r="DAQ6" s="178"/>
      <c r="DAR6" s="178"/>
      <c r="DAS6" s="186"/>
      <c r="DAT6" s="178"/>
      <c r="DAU6" s="185"/>
      <c r="DAV6" s="154"/>
      <c r="DAW6" s="178"/>
      <c r="DAX6" s="178"/>
      <c r="DAY6" s="186"/>
      <c r="DAZ6" s="178"/>
      <c r="DBA6" s="185"/>
      <c r="DBB6" s="154"/>
      <c r="DBC6" s="178"/>
      <c r="DBD6" s="178"/>
      <c r="DBE6" s="186"/>
      <c r="DBF6" s="178"/>
      <c r="DBG6" s="185"/>
      <c r="DBH6" s="154"/>
      <c r="DBI6" s="178"/>
      <c r="DBJ6" s="178"/>
      <c r="DBK6" s="186"/>
      <c r="DBL6" s="178"/>
      <c r="DBM6" s="185"/>
      <c r="DBN6" s="154"/>
      <c r="DBO6" s="178"/>
      <c r="DBP6" s="178"/>
      <c r="DBQ6" s="186"/>
      <c r="DBR6" s="178"/>
      <c r="DBS6" s="185"/>
      <c r="DBT6" s="154"/>
      <c r="DBU6" s="178"/>
      <c r="DBV6" s="178"/>
      <c r="DBW6" s="186"/>
      <c r="DBX6" s="178"/>
      <c r="DBY6" s="185"/>
      <c r="DBZ6" s="154"/>
      <c r="DCA6" s="178"/>
      <c r="DCB6" s="178"/>
      <c r="DCC6" s="186"/>
      <c r="DCD6" s="178"/>
      <c r="DCE6" s="185"/>
      <c r="DCF6" s="154"/>
      <c r="DCG6" s="178"/>
      <c r="DCH6" s="178"/>
      <c r="DCI6" s="186"/>
      <c r="DCJ6" s="178"/>
      <c r="DCK6" s="185"/>
      <c r="DCL6" s="154"/>
      <c r="DCM6" s="178"/>
      <c r="DCN6" s="178"/>
      <c r="DCO6" s="186"/>
      <c r="DCP6" s="178"/>
      <c r="DCQ6" s="185"/>
      <c r="DCR6" s="154"/>
      <c r="DCS6" s="178"/>
      <c r="DCT6" s="178"/>
      <c r="DCU6" s="186"/>
      <c r="DCV6" s="178"/>
      <c r="DCW6" s="185"/>
      <c r="DCX6" s="154"/>
      <c r="DCY6" s="178"/>
      <c r="DCZ6" s="178"/>
      <c r="DDA6" s="186"/>
      <c r="DDB6" s="178"/>
      <c r="DDC6" s="185"/>
      <c r="DDD6" s="154"/>
      <c r="DDE6" s="178"/>
      <c r="DDF6" s="178"/>
      <c r="DDG6" s="186"/>
      <c r="DDH6" s="178"/>
      <c r="DDI6" s="185"/>
      <c r="DDJ6" s="154"/>
      <c r="DDK6" s="178"/>
      <c r="DDL6" s="178"/>
      <c r="DDM6" s="186"/>
      <c r="DDN6" s="178"/>
      <c r="DDO6" s="185"/>
      <c r="DDP6" s="154"/>
      <c r="DDQ6" s="178"/>
      <c r="DDR6" s="178"/>
      <c r="DDS6" s="186"/>
      <c r="DDT6" s="178"/>
      <c r="DDU6" s="185"/>
      <c r="DDV6" s="154"/>
      <c r="DDW6" s="178"/>
      <c r="DDX6" s="178"/>
      <c r="DDY6" s="186"/>
      <c r="DDZ6" s="178"/>
      <c r="DEA6" s="185"/>
      <c r="DEB6" s="154"/>
      <c r="DEC6" s="178"/>
      <c r="DED6" s="178"/>
      <c r="DEE6" s="186"/>
      <c r="DEF6" s="178"/>
      <c r="DEG6" s="185"/>
      <c r="DEH6" s="154"/>
      <c r="DEI6" s="178"/>
      <c r="DEJ6" s="178"/>
      <c r="DEK6" s="186"/>
      <c r="DEL6" s="178"/>
      <c r="DEM6" s="185"/>
      <c r="DEN6" s="154"/>
      <c r="DEO6" s="178"/>
      <c r="DEP6" s="178"/>
      <c r="DEQ6" s="186"/>
      <c r="DER6" s="178"/>
      <c r="DES6" s="185"/>
      <c r="DET6" s="154"/>
      <c r="DEU6" s="178"/>
      <c r="DEV6" s="178"/>
      <c r="DEW6" s="186"/>
      <c r="DEX6" s="178"/>
      <c r="DEY6" s="185"/>
      <c r="DEZ6" s="154"/>
      <c r="DFA6" s="178"/>
      <c r="DFB6" s="178"/>
      <c r="DFC6" s="186"/>
      <c r="DFD6" s="178"/>
      <c r="DFE6" s="185"/>
      <c r="DFF6" s="154"/>
      <c r="DFG6" s="178"/>
      <c r="DFH6" s="178"/>
      <c r="DFI6" s="186"/>
      <c r="DFJ6" s="178"/>
      <c r="DFK6" s="185"/>
      <c r="DFL6" s="154"/>
      <c r="DFM6" s="178"/>
      <c r="DFN6" s="178"/>
      <c r="DFO6" s="186"/>
      <c r="DFP6" s="178"/>
      <c r="DFQ6" s="185"/>
      <c r="DFR6" s="154"/>
      <c r="DFS6" s="178"/>
      <c r="DFT6" s="178"/>
      <c r="DFU6" s="186"/>
      <c r="DFV6" s="178"/>
      <c r="DFW6" s="185"/>
      <c r="DFX6" s="154"/>
      <c r="DFY6" s="178"/>
      <c r="DFZ6" s="178"/>
      <c r="DGA6" s="186"/>
      <c r="DGB6" s="178"/>
      <c r="DGC6" s="185"/>
      <c r="DGD6" s="154"/>
      <c r="DGE6" s="178"/>
      <c r="DGF6" s="178"/>
      <c r="DGG6" s="186"/>
      <c r="DGH6" s="178"/>
      <c r="DGI6" s="185"/>
      <c r="DGJ6" s="154"/>
      <c r="DGK6" s="178"/>
      <c r="DGL6" s="178"/>
      <c r="DGM6" s="186"/>
      <c r="DGN6" s="178"/>
      <c r="DGO6" s="185"/>
      <c r="DGP6" s="154"/>
      <c r="DGQ6" s="178"/>
      <c r="DGR6" s="178"/>
      <c r="DGS6" s="186"/>
      <c r="DGT6" s="178"/>
      <c r="DGU6" s="185"/>
      <c r="DGV6" s="154"/>
      <c r="DGW6" s="178"/>
      <c r="DGX6" s="178"/>
      <c r="DGY6" s="186"/>
      <c r="DGZ6" s="178"/>
      <c r="DHA6" s="185"/>
      <c r="DHB6" s="154"/>
      <c r="DHC6" s="178"/>
      <c r="DHD6" s="178"/>
      <c r="DHE6" s="186"/>
      <c r="DHF6" s="178"/>
      <c r="DHG6" s="185"/>
      <c r="DHH6" s="154"/>
      <c r="DHI6" s="178"/>
      <c r="DHJ6" s="178"/>
      <c r="DHK6" s="186"/>
      <c r="DHL6" s="178"/>
      <c r="DHM6" s="185"/>
      <c r="DHN6" s="154"/>
      <c r="DHO6" s="178"/>
      <c r="DHP6" s="178"/>
      <c r="DHQ6" s="186"/>
      <c r="DHR6" s="178"/>
      <c r="DHS6" s="185"/>
      <c r="DHT6" s="154"/>
      <c r="DHU6" s="178"/>
      <c r="DHV6" s="178"/>
      <c r="DHW6" s="186"/>
      <c r="DHX6" s="178"/>
      <c r="DHY6" s="185"/>
      <c r="DHZ6" s="154"/>
      <c r="DIA6" s="178"/>
      <c r="DIB6" s="178"/>
      <c r="DIC6" s="186"/>
      <c r="DID6" s="178"/>
      <c r="DIE6" s="185"/>
      <c r="DIF6" s="154"/>
      <c r="DIG6" s="178"/>
      <c r="DIH6" s="178"/>
      <c r="DII6" s="186"/>
      <c r="DIJ6" s="178"/>
      <c r="DIK6" s="185"/>
      <c r="DIL6" s="154"/>
      <c r="DIM6" s="178"/>
      <c r="DIN6" s="178"/>
      <c r="DIO6" s="186"/>
      <c r="DIP6" s="178"/>
      <c r="DIQ6" s="185"/>
      <c r="DIR6" s="154"/>
      <c r="DIS6" s="178"/>
      <c r="DIT6" s="178"/>
      <c r="DIU6" s="186"/>
      <c r="DIV6" s="178"/>
      <c r="DIW6" s="185"/>
      <c r="DIX6" s="154"/>
      <c r="DIY6" s="178"/>
      <c r="DIZ6" s="178"/>
      <c r="DJA6" s="186"/>
      <c r="DJB6" s="178"/>
      <c r="DJC6" s="185"/>
      <c r="DJD6" s="154"/>
      <c r="DJE6" s="178"/>
      <c r="DJF6" s="178"/>
      <c r="DJG6" s="186"/>
      <c r="DJH6" s="178"/>
      <c r="DJI6" s="185"/>
      <c r="DJJ6" s="154"/>
      <c r="DJK6" s="178"/>
      <c r="DJL6" s="178"/>
      <c r="DJM6" s="186"/>
      <c r="DJN6" s="178"/>
      <c r="DJO6" s="185"/>
      <c r="DJP6" s="154"/>
      <c r="DJQ6" s="178"/>
      <c r="DJR6" s="178"/>
      <c r="DJS6" s="186"/>
      <c r="DJT6" s="178"/>
      <c r="DJU6" s="185"/>
      <c r="DJV6" s="154"/>
      <c r="DJW6" s="178"/>
      <c r="DJX6" s="178"/>
      <c r="DJY6" s="186"/>
      <c r="DJZ6" s="178"/>
      <c r="DKA6" s="185"/>
      <c r="DKB6" s="154"/>
      <c r="DKC6" s="178"/>
      <c r="DKD6" s="178"/>
      <c r="DKE6" s="186"/>
      <c r="DKF6" s="178"/>
      <c r="DKG6" s="185"/>
      <c r="DKH6" s="154"/>
      <c r="DKI6" s="178"/>
      <c r="DKJ6" s="178"/>
      <c r="DKK6" s="186"/>
      <c r="DKL6" s="178"/>
      <c r="DKM6" s="185"/>
      <c r="DKN6" s="154"/>
      <c r="DKO6" s="178"/>
      <c r="DKP6" s="178"/>
      <c r="DKQ6" s="186"/>
      <c r="DKR6" s="178"/>
      <c r="DKS6" s="185"/>
      <c r="DKT6" s="154"/>
      <c r="DKU6" s="178"/>
      <c r="DKV6" s="178"/>
      <c r="DKW6" s="186"/>
      <c r="DKX6" s="178"/>
      <c r="DKY6" s="185"/>
      <c r="DKZ6" s="154"/>
      <c r="DLA6" s="178"/>
      <c r="DLB6" s="178"/>
      <c r="DLC6" s="186"/>
      <c r="DLD6" s="178"/>
      <c r="DLE6" s="185"/>
      <c r="DLF6" s="154"/>
      <c r="DLG6" s="178"/>
      <c r="DLH6" s="178"/>
      <c r="DLI6" s="186"/>
      <c r="DLJ6" s="178"/>
      <c r="DLK6" s="185"/>
      <c r="DLL6" s="154"/>
      <c r="DLM6" s="178"/>
      <c r="DLN6" s="178"/>
      <c r="DLO6" s="186"/>
      <c r="DLP6" s="178"/>
      <c r="DLQ6" s="185"/>
      <c r="DLR6" s="154"/>
      <c r="DLS6" s="178"/>
      <c r="DLT6" s="178"/>
      <c r="DLU6" s="186"/>
      <c r="DLV6" s="178"/>
      <c r="DLW6" s="185"/>
      <c r="DLX6" s="154"/>
      <c r="DLY6" s="178"/>
      <c r="DLZ6" s="178"/>
      <c r="DMA6" s="186"/>
      <c r="DMB6" s="178"/>
      <c r="DMC6" s="185"/>
      <c r="DMD6" s="154"/>
      <c r="DME6" s="178"/>
      <c r="DMF6" s="178"/>
      <c r="DMG6" s="186"/>
      <c r="DMH6" s="178"/>
      <c r="DMI6" s="185"/>
      <c r="DMJ6" s="154"/>
      <c r="DMK6" s="178"/>
      <c r="DML6" s="178"/>
      <c r="DMM6" s="186"/>
      <c r="DMN6" s="178"/>
      <c r="DMO6" s="185"/>
      <c r="DMP6" s="154"/>
      <c r="DMQ6" s="178"/>
      <c r="DMR6" s="178"/>
      <c r="DMS6" s="186"/>
      <c r="DMT6" s="178"/>
      <c r="DMU6" s="185"/>
      <c r="DMV6" s="154"/>
      <c r="DMW6" s="178"/>
      <c r="DMX6" s="178"/>
      <c r="DMY6" s="186"/>
      <c r="DMZ6" s="178"/>
      <c r="DNA6" s="185"/>
      <c r="DNB6" s="154"/>
      <c r="DNC6" s="178"/>
      <c r="DND6" s="178"/>
      <c r="DNE6" s="186"/>
      <c r="DNF6" s="178"/>
      <c r="DNG6" s="185"/>
      <c r="DNH6" s="154"/>
      <c r="DNI6" s="178"/>
      <c r="DNJ6" s="178"/>
      <c r="DNK6" s="186"/>
      <c r="DNL6" s="178"/>
      <c r="DNM6" s="185"/>
      <c r="DNN6" s="154"/>
      <c r="DNO6" s="178"/>
      <c r="DNP6" s="178"/>
      <c r="DNQ6" s="186"/>
      <c r="DNR6" s="178"/>
      <c r="DNS6" s="185"/>
      <c r="DNT6" s="154"/>
      <c r="DNU6" s="178"/>
      <c r="DNV6" s="178"/>
      <c r="DNW6" s="186"/>
      <c r="DNX6" s="178"/>
      <c r="DNY6" s="185"/>
      <c r="DNZ6" s="154"/>
      <c r="DOA6" s="178"/>
      <c r="DOB6" s="178"/>
      <c r="DOC6" s="186"/>
      <c r="DOD6" s="178"/>
      <c r="DOE6" s="185"/>
      <c r="DOF6" s="154"/>
      <c r="DOG6" s="178"/>
      <c r="DOH6" s="178"/>
      <c r="DOI6" s="186"/>
      <c r="DOJ6" s="178"/>
      <c r="DOK6" s="185"/>
      <c r="DOL6" s="154"/>
      <c r="DOM6" s="178"/>
      <c r="DON6" s="178"/>
      <c r="DOO6" s="186"/>
      <c r="DOP6" s="178"/>
      <c r="DOQ6" s="185"/>
      <c r="DOR6" s="154"/>
      <c r="DOS6" s="178"/>
      <c r="DOT6" s="178"/>
      <c r="DOU6" s="186"/>
      <c r="DOV6" s="178"/>
      <c r="DOW6" s="185"/>
      <c r="DOX6" s="154"/>
      <c r="DOY6" s="178"/>
      <c r="DOZ6" s="178"/>
      <c r="DPA6" s="186"/>
      <c r="DPB6" s="178"/>
      <c r="DPC6" s="185"/>
      <c r="DPD6" s="154"/>
      <c r="DPE6" s="178"/>
      <c r="DPF6" s="178"/>
      <c r="DPG6" s="186"/>
      <c r="DPH6" s="178"/>
      <c r="DPI6" s="185"/>
      <c r="DPJ6" s="154"/>
      <c r="DPK6" s="178"/>
      <c r="DPL6" s="178"/>
      <c r="DPM6" s="186"/>
      <c r="DPN6" s="178"/>
      <c r="DPO6" s="185"/>
      <c r="DPP6" s="154"/>
      <c r="DPQ6" s="178"/>
      <c r="DPR6" s="178"/>
      <c r="DPS6" s="186"/>
      <c r="DPT6" s="178"/>
      <c r="DPU6" s="185"/>
      <c r="DPV6" s="154"/>
      <c r="DPW6" s="178"/>
      <c r="DPX6" s="178"/>
      <c r="DPY6" s="186"/>
      <c r="DPZ6" s="178"/>
      <c r="DQA6" s="185"/>
      <c r="DQB6" s="154"/>
      <c r="DQC6" s="178"/>
      <c r="DQD6" s="178"/>
      <c r="DQE6" s="186"/>
      <c r="DQF6" s="178"/>
      <c r="DQG6" s="185"/>
      <c r="DQH6" s="154"/>
      <c r="DQI6" s="178"/>
      <c r="DQJ6" s="178"/>
      <c r="DQK6" s="186"/>
      <c r="DQL6" s="178"/>
      <c r="DQM6" s="185"/>
      <c r="DQN6" s="154"/>
      <c r="DQO6" s="178"/>
      <c r="DQP6" s="178"/>
      <c r="DQQ6" s="186"/>
      <c r="DQR6" s="178"/>
      <c r="DQS6" s="185"/>
      <c r="DQT6" s="154"/>
      <c r="DQU6" s="178"/>
      <c r="DQV6" s="178"/>
      <c r="DQW6" s="186"/>
      <c r="DQX6" s="178"/>
      <c r="DQY6" s="185"/>
      <c r="DQZ6" s="154"/>
      <c r="DRA6" s="178"/>
      <c r="DRB6" s="178"/>
      <c r="DRC6" s="186"/>
      <c r="DRD6" s="178"/>
      <c r="DRE6" s="185"/>
      <c r="DRF6" s="154"/>
      <c r="DRG6" s="178"/>
      <c r="DRH6" s="178"/>
      <c r="DRI6" s="186"/>
      <c r="DRJ6" s="178"/>
      <c r="DRK6" s="185"/>
      <c r="DRL6" s="154"/>
      <c r="DRM6" s="178"/>
      <c r="DRN6" s="178"/>
      <c r="DRO6" s="186"/>
      <c r="DRP6" s="178"/>
      <c r="DRQ6" s="185"/>
      <c r="DRR6" s="154"/>
      <c r="DRS6" s="178"/>
      <c r="DRT6" s="178"/>
      <c r="DRU6" s="186"/>
      <c r="DRV6" s="178"/>
      <c r="DRW6" s="185"/>
      <c r="DRX6" s="154"/>
      <c r="DRY6" s="178"/>
      <c r="DRZ6" s="178"/>
      <c r="DSA6" s="186"/>
      <c r="DSB6" s="178"/>
      <c r="DSC6" s="185"/>
      <c r="DSD6" s="154"/>
      <c r="DSE6" s="178"/>
      <c r="DSF6" s="178"/>
      <c r="DSG6" s="186"/>
      <c r="DSH6" s="178"/>
      <c r="DSI6" s="185"/>
      <c r="DSJ6" s="154"/>
      <c r="DSK6" s="178"/>
      <c r="DSL6" s="178"/>
      <c r="DSM6" s="186"/>
      <c r="DSN6" s="178"/>
      <c r="DSO6" s="185"/>
      <c r="DSP6" s="154"/>
      <c r="DSQ6" s="178"/>
      <c r="DSR6" s="178"/>
      <c r="DSS6" s="186"/>
      <c r="DST6" s="178"/>
      <c r="DSU6" s="185"/>
      <c r="DSV6" s="154"/>
      <c r="DSW6" s="178"/>
      <c r="DSX6" s="178"/>
      <c r="DSY6" s="186"/>
      <c r="DSZ6" s="178"/>
      <c r="DTA6" s="185"/>
      <c r="DTB6" s="154"/>
      <c r="DTC6" s="178"/>
      <c r="DTD6" s="178"/>
      <c r="DTE6" s="186"/>
      <c r="DTF6" s="178"/>
      <c r="DTG6" s="185"/>
      <c r="DTH6" s="154"/>
      <c r="DTI6" s="178"/>
      <c r="DTJ6" s="178"/>
      <c r="DTK6" s="186"/>
      <c r="DTL6" s="178"/>
      <c r="DTM6" s="185"/>
      <c r="DTN6" s="154"/>
      <c r="DTO6" s="178"/>
      <c r="DTP6" s="178"/>
      <c r="DTQ6" s="186"/>
      <c r="DTR6" s="178"/>
      <c r="DTS6" s="185"/>
      <c r="DTT6" s="154"/>
      <c r="DTU6" s="178"/>
      <c r="DTV6" s="178"/>
      <c r="DTW6" s="186"/>
      <c r="DTX6" s="178"/>
      <c r="DTY6" s="185"/>
      <c r="DTZ6" s="154"/>
      <c r="DUA6" s="178"/>
      <c r="DUB6" s="178"/>
      <c r="DUC6" s="186"/>
      <c r="DUD6" s="178"/>
      <c r="DUE6" s="185"/>
      <c r="DUF6" s="154"/>
      <c r="DUG6" s="178"/>
      <c r="DUH6" s="178"/>
      <c r="DUI6" s="186"/>
      <c r="DUJ6" s="178"/>
      <c r="DUK6" s="185"/>
      <c r="DUL6" s="154"/>
      <c r="DUM6" s="178"/>
      <c r="DUN6" s="178"/>
      <c r="DUO6" s="186"/>
      <c r="DUP6" s="178"/>
      <c r="DUQ6" s="185"/>
      <c r="DUR6" s="154"/>
      <c r="DUS6" s="178"/>
      <c r="DUT6" s="178"/>
      <c r="DUU6" s="186"/>
      <c r="DUV6" s="178"/>
      <c r="DUW6" s="185"/>
      <c r="DUX6" s="154"/>
      <c r="DUY6" s="178"/>
      <c r="DUZ6" s="178"/>
      <c r="DVA6" s="186"/>
      <c r="DVB6" s="178"/>
      <c r="DVC6" s="185"/>
      <c r="DVD6" s="154"/>
      <c r="DVE6" s="178"/>
      <c r="DVF6" s="178"/>
      <c r="DVG6" s="186"/>
      <c r="DVH6" s="178"/>
      <c r="DVI6" s="185"/>
      <c r="DVJ6" s="154"/>
      <c r="DVK6" s="178"/>
      <c r="DVL6" s="178"/>
      <c r="DVM6" s="186"/>
      <c r="DVN6" s="178"/>
      <c r="DVO6" s="185"/>
      <c r="DVP6" s="154"/>
      <c r="DVQ6" s="178"/>
      <c r="DVR6" s="178"/>
      <c r="DVS6" s="186"/>
      <c r="DVT6" s="178"/>
      <c r="DVU6" s="185"/>
      <c r="DVV6" s="154"/>
      <c r="DVW6" s="178"/>
      <c r="DVX6" s="178"/>
      <c r="DVY6" s="186"/>
      <c r="DVZ6" s="178"/>
      <c r="DWA6" s="185"/>
      <c r="DWB6" s="154"/>
      <c r="DWC6" s="178"/>
      <c r="DWD6" s="178"/>
      <c r="DWE6" s="186"/>
      <c r="DWF6" s="178"/>
      <c r="DWG6" s="185"/>
      <c r="DWH6" s="154"/>
      <c r="DWI6" s="178"/>
      <c r="DWJ6" s="178"/>
      <c r="DWK6" s="186"/>
      <c r="DWL6" s="178"/>
      <c r="DWM6" s="185"/>
      <c r="DWN6" s="154"/>
      <c r="DWO6" s="178"/>
      <c r="DWP6" s="178"/>
      <c r="DWQ6" s="186"/>
      <c r="DWR6" s="178"/>
      <c r="DWS6" s="185"/>
      <c r="DWT6" s="154"/>
      <c r="DWU6" s="178"/>
      <c r="DWV6" s="178"/>
      <c r="DWW6" s="186"/>
      <c r="DWX6" s="178"/>
      <c r="DWY6" s="185"/>
      <c r="DWZ6" s="154"/>
      <c r="DXA6" s="178"/>
      <c r="DXB6" s="178"/>
      <c r="DXC6" s="186"/>
      <c r="DXD6" s="178"/>
      <c r="DXE6" s="185"/>
      <c r="DXF6" s="154"/>
      <c r="DXG6" s="178"/>
      <c r="DXH6" s="178"/>
      <c r="DXI6" s="186"/>
      <c r="DXJ6" s="178"/>
      <c r="DXK6" s="185"/>
      <c r="DXL6" s="154"/>
      <c r="DXM6" s="178"/>
      <c r="DXN6" s="178"/>
      <c r="DXO6" s="186"/>
      <c r="DXP6" s="178"/>
      <c r="DXQ6" s="185"/>
      <c r="DXR6" s="154"/>
      <c r="DXS6" s="178"/>
      <c r="DXT6" s="178"/>
      <c r="DXU6" s="186"/>
      <c r="DXV6" s="178"/>
      <c r="DXW6" s="185"/>
      <c r="DXX6" s="154"/>
      <c r="DXY6" s="178"/>
      <c r="DXZ6" s="178"/>
      <c r="DYA6" s="186"/>
      <c r="DYB6" s="178"/>
      <c r="DYC6" s="185"/>
      <c r="DYD6" s="154"/>
      <c r="DYE6" s="178"/>
      <c r="DYF6" s="178"/>
      <c r="DYG6" s="186"/>
      <c r="DYH6" s="178"/>
      <c r="DYI6" s="185"/>
      <c r="DYJ6" s="154"/>
      <c r="DYK6" s="178"/>
      <c r="DYL6" s="178"/>
      <c r="DYM6" s="186"/>
      <c r="DYN6" s="178"/>
      <c r="DYO6" s="185"/>
      <c r="DYP6" s="154"/>
      <c r="DYQ6" s="178"/>
      <c r="DYR6" s="178"/>
      <c r="DYS6" s="186"/>
      <c r="DYT6" s="178"/>
      <c r="DYU6" s="185"/>
      <c r="DYV6" s="154"/>
      <c r="DYW6" s="178"/>
      <c r="DYX6" s="178"/>
      <c r="DYY6" s="186"/>
      <c r="DYZ6" s="178"/>
      <c r="DZA6" s="185"/>
      <c r="DZB6" s="154"/>
      <c r="DZC6" s="178"/>
      <c r="DZD6" s="178"/>
      <c r="DZE6" s="186"/>
      <c r="DZF6" s="178"/>
      <c r="DZG6" s="185"/>
      <c r="DZH6" s="154"/>
      <c r="DZI6" s="178"/>
      <c r="DZJ6" s="178"/>
      <c r="DZK6" s="186"/>
      <c r="DZL6" s="178"/>
      <c r="DZM6" s="185"/>
      <c r="DZN6" s="154"/>
      <c r="DZO6" s="178"/>
      <c r="DZP6" s="178"/>
      <c r="DZQ6" s="186"/>
      <c r="DZR6" s="178"/>
      <c r="DZS6" s="185"/>
      <c r="DZT6" s="154"/>
      <c r="DZU6" s="178"/>
      <c r="DZV6" s="178"/>
      <c r="DZW6" s="186"/>
      <c r="DZX6" s="178"/>
      <c r="DZY6" s="185"/>
      <c r="DZZ6" s="154"/>
      <c r="EAA6" s="178"/>
      <c r="EAB6" s="178"/>
      <c r="EAC6" s="186"/>
      <c r="EAD6" s="178"/>
      <c r="EAE6" s="185"/>
      <c r="EAF6" s="154"/>
      <c r="EAG6" s="178"/>
      <c r="EAH6" s="178"/>
      <c r="EAI6" s="186"/>
      <c r="EAJ6" s="178"/>
      <c r="EAK6" s="185"/>
      <c r="EAL6" s="154"/>
      <c r="EAM6" s="178"/>
      <c r="EAN6" s="178"/>
      <c r="EAO6" s="186"/>
      <c r="EAP6" s="178"/>
      <c r="EAQ6" s="185"/>
      <c r="EAR6" s="154"/>
      <c r="EAS6" s="178"/>
      <c r="EAT6" s="178"/>
      <c r="EAU6" s="186"/>
      <c r="EAV6" s="178"/>
      <c r="EAW6" s="185"/>
      <c r="EAX6" s="154"/>
      <c r="EAY6" s="178"/>
      <c r="EAZ6" s="178"/>
      <c r="EBA6" s="186"/>
      <c r="EBB6" s="178"/>
      <c r="EBC6" s="185"/>
      <c r="EBD6" s="154"/>
      <c r="EBE6" s="178"/>
      <c r="EBF6" s="178"/>
      <c r="EBG6" s="186"/>
      <c r="EBH6" s="178"/>
      <c r="EBI6" s="185"/>
      <c r="EBJ6" s="154"/>
      <c r="EBK6" s="178"/>
      <c r="EBL6" s="178"/>
      <c r="EBM6" s="186"/>
      <c r="EBN6" s="178"/>
      <c r="EBO6" s="185"/>
      <c r="EBP6" s="154"/>
      <c r="EBQ6" s="178"/>
      <c r="EBR6" s="178"/>
      <c r="EBS6" s="186"/>
      <c r="EBT6" s="178"/>
      <c r="EBU6" s="185"/>
      <c r="EBV6" s="154"/>
      <c r="EBW6" s="178"/>
      <c r="EBX6" s="178"/>
      <c r="EBY6" s="186"/>
      <c r="EBZ6" s="178"/>
      <c r="ECA6" s="185"/>
      <c r="ECB6" s="154"/>
      <c r="ECC6" s="178"/>
      <c r="ECD6" s="178"/>
      <c r="ECE6" s="186"/>
      <c r="ECF6" s="178"/>
      <c r="ECG6" s="185"/>
      <c r="ECH6" s="154"/>
      <c r="ECI6" s="178"/>
      <c r="ECJ6" s="178"/>
      <c r="ECK6" s="186"/>
      <c r="ECL6" s="178"/>
      <c r="ECM6" s="185"/>
      <c r="ECN6" s="154"/>
      <c r="ECO6" s="178"/>
      <c r="ECP6" s="178"/>
      <c r="ECQ6" s="186"/>
      <c r="ECR6" s="178"/>
      <c r="ECS6" s="185"/>
      <c r="ECT6" s="154"/>
      <c r="ECU6" s="178"/>
      <c r="ECV6" s="178"/>
      <c r="ECW6" s="186"/>
      <c r="ECX6" s="178"/>
      <c r="ECY6" s="185"/>
      <c r="ECZ6" s="154"/>
      <c r="EDA6" s="178"/>
      <c r="EDB6" s="178"/>
      <c r="EDC6" s="186"/>
      <c r="EDD6" s="178"/>
      <c r="EDE6" s="185"/>
      <c r="EDF6" s="154"/>
      <c r="EDG6" s="178"/>
      <c r="EDH6" s="178"/>
      <c r="EDI6" s="186"/>
      <c r="EDJ6" s="178"/>
      <c r="EDK6" s="185"/>
      <c r="EDL6" s="154"/>
      <c r="EDM6" s="178"/>
      <c r="EDN6" s="178"/>
      <c r="EDO6" s="186"/>
      <c r="EDP6" s="178"/>
      <c r="EDQ6" s="185"/>
      <c r="EDR6" s="154"/>
      <c r="EDS6" s="178"/>
      <c r="EDT6" s="178"/>
      <c r="EDU6" s="186"/>
      <c r="EDV6" s="178"/>
      <c r="EDW6" s="185"/>
      <c r="EDX6" s="154"/>
      <c r="EDY6" s="178"/>
      <c r="EDZ6" s="178"/>
      <c r="EEA6" s="186"/>
      <c r="EEB6" s="178"/>
      <c r="EEC6" s="185"/>
      <c r="EED6" s="154"/>
      <c r="EEE6" s="178"/>
      <c r="EEF6" s="178"/>
      <c r="EEG6" s="186"/>
      <c r="EEH6" s="178"/>
      <c r="EEI6" s="185"/>
      <c r="EEJ6" s="154"/>
      <c r="EEK6" s="178"/>
      <c r="EEL6" s="178"/>
      <c r="EEM6" s="186"/>
      <c r="EEN6" s="178"/>
      <c r="EEO6" s="185"/>
      <c r="EEP6" s="154"/>
      <c r="EEQ6" s="178"/>
      <c r="EER6" s="178"/>
      <c r="EES6" s="186"/>
      <c r="EET6" s="178"/>
      <c r="EEU6" s="185"/>
      <c r="EEV6" s="154"/>
      <c r="EEW6" s="178"/>
      <c r="EEX6" s="178"/>
      <c r="EEY6" s="186"/>
      <c r="EEZ6" s="178"/>
      <c r="EFA6" s="185"/>
      <c r="EFB6" s="154"/>
      <c r="EFC6" s="178"/>
      <c r="EFD6" s="178"/>
      <c r="EFE6" s="186"/>
      <c r="EFF6" s="178"/>
      <c r="EFG6" s="185"/>
      <c r="EFH6" s="154"/>
      <c r="EFI6" s="178"/>
      <c r="EFJ6" s="178"/>
      <c r="EFK6" s="186"/>
      <c r="EFL6" s="178"/>
      <c r="EFM6" s="185"/>
      <c r="EFN6" s="154"/>
      <c r="EFO6" s="178"/>
      <c r="EFP6" s="178"/>
      <c r="EFQ6" s="186"/>
      <c r="EFR6" s="178"/>
      <c r="EFS6" s="185"/>
      <c r="EFT6" s="154"/>
      <c r="EFU6" s="178"/>
      <c r="EFV6" s="178"/>
      <c r="EFW6" s="186"/>
      <c r="EFX6" s="178"/>
      <c r="EFY6" s="185"/>
      <c r="EFZ6" s="154"/>
      <c r="EGA6" s="178"/>
      <c r="EGB6" s="178"/>
      <c r="EGC6" s="186"/>
      <c r="EGD6" s="178"/>
      <c r="EGE6" s="185"/>
      <c r="EGF6" s="154"/>
      <c r="EGG6" s="178"/>
      <c r="EGH6" s="178"/>
      <c r="EGI6" s="186"/>
      <c r="EGJ6" s="178"/>
      <c r="EGK6" s="185"/>
      <c r="EGL6" s="154"/>
      <c r="EGM6" s="178"/>
      <c r="EGN6" s="178"/>
      <c r="EGO6" s="186"/>
      <c r="EGP6" s="178"/>
      <c r="EGQ6" s="185"/>
      <c r="EGR6" s="154"/>
      <c r="EGS6" s="178"/>
      <c r="EGT6" s="178"/>
      <c r="EGU6" s="186"/>
      <c r="EGV6" s="178"/>
      <c r="EGW6" s="185"/>
      <c r="EGX6" s="154"/>
      <c r="EGY6" s="178"/>
      <c r="EGZ6" s="178"/>
      <c r="EHA6" s="186"/>
      <c r="EHB6" s="178"/>
      <c r="EHC6" s="185"/>
      <c r="EHD6" s="154"/>
      <c r="EHE6" s="178"/>
      <c r="EHF6" s="178"/>
      <c r="EHG6" s="186"/>
      <c r="EHH6" s="178"/>
      <c r="EHI6" s="185"/>
      <c r="EHJ6" s="154"/>
      <c r="EHK6" s="178"/>
      <c r="EHL6" s="178"/>
      <c r="EHM6" s="186"/>
      <c r="EHN6" s="178"/>
      <c r="EHO6" s="185"/>
      <c r="EHP6" s="154"/>
      <c r="EHQ6" s="178"/>
      <c r="EHR6" s="178"/>
      <c r="EHS6" s="186"/>
      <c r="EHT6" s="178"/>
      <c r="EHU6" s="185"/>
      <c r="EHV6" s="154"/>
      <c r="EHW6" s="178"/>
      <c r="EHX6" s="178"/>
      <c r="EHY6" s="186"/>
      <c r="EHZ6" s="178"/>
      <c r="EIA6" s="185"/>
      <c r="EIB6" s="154"/>
      <c r="EIC6" s="178"/>
      <c r="EID6" s="178"/>
      <c r="EIE6" s="186"/>
      <c r="EIF6" s="178"/>
      <c r="EIG6" s="185"/>
      <c r="EIH6" s="154"/>
      <c r="EII6" s="178"/>
      <c r="EIJ6" s="178"/>
      <c r="EIK6" s="186"/>
      <c r="EIL6" s="178"/>
      <c r="EIM6" s="185"/>
      <c r="EIN6" s="154"/>
      <c r="EIO6" s="178"/>
      <c r="EIP6" s="178"/>
      <c r="EIQ6" s="186"/>
      <c r="EIR6" s="178"/>
      <c r="EIS6" s="185"/>
      <c r="EIT6" s="154"/>
      <c r="EIU6" s="178"/>
      <c r="EIV6" s="178"/>
      <c r="EIW6" s="186"/>
      <c r="EIX6" s="178"/>
      <c r="EIY6" s="185"/>
      <c r="EIZ6" s="154"/>
      <c r="EJA6" s="178"/>
      <c r="EJB6" s="178"/>
      <c r="EJC6" s="186"/>
      <c r="EJD6" s="178"/>
      <c r="EJE6" s="185"/>
      <c r="EJF6" s="154"/>
      <c r="EJG6" s="178"/>
      <c r="EJH6" s="178"/>
      <c r="EJI6" s="186"/>
      <c r="EJJ6" s="178"/>
      <c r="EJK6" s="185"/>
      <c r="EJL6" s="154"/>
      <c r="EJM6" s="178"/>
      <c r="EJN6" s="178"/>
      <c r="EJO6" s="186"/>
      <c r="EJP6" s="178"/>
      <c r="EJQ6" s="185"/>
      <c r="EJR6" s="154"/>
      <c r="EJS6" s="178"/>
      <c r="EJT6" s="178"/>
      <c r="EJU6" s="186"/>
      <c r="EJV6" s="178"/>
      <c r="EJW6" s="185"/>
      <c r="EJX6" s="154"/>
      <c r="EJY6" s="178"/>
      <c r="EJZ6" s="178"/>
      <c r="EKA6" s="186"/>
      <c r="EKB6" s="178"/>
      <c r="EKC6" s="185"/>
      <c r="EKD6" s="154"/>
      <c r="EKE6" s="178"/>
      <c r="EKF6" s="178"/>
      <c r="EKG6" s="186"/>
      <c r="EKH6" s="178"/>
      <c r="EKI6" s="185"/>
      <c r="EKJ6" s="154"/>
      <c r="EKK6" s="178"/>
      <c r="EKL6" s="178"/>
      <c r="EKM6" s="186"/>
      <c r="EKN6" s="178"/>
      <c r="EKO6" s="185"/>
      <c r="EKP6" s="154"/>
      <c r="EKQ6" s="178"/>
      <c r="EKR6" s="178"/>
      <c r="EKS6" s="186"/>
      <c r="EKT6" s="178"/>
      <c r="EKU6" s="185"/>
      <c r="EKV6" s="154"/>
      <c r="EKW6" s="178"/>
      <c r="EKX6" s="178"/>
      <c r="EKY6" s="186"/>
      <c r="EKZ6" s="178"/>
      <c r="ELA6" s="185"/>
      <c r="ELB6" s="154"/>
      <c r="ELC6" s="178"/>
      <c r="ELD6" s="178"/>
      <c r="ELE6" s="186"/>
      <c r="ELF6" s="178"/>
      <c r="ELG6" s="185"/>
      <c r="ELH6" s="154"/>
      <c r="ELI6" s="178"/>
      <c r="ELJ6" s="178"/>
      <c r="ELK6" s="186"/>
      <c r="ELL6" s="178"/>
      <c r="ELM6" s="185"/>
      <c r="ELN6" s="154"/>
      <c r="ELO6" s="178"/>
      <c r="ELP6" s="178"/>
      <c r="ELQ6" s="186"/>
      <c r="ELR6" s="178"/>
      <c r="ELS6" s="185"/>
      <c r="ELT6" s="154"/>
      <c r="ELU6" s="178"/>
      <c r="ELV6" s="178"/>
      <c r="ELW6" s="186"/>
      <c r="ELX6" s="178"/>
      <c r="ELY6" s="185"/>
      <c r="ELZ6" s="154"/>
      <c r="EMA6" s="178"/>
      <c r="EMB6" s="178"/>
      <c r="EMC6" s="186"/>
      <c r="EMD6" s="178"/>
      <c r="EME6" s="185"/>
      <c r="EMF6" s="154"/>
      <c r="EMG6" s="178"/>
      <c r="EMH6" s="178"/>
      <c r="EMI6" s="186"/>
      <c r="EMJ6" s="178"/>
      <c r="EMK6" s="185"/>
      <c r="EML6" s="154"/>
      <c r="EMM6" s="178"/>
      <c r="EMN6" s="178"/>
      <c r="EMO6" s="186"/>
      <c r="EMP6" s="178"/>
      <c r="EMQ6" s="185"/>
      <c r="EMR6" s="154"/>
      <c r="EMS6" s="178"/>
      <c r="EMT6" s="178"/>
      <c r="EMU6" s="186"/>
      <c r="EMV6" s="178"/>
      <c r="EMW6" s="185"/>
      <c r="EMX6" s="154"/>
      <c r="EMY6" s="178"/>
      <c r="EMZ6" s="178"/>
      <c r="ENA6" s="186"/>
      <c r="ENB6" s="178"/>
      <c r="ENC6" s="185"/>
      <c r="END6" s="154"/>
      <c r="ENE6" s="178"/>
      <c r="ENF6" s="178"/>
      <c r="ENG6" s="186"/>
      <c r="ENH6" s="178"/>
      <c r="ENI6" s="185"/>
      <c r="ENJ6" s="154"/>
      <c r="ENK6" s="178"/>
      <c r="ENL6" s="178"/>
      <c r="ENM6" s="186"/>
      <c r="ENN6" s="178"/>
      <c r="ENO6" s="185"/>
      <c r="ENP6" s="154"/>
      <c r="ENQ6" s="178"/>
      <c r="ENR6" s="178"/>
      <c r="ENS6" s="186"/>
      <c r="ENT6" s="178"/>
      <c r="ENU6" s="185"/>
      <c r="ENV6" s="154"/>
      <c r="ENW6" s="178"/>
      <c r="ENX6" s="178"/>
      <c r="ENY6" s="186"/>
      <c r="ENZ6" s="178"/>
      <c r="EOA6" s="185"/>
      <c r="EOB6" s="154"/>
      <c r="EOC6" s="178"/>
      <c r="EOD6" s="178"/>
      <c r="EOE6" s="186"/>
      <c r="EOF6" s="178"/>
      <c r="EOG6" s="185"/>
      <c r="EOH6" s="154"/>
      <c r="EOI6" s="178"/>
      <c r="EOJ6" s="178"/>
      <c r="EOK6" s="186"/>
      <c r="EOL6" s="178"/>
      <c r="EOM6" s="185"/>
      <c r="EON6" s="154"/>
      <c r="EOO6" s="178"/>
      <c r="EOP6" s="178"/>
      <c r="EOQ6" s="186"/>
      <c r="EOR6" s="178"/>
      <c r="EOS6" s="185"/>
      <c r="EOT6" s="154"/>
      <c r="EOU6" s="178"/>
      <c r="EOV6" s="178"/>
      <c r="EOW6" s="186"/>
      <c r="EOX6" s="178"/>
      <c r="EOY6" s="185"/>
      <c r="EOZ6" s="154"/>
      <c r="EPA6" s="178"/>
      <c r="EPB6" s="178"/>
      <c r="EPC6" s="186"/>
      <c r="EPD6" s="178"/>
      <c r="EPE6" s="185"/>
      <c r="EPF6" s="154"/>
      <c r="EPG6" s="178"/>
      <c r="EPH6" s="178"/>
      <c r="EPI6" s="186"/>
      <c r="EPJ6" s="178"/>
      <c r="EPK6" s="185"/>
      <c r="EPL6" s="154"/>
      <c r="EPM6" s="178"/>
      <c r="EPN6" s="178"/>
      <c r="EPO6" s="186"/>
      <c r="EPP6" s="178"/>
      <c r="EPQ6" s="185"/>
      <c r="EPR6" s="154"/>
      <c r="EPS6" s="178"/>
      <c r="EPT6" s="178"/>
      <c r="EPU6" s="186"/>
      <c r="EPV6" s="178"/>
      <c r="EPW6" s="185"/>
      <c r="EPX6" s="154"/>
      <c r="EPY6" s="178"/>
      <c r="EPZ6" s="178"/>
      <c r="EQA6" s="186"/>
      <c r="EQB6" s="178"/>
      <c r="EQC6" s="185"/>
      <c r="EQD6" s="154"/>
      <c r="EQE6" s="178"/>
      <c r="EQF6" s="178"/>
      <c r="EQG6" s="186"/>
      <c r="EQH6" s="178"/>
      <c r="EQI6" s="185"/>
      <c r="EQJ6" s="154"/>
      <c r="EQK6" s="178"/>
      <c r="EQL6" s="178"/>
      <c r="EQM6" s="186"/>
      <c r="EQN6" s="178"/>
      <c r="EQO6" s="185"/>
      <c r="EQP6" s="154"/>
      <c r="EQQ6" s="178"/>
      <c r="EQR6" s="178"/>
      <c r="EQS6" s="186"/>
      <c r="EQT6" s="178"/>
      <c r="EQU6" s="185"/>
      <c r="EQV6" s="154"/>
      <c r="EQW6" s="178"/>
      <c r="EQX6" s="178"/>
      <c r="EQY6" s="186"/>
      <c r="EQZ6" s="178"/>
      <c r="ERA6" s="185"/>
      <c r="ERB6" s="154"/>
      <c r="ERC6" s="178"/>
      <c r="ERD6" s="178"/>
      <c r="ERE6" s="186"/>
      <c r="ERF6" s="178"/>
      <c r="ERG6" s="185"/>
      <c r="ERH6" s="154"/>
      <c r="ERI6" s="178"/>
      <c r="ERJ6" s="178"/>
      <c r="ERK6" s="186"/>
      <c r="ERL6" s="178"/>
      <c r="ERM6" s="185"/>
      <c r="ERN6" s="154"/>
      <c r="ERO6" s="178"/>
      <c r="ERP6" s="178"/>
      <c r="ERQ6" s="186"/>
      <c r="ERR6" s="178"/>
      <c r="ERS6" s="185"/>
      <c r="ERT6" s="154"/>
      <c r="ERU6" s="178"/>
      <c r="ERV6" s="178"/>
      <c r="ERW6" s="186"/>
      <c r="ERX6" s="178"/>
      <c r="ERY6" s="185"/>
      <c r="ERZ6" s="154"/>
      <c r="ESA6" s="178"/>
      <c r="ESB6" s="178"/>
      <c r="ESC6" s="186"/>
      <c r="ESD6" s="178"/>
      <c r="ESE6" s="185"/>
      <c r="ESF6" s="154"/>
      <c r="ESG6" s="178"/>
      <c r="ESH6" s="178"/>
      <c r="ESI6" s="186"/>
      <c r="ESJ6" s="178"/>
      <c r="ESK6" s="185"/>
      <c r="ESL6" s="154"/>
      <c r="ESM6" s="178"/>
      <c r="ESN6" s="178"/>
      <c r="ESO6" s="186"/>
      <c r="ESP6" s="178"/>
      <c r="ESQ6" s="185"/>
      <c r="ESR6" s="154"/>
      <c r="ESS6" s="178"/>
      <c r="EST6" s="178"/>
      <c r="ESU6" s="186"/>
      <c r="ESV6" s="178"/>
      <c r="ESW6" s="185"/>
      <c r="ESX6" s="154"/>
      <c r="ESY6" s="178"/>
      <c r="ESZ6" s="178"/>
      <c r="ETA6" s="186"/>
      <c r="ETB6" s="178"/>
      <c r="ETC6" s="185"/>
      <c r="ETD6" s="154"/>
      <c r="ETE6" s="178"/>
      <c r="ETF6" s="178"/>
      <c r="ETG6" s="186"/>
      <c r="ETH6" s="178"/>
      <c r="ETI6" s="185"/>
      <c r="ETJ6" s="154"/>
      <c r="ETK6" s="178"/>
      <c r="ETL6" s="178"/>
      <c r="ETM6" s="186"/>
      <c r="ETN6" s="178"/>
      <c r="ETO6" s="185"/>
      <c r="ETP6" s="154"/>
      <c r="ETQ6" s="178"/>
      <c r="ETR6" s="178"/>
      <c r="ETS6" s="186"/>
      <c r="ETT6" s="178"/>
      <c r="ETU6" s="185"/>
      <c r="ETV6" s="154"/>
      <c r="ETW6" s="178"/>
      <c r="ETX6" s="178"/>
      <c r="ETY6" s="186"/>
      <c r="ETZ6" s="178"/>
      <c r="EUA6" s="185"/>
      <c r="EUB6" s="154"/>
      <c r="EUC6" s="178"/>
      <c r="EUD6" s="178"/>
      <c r="EUE6" s="186"/>
      <c r="EUF6" s="178"/>
      <c r="EUG6" s="185"/>
      <c r="EUH6" s="154"/>
      <c r="EUI6" s="178"/>
      <c r="EUJ6" s="178"/>
      <c r="EUK6" s="186"/>
      <c r="EUL6" s="178"/>
      <c r="EUM6" s="185"/>
      <c r="EUN6" s="154"/>
      <c r="EUO6" s="178"/>
      <c r="EUP6" s="178"/>
      <c r="EUQ6" s="186"/>
      <c r="EUR6" s="178"/>
      <c r="EUS6" s="185"/>
      <c r="EUT6" s="154"/>
      <c r="EUU6" s="178"/>
      <c r="EUV6" s="178"/>
      <c r="EUW6" s="186"/>
      <c r="EUX6" s="178"/>
      <c r="EUY6" s="185"/>
      <c r="EUZ6" s="154"/>
      <c r="EVA6" s="178"/>
      <c r="EVB6" s="178"/>
      <c r="EVC6" s="186"/>
      <c r="EVD6" s="178"/>
      <c r="EVE6" s="185"/>
      <c r="EVF6" s="154"/>
      <c r="EVG6" s="178"/>
      <c r="EVH6" s="178"/>
      <c r="EVI6" s="186"/>
      <c r="EVJ6" s="178"/>
      <c r="EVK6" s="185"/>
      <c r="EVL6" s="154"/>
      <c r="EVM6" s="178"/>
      <c r="EVN6" s="178"/>
      <c r="EVO6" s="186"/>
      <c r="EVP6" s="178"/>
      <c r="EVQ6" s="185"/>
      <c r="EVR6" s="154"/>
      <c r="EVS6" s="178"/>
      <c r="EVT6" s="178"/>
      <c r="EVU6" s="186"/>
      <c r="EVV6" s="178"/>
      <c r="EVW6" s="185"/>
      <c r="EVX6" s="154"/>
      <c r="EVY6" s="178"/>
      <c r="EVZ6" s="178"/>
      <c r="EWA6" s="186"/>
      <c r="EWB6" s="178"/>
      <c r="EWC6" s="185"/>
      <c r="EWD6" s="154"/>
      <c r="EWE6" s="178"/>
      <c r="EWF6" s="178"/>
      <c r="EWG6" s="186"/>
      <c r="EWH6" s="178"/>
      <c r="EWI6" s="185"/>
      <c r="EWJ6" s="154"/>
      <c r="EWK6" s="178"/>
      <c r="EWL6" s="178"/>
      <c r="EWM6" s="186"/>
      <c r="EWN6" s="178"/>
      <c r="EWO6" s="185"/>
      <c r="EWP6" s="154"/>
      <c r="EWQ6" s="178"/>
      <c r="EWR6" s="178"/>
      <c r="EWS6" s="186"/>
      <c r="EWT6" s="178"/>
      <c r="EWU6" s="185"/>
      <c r="EWV6" s="154"/>
      <c r="EWW6" s="178"/>
      <c r="EWX6" s="178"/>
      <c r="EWY6" s="186"/>
      <c r="EWZ6" s="178"/>
      <c r="EXA6" s="185"/>
      <c r="EXB6" s="154"/>
      <c r="EXC6" s="178"/>
      <c r="EXD6" s="178"/>
      <c r="EXE6" s="186"/>
      <c r="EXF6" s="178"/>
      <c r="EXG6" s="185"/>
      <c r="EXH6" s="154"/>
      <c r="EXI6" s="178"/>
      <c r="EXJ6" s="178"/>
      <c r="EXK6" s="186"/>
      <c r="EXL6" s="178"/>
      <c r="EXM6" s="185"/>
      <c r="EXN6" s="154"/>
      <c r="EXO6" s="178"/>
      <c r="EXP6" s="178"/>
      <c r="EXQ6" s="186"/>
      <c r="EXR6" s="178"/>
      <c r="EXS6" s="185"/>
      <c r="EXT6" s="154"/>
      <c r="EXU6" s="178"/>
      <c r="EXV6" s="178"/>
      <c r="EXW6" s="186"/>
      <c r="EXX6" s="178"/>
      <c r="EXY6" s="185"/>
      <c r="EXZ6" s="154"/>
      <c r="EYA6" s="178"/>
      <c r="EYB6" s="178"/>
      <c r="EYC6" s="186"/>
      <c r="EYD6" s="178"/>
      <c r="EYE6" s="185"/>
      <c r="EYF6" s="154"/>
      <c r="EYG6" s="178"/>
      <c r="EYH6" s="178"/>
      <c r="EYI6" s="186"/>
      <c r="EYJ6" s="178"/>
      <c r="EYK6" s="185"/>
      <c r="EYL6" s="154"/>
      <c r="EYM6" s="178"/>
      <c r="EYN6" s="178"/>
      <c r="EYO6" s="186"/>
      <c r="EYP6" s="178"/>
      <c r="EYQ6" s="185"/>
      <c r="EYR6" s="154"/>
      <c r="EYS6" s="178"/>
      <c r="EYT6" s="178"/>
      <c r="EYU6" s="186"/>
      <c r="EYV6" s="178"/>
      <c r="EYW6" s="185"/>
      <c r="EYX6" s="154"/>
      <c r="EYY6" s="178"/>
      <c r="EYZ6" s="178"/>
      <c r="EZA6" s="186"/>
      <c r="EZB6" s="178"/>
      <c r="EZC6" s="185"/>
      <c r="EZD6" s="154"/>
      <c r="EZE6" s="178"/>
      <c r="EZF6" s="178"/>
      <c r="EZG6" s="186"/>
      <c r="EZH6" s="178"/>
      <c r="EZI6" s="185"/>
      <c r="EZJ6" s="154"/>
      <c r="EZK6" s="178"/>
      <c r="EZL6" s="178"/>
      <c r="EZM6" s="186"/>
      <c r="EZN6" s="178"/>
      <c r="EZO6" s="185"/>
      <c r="EZP6" s="154"/>
      <c r="EZQ6" s="178"/>
      <c r="EZR6" s="178"/>
      <c r="EZS6" s="186"/>
      <c r="EZT6" s="178"/>
      <c r="EZU6" s="185"/>
      <c r="EZV6" s="154"/>
      <c r="EZW6" s="178"/>
      <c r="EZX6" s="178"/>
      <c r="EZY6" s="186"/>
      <c r="EZZ6" s="178"/>
      <c r="FAA6" s="185"/>
      <c r="FAB6" s="154"/>
      <c r="FAC6" s="178"/>
      <c r="FAD6" s="178"/>
      <c r="FAE6" s="186"/>
      <c r="FAF6" s="178"/>
      <c r="FAG6" s="185"/>
      <c r="FAH6" s="154"/>
      <c r="FAI6" s="178"/>
      <c r="FAJ6" s="178"/>
      <c r="FAK6" s="186"/>
      <c r="FAL6" s="178"/>
      <c r="FAM6" s="185"/>
      <c r="FAN6" s="154"/>
      <c r="FAO6" s="178"/>
      <c r="FAP6" s="178"/>
      <c r="FAQ6" s="186"/>
      <c r="FAR6" s="178"/>
      <c r="FAS6" s="185"/>
      <c r="FAT6" s="154"/>
      <c r="FAU6" s="178"/>
      <c r="FAV6" s="178"/>
      <c r="FAW6" s="186"/>
      <c r="FAX6" s="178"/>
      <c r="FAY6" s="185"/>
      <c r="FAZ6" s="154"/>
      <c r="FBA6" s="178"/>
      <c r="FBB6" s="178"/>
      <c r="FBC6" s="186"/>
      <c r="FBD6" s="178"/>
      <c r="FBE6" s="185"/>
      <c r="FBF6" s="154"/>
      <c r="FBG6" s="178"/>
      <c r="FBH6" s="178"/>
      <c r="FBI6" s="186"/>
      <c r="FBJ6" s="178"/>
      <c r="FBK6" s="185"/>
      <c r="FBL6" s="154"/>
      <c r="FBM6" s="178"/>
      <c r="FBN6" s="178"/>
      <c r="FBO6" s="186"/>
      <c r="FBP6" s="178"/>
      <c r="FBQ6" s="185"/>
      <c r="FBR6" s="154"/>
      <c r="FBS6" s="178"/>
      <c r="FBT6" s="178"/>
      <c r="FBU6" s="186"/>
      <c r="FBV6" s="178"/>
      <c r="FBW6" s="185"/>
      <c r="FBX6" s="154"/>
      <c r="FBY6" s="178"/>
      <c r="FBZ6" s="178"/>
      <c r="FCA6" s="186"/>
      <c r="FCB6" s="178"/>
      <c r="FCC6" s="185"/>
      <c r="FCD6" s="154"/>
      <c r="FCE6" s="178"/>
      <c r="FCF6" s="178"/>
      <c r="FCG6" s="186"/>
      <c r="FCH6" s="178"/>
      <c r="FCI6" s="185"/>
      <c r="FCJ6" s="154"/>
      <c r="FCK6" s="178"/>
      <c r="FCL6" s="178"/>
      <c r="FCM6" s="186"/>
      <c r="FCN6" s="178"/>
      <c r="FCO6" s="185"/>
      <c r="FCP6" s="154"/>
      <c r="FCQ6" s="178"/>
      <c r="FCR6" s="178"/>
      <c r="FCS6" s="186"/>
      <c r="FCT6" s="178"/>
      <c r="FCU6" s="185"/>
      <c r="FCV6" s="154"/>
      <c r="FCW6" s="178"/>
      <c r="FCX6" s="178"/>
      <c r="FCY6" s="186"/>
      <c r="FCZ6" s="178"/>
      <c r="FDA6" s="185"/>
      <c r="FDB6" s="154"/>
      <c r="FDC6" s="178"/>
      <c r="FDD6" s="178"/>
      <c r="FDE6" s="186"/>
      <c r="FDF6" s="178"/>
      <c r="FDG6" s="185"/>
      <c r="FDH6" s="154"/>
      <c r="FDI6" s="178"/>
      <c r="FDJ6" s="178"/>
      <c r="FDK6" s="186"/>
      <c r="FDL6" s="178"/>
      <c r="FDM6" s="185"/>
      <c r="FDN6" s="154"/>
      <c r="FDO6" s="178"/>
      <c r="FDP6" s="178"/>
      <c r="FDQ6" s="186"/>
      <c r="FDR6" s="178"/>
      <c r="FDS6" s="185"/>
      <c r="FDT6" s="154"/>
      <c r="FDU6" s="178"/>
      <c r="FDV6" s="178"/>
      <c r="FDW6" s="186"/>
      <c r="FDX6" s="178"/>
      <c r="FDY6" s="185"/>
      <c r="FDZ6" s="154"/>
      <c r="FEA6" s="178"/>
      <c r="FEB6" s="178"/>
      <c r="FEC6" s="186"/>
      <c r="FED6" s="178"/>
      <c r="FEE6" s="185"/>
      <c r="FEF6" s="154"/>
      <c r="FEG6" s="178"/>
      <c r="FEH6" s="178"/>
      <c r="FEI6" s="186"/>
      <c r="FEJ6" s="178"/>
      <c r="FEK6" s="185"/>
      <c r="FEL6" s="154"/>
      <c r="FEM6" s="178"/>
      <c r="FEN6" s="178"/>
      <c r="FEO6" s="186"/>
      <c r="FEP6" s="178"/>
      <c r="FEQ6" s="185"/>
      <c r="FER6" s="154"/>
      <c r="FES6" s="178"/>
      <c r="FET6" s="178"/>
      <c r="FEU6" s="186"/>
      <c r="FEV6" s="178"/>
      <c r="FEW6" s="185"/>
      <c r="FEX6" s="154"/>
      <c r="FEY6" s="178"/>
      <c r="FEZ6" s="178"/>
      <c r="FFA6" s="186"/>
      <c r="FFB6" s="178"/>
      <c r="FFC6" s="185"/>
      <c r="FFD6" s="154"/>
      <c r="FFE6" s="178"/>
      <c r="FFF6" s="178"/>
      <c r="FFG6" s="186"/>
      <c r="FFH6" s="178"/>
      <c r="FFI6" s="185"/>
      <c r="FFJ6" s="154"/>
      <c r="FFK6" s="178"/>
      <c r="FFL6" s="178"/>
      <c r="FFM6" s="186"/>
      <c r="FFN6" s="178"/>
      <c r="FFO6" s="185"/>
      <c r="FFP6" s="154"/>
      <c r="FFQ6" s="178"/>
      <c r="FFR6" s="178"/>
      <c r="FFS6" s="186"/>
      <c r="FFT6" s="178"/>
      <c r="FFU6" s="185"/>
      <c r="FFV6" s="154"/>
      <c r="FFW6" s="178"/>
      <c r="FFX6" s="178"/>
      <c r="FFY6" s="186"/>
      <c r="FFZ6" s="178"/>
      <c r="FGA6" s="185"/>
      <c r="FGB6" s="154"/>
      <c r="FGC6" s="178"/>
      <c r="FGD6" s="178"/>
      <c r="FGE6" s="186"/>
      <c r="FGF6" s="178"/>
      <c r="FGG6" s="185"/>
      <c r="FGH6" s="154"/>
      <c r="FGI6" s="178"/>
      <c r="FGJ6" s="178"/>
      <c r="FGK6" s="186"/>
      <c r="FGL6" s="178"/>
      <c r="FGM6" s="185"/>
      <c r="FGN6" s="154"/>
      <c r="FGO6" s="178"/>
      <c r="FGP6" s="178"/>
      <c r="FGQ6" s="186"/>
      <c r="FGR6" s="178"/>
      <c r="FGS6" s="185"/>
      <c r="FGT6" s="154"/>
      <c r="FGU6" s="178"/>
      <c r="FGV6" s="178"/>
      <c r="FGW6" s="186"/>
      <c r="FGX6" s="178"/>
      <c r="FGY6" s="185"/>
      <c r="FGZ6" s="154"/>
      <c r="FHA6" s="178"/>
      <c r="FHB6" s="178"/>
      <c r="FHC6" s="186"/>
      <c r="FHD6" s="178"/>
      <c r="FHE6" s="185"/>
      <c r="FHF6" s="154"/>
      <c r="FHG6" s="178"/>
      <c r="FHH6" s="178"/>
      <c r="FHI6" s="186"/>
      <c r="FHJ6" s="178"/>
      <c r="FHK6" s="185"/>
      <c r="FHL6" s="154"/>
      <c r="FHM6" s="178"/>
      <c r="FHN6" s="178"/>
      <c r="FHO6" s="186"/>
      <c r="FHP6" s="178"/>
      <c r="FHQ6" s="185"/>
      <c r="FHR6" s="154"/>
      <c r="FHS6" s="178"/>
      <c r="FHT6" s="178"/>
      <c r="FHU6" s="186"/>
      <c r="FHV6" s="178"/>
      <c r="FHW6" s="185"/>
      <c r="FHX6" s="154"/>
      <c r="FHY6" s="178"/>
      <c r="FHZ6" s="178"/>
      <c r="FIA6" s="186"/>
      <c r="FIB6" s="178"/>
      <c r="FIC6" s="185"/>
      <c r="FID6" s="154"/>
      <c r="FIE6" s="178"/>
      <c r="FIF6" s="178"/>
      <c r="FIG6" s="186"/>
      <c r="FIH6" s="178"/>
      <c r="FII6" s="185"/>
      <c r="FIJ6" s="154"/>
      <c r="FIK6" s="178"/>
      <c r="FIL6" s="178"/>
      <c r="FIM6" s="186"/>
      <c r="FIN6" s="178"/>
      <c r="FIO6" s="185"/>
      <c r="FIP6" s="154"/>
      <c r="FIQ6" s="178"/>
      <c r="FIR6" s="178"/>
      <c r="FIS6" s="186"/>
      <c r="FIT6" s="178"/>
      <c r="FIU6" s="185"/>
      <c r="FIV6" s="154"/>
      <c r="FIW6" s="178"/>
      <c r="FIX6" s="178"/>
      <c r="FIY6" s="186"/>
      <c r="FIZ6" s="178"/>
      <c r="FJA6" s="185"/>
      <c r="FJB6" s="154"/>
      <c r="FJC6" s="178"/>
      <c r="FJD6" s="178"/>
      <c r="FJE6" s="186"/>
      <c r="FJF6" s="178"/>
      <c r="FJG6" s="185"/>
      <c r="FJH6" s="154"/>
      <c r="FJI6" s="178"/>
      <c r="FJJ6" s="178"/>
      <c r="FJK6" s="186"/>
      <c r="FJL6" s="178"/>
      <c r="FJM6" s="185"/>
      <c r="FJN6" s="154"/>
      <c r="FJO6" s="178"/>
      <c r="FJP6" s="178"/>
      <c r="FJQ6" s="186"/>
      <c r="FJR6" s="178"/>
      <c r="FJS6" s="185"/>
      <c r="FJT6" s="154"/>
      <c r="FJU6" s="178"/>
      <c r="FJV6" s="178"/>
      <c r="FJW6" s="186"/>
      <c r="FJX6" s="178"/>
      <c r="FJY6" s="185"/>
      <c r="FJZ6" s="154"/>
      <c r="FKA6" s="178"/>
      <c r="FKB6" s="178"/>
      <c r="FKC6" s="186"/>
      <c r="FKD6" s="178"/>
      <c r="FKE6" s="185"/>
      <c r="FKF6" s="154"/>
      <c r="FKG6" s="178"/>
      <c r="FKH6" s="178"/>
      <c r="FKI6" s="186"/>
      <c r="FKJ6" s="178"/>
      <c r="FKK6" s="185"/>
      <c r="FKL6" s="154"/>
      <c r="FKM6" s="178"/>
      <c r="FKN6" s="178"/>
      <c r="FKO6" s="186"/>
      <c r="FKP6" s="178"/>
      <c r="FKQ6" s="185"/>
      <c r="FKR6" s="154"/>
      <c r="FKS6" s="178"/>
      <c r="FKT6" s="178"/>
      <c r="FKU6" s="186"/>
      <c r="FKV6" s="178"/>
      <c r="FKW6" s="185"/>
      <c r="FKX6" s="154"/>
      <c r="FKY6" s="178"/>
      <c r="FKZ6" s="178"/>
      <c r="FLA6" s="186"/>
      <c r="FLB6" s="178"/>
      <c r="FLC6" s="185"/>
      <c r="FLD6" s="154"/>
      <c r="FLE6" s="178"/>
      <c r="FLF6" s="178"/>
      <c r="FLG6" s="186"/>
      <c r="FLH6" s="178"/>
      <c r="FLI6" s="185"/>
      <c r="FLJ6" s="154"/>
      <c r="FLK6" s="178"/>
      <c r="FLL6" s="178"/>
      <c r="FLM6" s="186"/>
      <c r="FLN6" s="178"/>
      <c r="FLO6" s="185"/>
      <c r="FLP6" s="154"/>
      <c r="FLQ6" s="178"/>
      <c r="FLR6" s="178"/>
      <c r="FLS6" s="186"/>
      <c r="FLT6" s="178"/>
      <c r="FLU6" s="185"/>
      <c r="FLV6" s="154"/>
      <c r="FLW6" s="178"/>
      <c r="FLX6" s="178"/>
      <c r="FLY6" s="186"/>
      <c r="FLZ6" s="178"/>
      <c r="FMA6" s="185"/>
      <c r="FMB6" s="154"/>
      <c r="FMC6" s="178"/>
      <c r="FMD6" s="178"/>
      <c r="FME6" s="186"/>
      <c r="FMF6" s="178"/>
      <c r="FMG6" s="185"/>
      <c r="FMH6" s="154"/>
      <c r="FMI6" s="178"/>
      <c r="FMJ6" s="178"/>
      <c r="FMK6" s="186"/>
      <c r="FML6" s="178"/>
      <c r="FMM6" s="185"/>
      <c r="FMN6" s="154"/>
      <c r="FMO6" s="178"/>
      <c r="FMP6" s="178"/>
      <c r="FMQ6" s="186"/>
      <c r="FMR6" s="178"/>
      <c r="FMS6" s="185"/>
      <c r="FMT6" s="154"/>
      <c r="FMU6" s="178"/>
      <c r="FMV6" s="178"/>
      <c r="FMW6" s="186"/>
      <c r="FMX6" s="178"/>
      <c r="FMY6" s="185"/>
      <c r="FMZ6" s="154"/>
      <c r="FNA6" s="178"/>
      <c r="FNB6" s="178"/>
      <c r="FNC6" s="186"/>
      <c r="FND6" s="178"/>
      <c r="FNE6" s="185"/>
      <c r="FNF6" s="154"/>
      <c r="FNG6" s="178"/>
      <c r="FNH6" s="178"/>
      <c r="FNI6" s="186"/>
      <c r="FNJ6" s="178"/>
      <c r="FNK6" s="185"/>
      <c r="FNL6" s="154"/>
      <c r="FNM6" s="178"/>
      <c r="FNN6" s="178"/>
      <c r="FNO6" s="186"/>
      <c r="FNP6" s="178"/>
      <c r="FNQ6" s="185"/>
      <c r="FNR6" s="154"/>
      <c r="FNS6" s="178"/>
      <c r="FNT6" s="178"/>
      <c r="FNU6" s="186"/>
      <c r="FNV6" s="178"/>
      <c r="FNW6" s="185"/>
      <c r="FNX6" s="154"/>
      <c r="FNY6" s="178"/>
      <c r="FNZ6" s="178"/>
      <c r="FOA6" s="186"/>
      <c r="FOB6" s="178"/>
      <c r="FOC6" s="185"/>
      <c r="FOD6" s="154"/>
      <c r="FOE6" s="178"/>
      <c r="FOF6" s="178"/>
      <c r="FOG6" s="186"/>
      <c r="FOH6" s="178"/>
      <c r="FOI6" s="185"/>
      <c r="FOJ6" s="154"/>
      <c r="FOK6" s="178"/>
      <c r="FOL6" s="178"/>
      <c r="FOM6" s="186"/>
      <c r="FON6" s="178"/>
      <c r="FOO6" s="185"/>
      <c r="FOP6" s="154"/>
      <c r="FOQ6" s="178"/>
      <c r="FOR6" s="178"/>
      <c r="FOS6" s="186"/>
      <c r="FOT6" s="178"/>
      <c r="FOU6" s="185"/>
      <c r="FOV6" s="154"/>
      <c r="FOW6" s="178"/>
      <c r="FOX6" s="178"/>
      <c r="FOY6" s="186"/>
      <c r="FOZ6" s="178"/>
      <c r="FPA6" s="185"/>
      <c r="FPB6" s="154"/>
      <c r="FPC6" s="178"/>
      <c r="FPD6" s="178"/>
      <c r="FPE6" s="186"/>
      <c r="FPF6" s="178"/>
      <c r="FPG6" s="185"/>
      <c r="FPH6" s="154"/>
      <c r="FPI6" s="178"/>
      <c r="FPJ6" s="178"/>
      <c r="FPK6" s="186"/>
      <c r="FPL6" s="178"/>
      <c r="FPM6" s="185"/>
      <c r="FPN6" s="154"/>
      <c r="FPO6" s="178"/>
      <c r="FPP6" s="178"/>
      <c r="FPQ6" s="186"/>
      <c r="FPR6" s="178"/>
      <c r="FPS6" s="185"/>
      <c r="FPT6" s="154"/>
      <c r="FPU6" s="178"/>
      <c r="FPV6" s="178"/>
      <c r="FPW6" s="186"/>
      <c r="FPX6" s="178"/>
      <c r="FPY6" s="185"/>
      <c r="FPZ6" s="154"/>
      <c r="FQA6" s="178"/>
      <c r="FQB6" s="178"/>
      <c r="FQC6" s="186"/>
      <c r="FQD6" s="178"/>
      <c r="FQE6" s="185"/>
      <c r="FQF6" s="154"/>
      <c r="FQG6" s="178"/>
      <c r="FQH6" s="178"/>
      <c r="FQI6" s="186"/>
      <c r="FQJ6" s="178"/>
      <c r="FQK6" s="185"/>
      <c r="FQL6" s="154"/>
      <c r="FQM6" s="178"/>
      <c r="FQN6" s="178"/>
      <c r="FQO6" s="186"/>
      <c r="FQP6" s="178"/>
      <c r="FQQ6" s="185"/>
      <c r="FQR6" s="154"/>
      <c r="FQS6" s="178"/>
      <c r="FQT6" s="178"/>
      <c r="FQU6" s="186"/>
      <c r="FQV6" s="178"/>
      <c r="FQW6" s="185"/>
      <c r="FQX6" s="154"/>
      <c r="FQY6" s="178"/>
      <c r="FQZ6" s="178"/>
      <c r="FRA6" s="186"/>
      <c r="FRB6" s="178"/>
      <c r="FRC6" s="185"/>
      <c r="FRD6" s="154"/>
      <c r="FRE6" s="178"/>
      <c r="FRF6" s="178"/>
      <c r="FRG6" s="186"/>
      <c r="FRH6" s="178"/>
      <c r="FRI6" s="185"/>
      <c r="FRJ6" s="154"/>
      <c r="FRK6" s="178"/>
      <c r="FRL6" s="178"/>
      <c r="FRM6" s="186"/>
      <c r="FRN6" s="178"/>
      <c r="FRO6" s="185"/>
      <c r="FRP6" s="154"/>
      <c r="FRQ6" s="178"/>
      <c r="FRR6" s="178"/>
      <c r="FRS6" s="186"/>
      <c r="FRT6" s="178"/>
      <c r="FRU6" s="185"/>
      <c r="FRV6" s="154"/>
      <c r="FRW6" s="178"/>
      <c r="FRX6" s="178"/>
      <c r="FRY6" s="186"/>
      <c r="FRZ6" s="178"/>
      <c r="FSA6" s="185"/>
      <c r="FSB6" s="154"/>
      <c r="FSC6" s="178"/>
      <c r="FSD6" s="178"/>
      <c r="FSE6" s="186"/>
      <c r="FSF6" s="178"/>
      <c r="FSG6" s="185"/>
      <c r="FSH6" s="154"/>
      <c r="FSI6" s="178"/>
      <c r="FSJ6" s="178"/>
      <c r="FSK6" s="186"/>
      <c r="FSL6" s="178"/>
      <c r="FSM6" s="185"/>
      <c r="FSN6" s="154"/>
      <c r="FSO6" s="178"/>
      <c r="FSP6" s="178"/>
      <c r="FSQ6" s="186"/>
      <c r="FSR6" s="178"/>
      <c r="FSS6" s="185"/>
      <c r="FST6" s="154"/>
      <c r="FSU6" s="178"/>
      <c r="FSV6" s="178"/>
      <c r="FSW6" s="186"/>
      <c r="FSX6" s="178"/>
      <c r="FSY6" s="185"/>
      <c r="FSZ6" s="154"/>
      <c r="FTA6" s="178"/>
      <c r="FTB6" s="178"/>
      <c r="FTC6" s="186"/>
      <c r="FTD6" s="178"/>
      <c r="FTE6" s="185"/>
      <c r="FTF6" s="154"/>
      <c r="FTG6" s="178"/>
      <c r="FTH6" s="178"/>
      <c r="FTI6" s="186"/>
      <c r="FTJ6" s="178"/>
      <c r="FTK6" s="185"/>
      <c r="FTL6" s="154"/>
      <c r="FTM6" s="178"/>
      <c r="FTN6" s="178"/>
      <c r="FTO6" s="186"/>
      <c r="FTP6" s="178"/>
      <c r="FTQ6" s="185"/>
      <c r="FTR6" s="154"/>
      <c r="FTS6" s="178"/>
      <c r="FTT6" s="178"/>
      <c r="FTU6" s="186"/>
      <c r="FTV6" s="178"/>
      <c r="FTW6" s="185"/>
      <c r="FTX6" s="154"/>
      <c r="FTY6" s="178"/>
      <c r="FTZ6" s="178"/>
      <c r="FUA6" s="186"/>
      <c r="FUB6" s="178"/>
      <c r="FUC6" s="185"/>
      <c r="FUD6" s="154"/>
      <c r="FUE6" s="178"/>
      <c r="FUF6" s="178"/>
      <c r="FUG6" s="186"/>
      <c r="FUH6" s="178"/>
      <c r="FUI6" s="185"/>
      <c r="FUJ6" s="154"/>
      <c r="FUK6" s="178"/>
      <c r="FUL6" s="178"/>
      <c r="FUM6" s="186"/>
      <c r="FUN6" s="178"/>
      <c r="FUO6" s="185"/>
      <c r="FUP6" s="154"/>
      <c r="FUQ6" s="178"/>
      <c r="FUR6" s="178"/>
      <c r="FUS6" s="186"/>
      <c r="FUT6" s="178"/>
      <c r="FUU6" s="185"/>
      <c r="FUV6" s="154"/>
      <c r="FUW6" s="178"/>
      <c r="FUX6" s="178"/>
      <c r="FUY6" s="186"/>
      <c r="FUZ6" s="178"/>
      <c r="FVA6" s="185"/>
      <c r="FVB6" s="154"/>
      <c r="FVC6" s="178"/>
      <c r="FVD6" s="178"/>
      <c r="FVE6" s="186"/>
      <c r="FVF6" s="178"/>
      <c r="FVG6" s="185"/>
      <c r="FVH6" s="154"/>
      <c r="FVI6" s="178"/>
      <c r="FVJ6" s="178"/>
      <c r="FVK6" s="186"/>
      <c r="FVL6" s="178"/>
      <c r="FVM6" s="185"/>
      <c r="FVN6" s="154"/>
      <c r="FVO6" s="178"/>
      <c r="FVP6" s="178"/>
      <c r="FVQ6" s="186"/>
      <c r="FVR6" s="178"/>
      <c r="FVS6" s="185"/>
      <c r="FVT6" s="154"/>
      <c r="FVU6" s="178"/>
      <c r="FVV6" s="178"/>
      <c r="FVW6" s="186"/>
      <c r="FVX6" s="178"/>
      <c r="FVY6" s="185"/>
      <c r="FVZ6" s="154"/>
      <c r="FWA6" s="178"/>
      <c r="FWB6" s="178"/>
      <c r="FWC6" s="186"/>
      <c r="FWD6" s="178"/>
      <c r="FWE6" s="185"/>
      <c r="FWF6" s="154"/>
      <c r="FWG6" s="178"/>
      <c r="FWH6" s="178"/>
      <c r="FWI6" s="186"/>
      <c r="FWJ6" s="178"/>
      <c r="FWK6" s="185"/>
      <c r="FWL6" s="154"/>
      <c r="FWM6" s="178"/>
      <c r="FWN6" s="178"/>
      <c r="FWO6" s="186"/>
      <c r="FWP6" s="178"/>
      <c r="FWQ6" s="185"/>
      <c r="FWR6" s="154"/>
      <c r="FWS6" s="178"/>
      <c r="FWT6" s="178"/>
      <c r="FWU6" s="186"/>
      <c r="FWV6" s="178"/>
      <c r="FWW6" s="185"/>
      <c r="FWX6" s="154"/>
      <c r="FWY6" s="178"/>
      <c r="FWZ6" s="178"/>
      <c r="FXA6" s="186"/>
      <c r="FXB6" s="178"/>
      <c r="FXC6" s="185"/>
      <c r="FXD6" s="154"/>
      <c r="FXE6" s="178"/>
      <c r="FXF6" s="178"/>
      <c r="FXG6" s="186"/>
      <c r="FXH6" s="178"/>
      <c r="FXI6" s="185"/>
      <c r="FXJ6" s="154"/>
      <c r="FXK6" s="178"/>
      <c r="FXL6" s="178"/>
      <c r="FXM6" s="186"/>
      <c r="FXN6" s="178"/>
      <c r="FXO6" s="185"/>
      <c r="FXP6" s="154"/>
      <c r="FXQ6" s="178"/>
      <c r="FXR6" s="178"/>
      <c r="FXS6" s="186"/>
      <c r="FXT6" s="178"/>
      <c r="FXU6" s="185"/>
      <c r="FXV6" s="154"/>
      <c r="FXW6" s="178"/>
      <c r="FXX6" s="178"/>
      <c r="FXY6" s="186"/>
      <c r="FXZ6" s="178"/>
      <c r="FYA6" s="185"/>
      <c r="FYB6" s="154"/>
      <c r="FYC6" s="178"/>
      <c r="FYD6" s="178"/>
      <c r="FYE6" s="186"/>
      <c r="FYF6" s="178"/>
      <c r="FYG6" s="185"/>
      <c r="FYH6" s="154"/>
      <c r="FYI6" s="178"/>
      <c r="FYJ6" s="178"/>
      <c r="FYK6" s="186"/>
      <c r="FYL6" s="178"/>
      <c r="FYM6" s="185"/>
      <c r="FYN6" s="154"/>
      <c r="FYO6" s="178"/>
      <c r="FYP6" s="178"/>
      <c r="FYQ6" s="186"/>
      <c r="FYR6" s="178"/>
      <c r="FYS6" s="185"/>
      <c r="FYT6" s="154"/>
      <c r="FYU6" s="178"/>
      <c r="FYV6" s="178"/>
      <c r="FYW6" s="186"/>
      <c r="FYX6" s="178"/>
      <c r="FYY6" s="185"/>
      <c r="FYZ6" s="154"/>
      <c r="FZA6" s="178"/>
      <c r="FZB6" s="178"/>
      <c r="FZC6" s="186"/>
      <c r="FZD6" s="178"/>
      <c r="FZE6" s="185"/>
      <c r="FZF6" s="154"/>
      <c r="FZG6" s="178"/>
      <c r="FZH6" s="178"/>
      <c r="FZI6" s="186"/>
      <c r="FZJ6" s="178"/>
      <c r="FZK6" s="185"/>
      <c r="FZL6" s="154"/>
      <c r="FZM6" s="178"/>
      <c r="FZN6" s="178"/>
      <c r="FZO6" s="186"/>
      <c r="FZP6" s="178"/>
      <c r="FZQ6" s="185"/>
      <c r="FZR6" s="154"/>
      <c r="FZS6" s="178"/>
      <c r="FZT6" s="178"/>
      <c r="FZU6" s="186"/>
      <c r="FZV6" s="178"/>
      <c r="FZW6" s="185"/>
      <c r="FZX6" s="154"/>
      <c r="FZY6" s="178"/>
      <c r="FZZ6" s="178"/>
      <c r="GAA6" s="186"/>
      <c r="GAB6" s="178"/>
      <c r="GAC6" s="185"/>
      <c r="GAD6" s="154"/>
      <c r="GAE6" s="178"/>
      <c r="GAF6" s="178"/>
      <c r="GAG6" s="186"/>
      <c r="GAH6" s="178"/>
      <c r="GAI6" s="185"/>
      <c r="GAJ6" s="154"/>
      <c r="GAK6" s="178"/>
      <c r="GAL6" s="178"/>
      <c r="GAM6" s="186"/>
      <c r="GAN6" s="178"/>
      <c r="GAO6" s="185"/>
      <c r="GAP6" s="154"/>
      <c r="GAQ6" s="178"/>
      <c r="GAR6" s="178"/>
      <c r="GAS6" s="186"/>
      <c r="GAT6" s="178"/>
      <c r="GAU6" s="185"/>
      <c r="GAV6" s="154"/>
      <c r="GAW6" s="178"/>
      <c r="GAX6" s="178"/>
      <c r="GAY6" s="186"/>
      <c r="GAZ6" s="178"/>
      <c r="GBA6" s="185"/>
      <c r="GBB6" s="154"/>
      <c r="GBC6" s="178"/>
      <c r="GBD6" s="178"/>
      <c r="GBE6" s="186"/>
      <c r="GBF6" s="178"/>
      <c r="GBG6" s="185"/>
      <c r="GBH6" s="154"/>
      <c r="GBI6" s="178"/>
      <c r="GBJ6" s="178"/>
      <c r="GBK6" s="186"/>
      <c r="GBL6" s="178"/>
      <c r="GBM6" s="185"/>
      <c r="GBN6" s="154"/>
      <c r="GBO6" s="178"/>
      <c r="GBP6" s="178"/>
      <c r="GBQ6" s="186"/>
      <c r="GBR6" s="178"/>
      <c r="GBS6" s="185"/>
      <c r="GBT6" s="154"/>
      <c r="GBU6" s="178"/>
      <c r="GBV6" s="178"/>
      <c r="GBW6" s="186"/>
      <c r="GBX6" s="178"/>
      <c r="GBY6" s="185"/>
      <c r="GBZ6" s="154"/>
      <c r="GCA6" s="178"/>
      <c r="GCB6" s="178"/>
      <c r="GCC6" s="186"/>
      <c r="GCD6" s="178"/>
      <c r="GCE6" s="185"/>
      <c r="GCF6" s="154"/>
      <c r="GCG6" s="178"/>
      <c r="GCH6" s="178"/>
      <c r="GCI6" s="186"/>
      <c r="GCJ6" s="178"/>
      <c r="GCK6" s="185"/>
      <c r="GCL6" s="154"/>
      <c r="GCM6" s="178"/>
      <c r="GCN6" s="178"/>
      <c r="GCO6" s="186"/>
      <c r="GCP6" s="178"/>
      <c r="GCQ6" s="185"/>
      <c r="GCR6" s="154"/>
      <c r="GCS6" s="178"/>
      <c r="GCT6" s="178"/>
      <c r="GCU6" s="186"/>
      <c r="GCV6" s="178"/>
      <c r="GCW6" s="185"/>
      <c r="GCX6" s="154"/>
      <c r="GCY6" s="178"/>
      <c r="GCZ6" s="178"/>
      <c r="GDA6" s="186"/>
      <c r="GDB6" s="178"/>
      <c r="GDC6" s="185"/>
      <c r="GDD6" s="154"/>
      <c r="GDE6" s="178"/>
      <c r="GDF6" s="178"/>
      <c r="GDG6" s="186"/>
      <c r="GDH6" s="178"/>
      <c r="GDI6" s="185"/>
      <c r="GDJ6" s="154"/>
      <c r="GDK6" s="178"/>
      <c r="GDL6" s="178"/>
      <c r="GDM6" s="186"/>
      <c r="GDN6" s="178"/>
      <c r="GDO6" s="185"/>
      <c r="GDP6" s="154"/>
      <c r="GDQ6" s="178"/>
      <c r="GDR6" s="178"/>
      <c r="GDS6" s="186"/>
      <c r="GDT6" s="178"/>
      <c r="GDU6" s="185"/>
      <c r="GDV6" s="154"/>
      <c r="GDW6" s="178"/>
      <c r="GDX6" s="178"/>
      <c r="GDY6" s="186"/>
      <c r="GDZ6" s="178"/>
      <c r="GEA6" s="185"/>
      <c r="GEB6" s="154"/>
      <c r="GEC6" s="178"/>
      <c r="GED6" s="178"/>
      <c r="GEE6" s="186"/>
      <c r="GEF6" s="178"/>
      <c r="GEG6" s="185"/>
      <c r="GEH6" s="154"/>
      <c r="GEI6" s="178"/>
      <c r="GEJ6" s="178"/>
      <c r="GEK6" s="186"/>
      <c r="GEL6" s="178"/>
      <c r="GEM6" s="185"/>
      <c r="GEN6" s="154"/>
      <c r="GEO6" s="178"/>
      <c r="GEP6" s="178"/>
      <c r="GEQ6" s="186"/>
      <c r="GER6" s="178"/>
      <c r="GES6" s="185"/>
      <c r="GET6" s="154"/>
      <c r="GEU6" s="178"/>
      <c r="GEV6" s="178"/>
      <c r="GEW6" s="186"/>
      <c r="GEX6" s="178"/>
      <c r="GEY6" s="185"/>
      <c r="GEZ6" s="154"/>
      <c r="GFA6" s="178"/>
      <c r="GFB6" s="178"/>
      <c r="GFC6" s="186"/>
      <c r="GFD6" s="178"/>
      <c r="GFE6" s="185"/>
      <c r="GFF6" s="154"/>
      <c r="GFG6" s="178"/>
      <c r="GFH6" s="178"/>
      <c r="GFI6" s="186"/>
      <c r="GFJ6" s="178"/>
      <c r="GFK6" s="185"/>
      <c r="GFL6" s="154"/>
      <c r="GFM6" s="178"/>
      <c r="GFN6" s="178"/>
      <c r="GFO6" s="186"/>
      <c r="GFP6" s="178"/>
      <c r="GFQ6" s="185"/>
      <c r="GFR6" s="154"/>
      <c r="GFS6" s="178"/>
      <c r="GFT6" s="178"/>
      <c r="GFU6" s="186"/>
      <c r="GFV6" s="178"/>
      <c r="GFW6" s="185"/>
      <c r="GFX6" s="154"/>
      <c r="GFY6" s="178"/>
      <c r="GFZ6" s="178"/>
      <c r="GGA6" s="186"/>
      <c r="GGB6" s="178"/>
      <c r="GGC6" s="185"/>
      <c r="GGD6" s="154"/>
      <c r="GGE6" s="178"/>
      <c r="GGF6" s="178"/>
      <c r="GGG6" s="186"/>
      <c r="GGH6" s="178"/>
      <c r="GGI6" s="185"/>
      <c r="GGJ6" s="154"/>
      <c r="GGK6" s="178"/>
      <c r="GGL6" s="178"/>
      <c r="GGM6" s="186"/>
      <c r="GGN6" s="178"/>
      <c r="GGO6" s="185"/>
      <c r="GGP6" s="154"/>
      <c r="GGQ6" s="178"/>
      <c r="GGR6" s="178"/>
      <c r="GGS6" s="186"/>
      <c r="GGT6" s="178"/>
      <c r="GGU6" s="185"/>
      <c r="GGV6" s="154"/>
      <c r="GGW6" s="178"/>
      <c r="GGX6" s="178"/>
      <c r="GGY6" s="186"/>
      <c r="GGZ6" s="178"/>
      <c r="GHA6" s="185"/>
      <c r="GHB6" s="154"/>
      <c r="GHC6" s="178"/>
      <c r="GHD6" s="178"/>
      <c r="GHE6" s="186"/>
      <c r="GHF6" s="178"/>
      <c r="GHG6" s="185"/>
      <c r="GHH6" s="154"/>
      <c r="GHI6" s="178"/>
      <c r="GHJ6" s="178"/>
      <c r="GHK6" s="186"/>
      <c r="GHL6" s="178"/>
      <c r="GHM6" s="185"/>
      <c r="GHN6" s="154"/>
      <c r="GHO6" s="178"/>
      <c r="GHP6" s="178"/>
      <c r="GHQ6" s="186"/>
      <c r="GHR6" s="178"/>
      <c r="GHS6" s="185"/>
      <c r="GHT6" s="154"/>
      <c r="GHU6" s="178"/>
      <c r="GHV6" s="178"/>
      <c r="GHW6" s="186"/>
      <c r="GHX6" s="178"/>
      <c r="GHY6" s="185"/>
      <c r="GHZ6" s="154"/>
      <c r="GIA6" s="178"/>
      <c r="GIB6" s="178"/>
      <c r="GIC6" s="186"/>
      <c r="GID6" s="178"/>
      <c r="GIE6" s="185"/>
      <c r="GIF6" s="154"/>
      <c r="GIG6" s="178"/>
      <c r="GIH6" s="178"/>
      <c r="GII6" s="186"/>
      <c r="GIJ6" s="178"/>
      <c r="GIK6" s="185"/>
      <c r="GIL6" s="154"/>
      <c r="GIM6" s="178"/>
      <c r="GIN6" s="178"/>
      <c r="GIO6" s="186"/>
      <c r="GIP6" s="178"/>
      <c r="GIQ6" s="185"/>
      <c r="GIR6" s="154"/>
      <c r="GIS6" s="178"/>
      <c r="GIT6" s="178"/>
      <c r="GIU6" s="186"/>
      <c r="GIV6" s="178"/>
      <c r="GIW6" s="185"/>
      <c r="GIX6" s="154"/>
      <c r="GIY6" s="178"/>
      <c r="GIZ6" s="178"/>
      <c r="GJA6" s="186"/>
      <c r="GJB6" s="178"/>
      <c r="GJC6" s="185"/>
      <c r="GJD6" s="154"/>
      <c r="GJE6" s="178"/>
      <c r="GJF6" s="178"/>
      <c r="GJG6" s="186"/>
      <c r="GJH6" s="178"/>
      <c r="GJI6" s="185"/>
      <c r="GJJ6" s="154"/>
      <c r="GJK6" s="178"/>
      <c r="GJL6" s="178"/>
      <c r="GJM6" s="186"/>
      <c r="GJN6" s="178"/>
      <c r="GJO6" s="185"/>
      <c r="GJP6" s="154"/>
      <c r="GJQ6" s="178"/>
      <c r="GJR6" s="178"/>
      <c r="GJS6" s="186"/>
      <c r="GJT6" s="178"/>
      <c r="GJU6" s="185"/>
      <c r="GJV6" s="154"/>
      <c r="GJW6" s="178"/>
      <c r="GJX6" s="178"/>
      <c r="GJY6" s="186"/>
      <c r="GJZ6" s="178"/>
      <c r="GKA6" s="185"/>
      <c r="GKB6" s="154"/>
      <c r="GKC6" s="178"/>
      <c r="GKD6" s="178"/>
      <c r="GKE6" s="186"/>
      <c r="GKF6" s="178"/>
      <c r="GKG6" s="185"/>
      <c r="GKH6" s="154"/>
      <c r="GKI6" s="178"/>
      <c r="GKJ6" s="178"/>
      <c r="GKK6" s="186"/>
      <c r="GKL6" s="178"/>
      <c r="GKM6" s="185"/>
      <c r="GKN6" s="154"/>
      <c r="GKO6" s="178"/>
      <c r="GKP6" s="178"/>
      <c r="GKQ6" s="186"/>
      <c r="GKR6" s="178"/>
      <c r="GKS6" s="185"/>
      <c r="GKT6" s="154"/>
      <c r="GKU6" s="178"/>
      <c r="GKV6" s="178"/>
      <c r="GKW6" s="186"/>
      <c r="GKX6" s="178"/>
      <c r="GKY6" s="185"/>
      <c r="GKZ6" s="154"/>
      <c r="GLA6" s="178"/>
      <c r="GLB6" s="178"/>
      <c r="GLC6" s="186"/>
      <c r="GLD6" s="178"/>
      <c r="GLE6" s="185"/>
      <c r="GLF6" s="154"/>
      <c r="GLG6" s="178"/>
      <c r="GLH6" s="178"/>
      <c r="GLI6" s="186"/>
      <c r="GLJ6" s="178"/>
      <c r="GLK6" s="185"/>
      <c r="GLL6" s="154"/>
      <c r="GLM6" s="178"/>
      <c r="GLN6" s="178"/>
      <c r="GLO6" s="186"/>
      <c r="GLP6" s="178"/>
      <c r="GLQ6" s="185"/>
      <c r="GLR6" s="154"/>
      <c r="GLS6" s="178"/>
      <c r="GLT6" s="178"/>
      <c r="GLU6" s="186"/>
      <c r="GLV6" s="178"/>
      <c r="GLW6" s="185"/>
      <c r="GLX6" s="154"/>
      <c r="GLY6" s="178"/>
      <c r="GLZ6" s="178"/>
      <c r="GMA6" s="186"/>
      <c r="GMB6" s="178"/>
      <c r="GMC6" s="185"/>
      <c r="GMD6" s="154"/>
      <c r="GME6" s="178"/>
      <c r="GMF6" s="178"/>
      <c r="GMG6" s="186"/>
      <c r="GMH6" s="178"/>
      <c r="GMI6" s="185"/>
      <c r="GMJ6" s="154"/>
      <c r="GMK6" s="178"/>
      <c r="GML6" s="178"/>
      <c r="GMM6" s="186"/>
      <c r="GMN6" s="178"/>
      <c r="GMO6" s="185"/>
      <c r="GMP6" s="154"/>
      <c r="GMQ6" s="178"/>
      <c r="GMR6" s="178"/>
      <c r="GMS6" s="186"/>
      <c r="GMT6" s="178"/>
      <c r="GMU6" s="185"/>
      <c r="GMV6" s="154"/>
      <c r="GMW6" s="178"/>
      <c r="GMX6" s="178"/>
      <c r="GMY6" s="186"/>
      <c r="GMZ6" s="178"/>
      <c r="GNA6" s="185"/>
      <c r="GNB6" s="154"/>
      <c r="GNC6" s="178"/>
      <c r="GND6" s="178"/>
      <c r="GNE6" s="186"/>
      <c r="GNF6" s="178"/>
      <c r="GNG6" s="185"/>
      <c r="GNH6" s="154"/>
      <c r="GNI6" s="178"/>
      <c r="GNJ6" s="178"/>
      <c r="GNK6" s="186"/>
      <c r="GNL6" s="178"/>
      <c r="GNM6" s="185"/>
      <c r="GNN6" s="154"/>
      <c r="GNO6" s="178"/>
      <c r="GNP6" s="178"/>
      <c r="GNQ6" s="186"/>
      <c r="GNR6" s="178"/>
      <c r="GNS6" s="185"/>
      <c r="GNT6" s="154"/>
      <c r="GNU6" s="178"/>
      <c r="GNV6" s="178"/>
      <c r="GNW6" s="186"/>
      <c r="GNX6" s="178"/>
      <c r="GNY6" s="185"/>
      <c r="GNZ6" s="154"/>
      <c r="GOA6" s="178"/>
      <c r="GOB6" s="178"/>
      <c r="GOC6" s="186"/>
      <c r="GOD6" s="178"/>
      <c r="GOE6" s="185"/>
      <c r="GOF6" s="154"/>
      <c r="GOG6" s="178"/>
      <c r="GOH6" s="178"/>
      <c r="GOI6" s="186"/>
      <c r="GOJ6" s="178"/>
      <c r="GOK6" s="185"/>
      <c r="GOL6" s="154"/>
      <c r="GOM6" s="178"/>
      <c r="GON6" s="178"/>
      <c r="GOO6" s="186"/>
      <c r="GOP6" s="178"/>
      <c r="GOQ6" s="185"/>
      <c r="GOR6" s="154"/>
      <c r="GOS6" s="178"/>
      <c r="GOT6" s="178"/>
      <c r="GOU6" s="186"/>
      <c r="GOV6" s="178"/>
      <c r="GOW6" s="185"/>
      <c r="GOX6" s="154"/>
      <c r="GOY6" s="178"/>
      <c r="GOZ6" s="178"/>
      <c r="GPA6" s="186"/>
      <c r="GPB6" s="178"/>
      <c r="GPC6" s="185"/>
      <c r="GPD6" s="154"/>
      <c r="GPE6" s="178"/>
      <c r="GPF6" s="178"/>
      <c r="GPG6" s="186"/>
      <c r="GPH6" s="178"/>
      <c r="GPI6" s="185"/>
      <c r="GPJ6" s="154"/>
      <c r="GPK6" s="178"/>
      <c r="GPL6" s="178"/>
      <c r="GPM6" s="186"/>
      <c r="GPN6" s="178"/>
      <c r="GPO6" s="185"/>
      <c r="GPP6" s="154"/>
      <c r="GPQ6" s="178"/>
      <c r="GPR6" s="178"/>
      <c r="GPS6" s="186"/>
      <c r="GPT6" s="178"/>
      <c r="GPU6" s="185"/>
      <c r="GPV6" s="154"/>
      <c r="GPW6" s="178"/>
      <c r="GPX6" s="178"/>
      <c r="GPY6" s="186"/>
      <c r="GPZ6" s="178"/>
      <c r="GQA6" s="185"/>
      <c r="GQB6" s="154"/>
      <c r="GQC6" s="178"/>
      <c r="GQD6" s="178"/>
      <c r="GQE6" s="186"/>
      <c r="GQF6" s="178"/>
      <c r="GQG6" s="185"/>
      <c r="GQH6" s="154"/>
      <c r="GQI6" s="178"/>
      <c r="GQJ6" s="178"/>
      <c r="GQK6" s="186"/>
      <c r="GQL6" s="178"/>
      <c r="GQM6" s="185"/>
      <c r="GQN6" s="154"/>
      <c r="GQO6" s="178"/>
      <c r="GQP6" s="178"/>
      <c r="GQQ6" s="186"/>
      <c r="GQR6" s="178"/>
      <c r="GQS6" s="185"/>
      <c r="GQT6" s="154"/>
      <c r="GQU6" s="178"/>
      <c r="GQV6" s="178"/>
      <c r="GQW6" s="186"/>
      <c r="GQX6" s="178"/>
      <c r="GQY6" s="185"/>
      <c r="GQZ6" s="154"/>
      <c r="GRA6" s="178"/>
      <c r="GRB6" s="178"/>
      <c r="GRC6" s="186"/>
      <c r="GRD6" s="178"/>
      <c r="GRE6" s="185"/>
      <c r="GRF6" s="154"/>
      <c r="GRG6" s="178"/>
      <c r="GRH6" s="178"/>
      <c r="GRI6" s="186"/>
      <c r="GRJ6" s="178"/>
      <c r="GRK6" s="185"/>
      <c r="GRL6" s="154"/>
      <c r="GRM6" s="178"/>
      <c r="GRN6" s="178"/>
      <c r="GRO6" s="186"/>
      <c r="GRP6" s="178"/>
      <c r="GRQ6" s="185"/>
      <c r="GRR6" s="154"/>
      <c r="GRS6" s="178"/>
      <c r="GRT6" s="178"/>
      <c r="GRU6" s="186"/>
      <c r="GRV6" s="178"/>
      <c r="GRW6" s="185"/>
      <c r="GRX6" s="154"/>
      <c r="GRY6" s="178"/>
      <c r="GRZ6" s="178"/>
      <c r="GSA6" s="186"/>
      <c r="GSB6" s="178"/>
      <c r="GSC6" s="185"/>
      <c r="GSD6" s="154"/>
      <c r="GSE6" s="178"/>
      <c r="GSF6" s="178"/>
      <c r="GSG6" s="186"/>
      <c r="GSH6" s="178"/>
      <c r="GSI6" s="185"/>
      <c r="GSJ6" s="154"/>
      <c r="GSK6" s="178"/>
      <c r="GSL6" s="178"/>
      <c r="GSM6" s="186"/>
      <c r="GSN6" s="178"/>
      <c r="GSO6" s="185"/>
      <c r="GSP6" s="154"/>
      <c r="GSQ6" s="178"/>
      <c r="GSR6" s="178"/>
      <c r="GSS6" s="186"/>
      <c r="GST6" s="178"/>
      <c r="GSU6" s="185"/>
      <c r="GSV6" s="154"/>
      <c r="GSW6" s="178"/>
      <c r="GSX6" s="178"/>
      <c r="GSY6" s="186"/>
      <c r="GSZ6" s="178"/>
      <c r="GTA6" s="185"/>
      <c r="GTB6" s="154"/>
      <c r="GTC6" s="178"/>
      <c r="GTD6" s="178"/>
      <c r="GTE6" s="186"/>
      <c r="GTF6" s="178"/>
      <c r="GTG6" s="185"/>
      <c r="GTH6" s="154"/>
      <c r="GTI6" s="178"/>
      <c r="GTJ6" s="178"/>
      <c r="GTK6" s="186"/>
      <c r="GTL6" s="178"/>
      <c r="GTM6" s="185"/>
      <c r="GTN6" s="154"/>
      <c r="GTO6" s="178"/>
      <c r="GTP6" s="178"/>
      <c r="GTQ6" s="186"/>
      <c r="GTR6" s="178"/>
      <c r="GTS6" s="185"/>
      <c r="GTT6" s="154"/>
      <c r="GTU6" s="178"/>
      <c r="GTV6" s="178"/>
      <c r="GTW6" s="186"/>
      <c r="GTX6" s="178"/>
      <c r="GTY6" s="185"/>
      <c r="GTZ6" s="154"/>
      <c r="GUA6" s="178"/>
      <c r="GUB6" s="178"/>
      <c r="GUC6" s="186"/>
      <c r="GUD6" s="178"/>
      <c r="GUE6" s="185"/>
      <c r="GUF6" s="154"/>
      <c r="GUG6" s="178"/>
      <c r="GUH6" s="178"/>
      <c r="GUI6" s="186"/>
      <c r="GUJ6" s="178"/>
      <c r="GUK6" s="185"/>
      <c r="GUL6" s="154"/>
      <c r="GUM6" s="178"/>
      <c r="GUN6" s="178"/>
      <c r="GUO6" s="186"/>
      <c r="GUP6" s="178"/>
      <c r="GUQ6" s="185"/>
      <c r="GUR6" s="154"/>
      <c r="GUS6" s="178"/>
      <c r="GUT6" s="178"/>
      <c r="GUU6" s="186"/>
      <c r="GUV6" s="178"/>
      <c r="GUW6" s="185"/>
      <c r="GUX6" s="154"/>
      <c r="GUY6" s="178"/>
      <c r="GUZ6" s="178"/>
      <c r="GVA6" s="186"/>
      <c r="GVB6" s="178"/>
      <c r="GVC6" s="185"/>
      <c r="GVD6" s="154"/>
      <c r="GVE6" s="178"/>
      <c r="GVF6" s="178"/>
      <c r="GVG6" s="186"/>
      <c r="GVH6" s="178"/>
      <c r="GVI6" s="185"/>
      <c r="GVJ6" s="154"/>
      <c r="GVK6" s="178"/>
      <c r="GVL6" s="178"/>
      <c r="GVM6" s="186"/>
      <c r="GVN6" s="178"/>
      <c r="GVO6" s="185"/>
      <c r="GVP6" s="154"/>
      <c r="GVQ6" s="178"/>
      <c r="GVR6" s="178"/>
      <c r="GVS6" s="186"/>
      <c r="GVT6" s="178"/>
      <c r="GVU6" s="185"/>
      <c r="GVV6" s="154"/>
      <c r="GVW6" s="178"/>
      <c r="GVX6" s="178"/>
      <c r="GVY6" s="186"/>
      <c r="GVZ6" s="178"/>
      <c r="GWA6" s="185"/>
      <c r="GWB6" s="154"/>
      <c r="GWC6" s="178"/>
      <c r="GWD6" s="178"/>
      <c r="GWE6" s="186"/>
      <c r="GWF6" s="178"/>
      <c r="GWG6" s="185"/>
      <c r="GWH6" s="154"/>
      <c r="GWI6" s="178"/>
      <c r="GWJ6" s="178"/>
      <c r="GWK6" s="186"/>
      <c r="GWL6" s="178"/>
      <c r="GWM6" s="185"/>
      <c r="GWN6" s="154"/>
      <c r="GWO6" s="178"/>
      <c r="GWP6" s="178"/>
      <c r="GWQ6" s="186"/>
      <c r="GWR6" s="178"/>
      <c r="GWS6" s="185"/>
      <c r="GWT6" s="154"/>
      <c r="GWU6" s="178"/>
      <c r="GWV6" s="178"/>
      <c r="GWW6" s="186"/>
      <c r="GWX6" s="178"/>
      <c r="GWY6" s="185"/>
      <c r="GWZ6" s="154"/>
      <c r="GXA6" s="178"/>
      <c r="GXB6" s="178"/>
      <c r="GXC6" s="186"/>
      <c r="GXD6" s="178"/>
      <c r="GXE6" s="185"/>
      <c r="GXF6" s="154"/>
      <c r="GXG6" s="178"/>
      <c r="GXH6" s="178"/>
      <c r="GXI6" s="186"/>
      <c r="GXJ6" s="178"/>
      <c r="GXK6" s="185"/>
      <c r="GXL6" s="154"/>
      <c r="GXM6" s="178"/>
      <c r="GXN6" s="178"/>
      <c r="GXO6" s="186"/>
      <c r="GXP6" s="178"/>
      <c r="GXQ6" s="185"/>
      <c r="GXR6" s="154"/>
      <c r="GXS6" s="178"/>
      <c r="GXT6" s="178"/>
      <c r="GXU6" s="186"/>
      <c r="GXV6" s="178"/>
      <c r="GXW6" s="185"/>
      <c r="GXX6" s="154"/>
      <c r="GXY6" s="178"/>
      <c r="GXZ6" s="178"/>
      <c r="GYA6" s="186"/>
      <c r="GYB6" s="178"/>
      <c r="GYC6" s="185"/>
      <c r="GYD6" s="154"/>
      <c r="GYE6" s="178"/>
      <c r="GYF6" s="178"/>
      <c r="GYG6" s="186"/>
      <c r="GYH6" s="178"/>
      <c r="GYI6" s="185"/>
      <c r="GYJ6" s="154"/>
      <c r="GYK6" s="178"/>
      <c r="GYL6" s="178"/>
      <c r="GYM6" s="186"/>
      <c r="GYN6" s="178"/>
      <c r="GYO6" s="185"/>
      <c r="GYP6" s="154"/>
      <c r="GYQ6" s="178"/>
      <c r="GYR6" s="178"/>
      <c r="GYS6" s="186"/>
      <c r="GYT6" s="178"/>
      <c r="GYU6" s="185"/>
      <c r="GYV6" s="154"/>
      <c r="GYW6" s="178"/>
      <c r="GYX6" s="178"/>
      <c r="GYY6" s="186"/>
      <c r="GYZ6" s="178"/>
      <c r="GZA6" s="185"/>
      <c r="GZB6" s="154"/>
      <c r="GZC6" s="178"/>
      <c r="GZD6" s="178"/>
      <c r="GZE6" s="186"/>
      <c r="GZF6" s="178"/>
      <c r="GZG6" s="185"/>
      <c r="GZH6" s="154"/>
      <c r="GZI6" s="178"/>
      <c r="GZJ6" s="178"/>
      <c r="GZK6" s="186"/>
      <c r="GZL6" s="178"/>
      <c r="GZM6" s="185"/>
      <c r="GZN6" s="154"/>
      <c r="GZO6" s="178"/>
      <c r="GZP6" s="178"/>
      <c r="GZQ6" s="186"/>
      <c r="GZR6" s="178"/>
      <c r="GZS6" s="185"/>
      <c r="GZT6" s="154"/>
      <c r="GZU6" s="178"/>
      <c r="GZV6" s="178"/>
      <c r="GZW6" s="186"/>
      <c r="GZX6" s="178"/>
      <c r="GZY6" s="185"/>
      <c r="GZZ6" s="154"/>
      <c r="HAA6" s="178"/>
      <c r="HAB6" s="178"/>
      <c r="HAC6" s="186"/>
      <c r="HAD6" s="178"/>
      <c r="HAE6" s="185"/>
      <c r="HAF6" s="154"/>
      <c r="HAG6" s="178"/>
      <c r="HAH6" s="178"/>
      <c r="HAI6" s="186"/>
      <c r="HAJ6" s="178"/>
      <c r="HAK6" s="185"/>
      <c r="HAL6" s="154"/>
      <c r="HAM6" s="178"/>
      <c r="HAN6" s="178"/>
      <c r="HAO6" s="186"/>
      <c r="HAP6" s="178"/>
      <c r="HAQ6" s="185"/>
      <c r="HAR6" s="154"/>
      <c r="HAS6" s="178"/>
      <c r="HAT6" s="178"/>
      <c r="HAU6" s="186"/>
      <c r="HAV6" s="178"/>
      <c r="HAW6" s="185"/>
      <c r="HAX6" s="154"/>
      <c r="HAY6" s="178"/>
      <c r="HAZ6" s="178"/>
      <c r="HBA6" s="186"/>
      <c r="HBB6" s="178"/>
      <c r="HBC6" s="185"/>
      <c r="HBD6" s="154"/>
      <c r="HBE6" s="178"/>
      <c r="HBF6" s="178"/>
      <c r="HBG6" s="186"/>
      <c r="HBH6" s="178"/>
      <c r="HBI6" s="185"/>
      <c r="HBJ6" s="154"/>
      <c r="HBK6" s="178"/>
      <c r="HBL6" s="178"/>
      <c r="HBM6" s="186"/>
      <c r="HBN6" s="178"/>
      <c r="HBO6" s="185"/>
      <c r="HBP6" s="154"/>
      <c r="HBQ6" s="178"/>
      <c r="HBR6" s="178"/>
      <c r="HBS6" s="186"/>
      <c r="HBT6" s="178"/>
      <c r="HBU6" s="185"/>
      <c r="HBV6" s="154"/>
      <c r="HBW6" s="178"/>
      <c r="HBX6" s="178"/>
      <c r="HBY6" s="186"/>
      <c r="HBZ6" s="178"/>
      <c r="HCA6" s="185"/>
      <c r="HCB6" s="154"/>
      <c r="HCC6" s="178"/>
      <c r="HCD6" s="178"/>
      <c r="HCE6" s="186"/>
      <c r="HCF6" s="178"/>
      <c r="HCG6" s="185"/>
      <c r="HCH6" s="154"/>
      <c r="HCI6" s="178"/>
      <c r="HCJ6" s="178"/>
      <c r="HCK6" s="186"/>
      <c r="HCL6" s="178"/>
      <c r="HCM6" s="185"/>
      <c r="HCN6" s="154"/>
      <c r="HCO6" s="178"/>
      <c r="HCP6" s="178"/>
      <c r="HCQ6" s="186"/>
      <c r="HCR6" s="178"/>
      <c r="HCS6" s="185"/>
      <c r="HCT6" s="154"/>
      <c r="HCU6" s="178"/>
      <c r="HCV6" s="178"/>
      <c r="HCW6" s="186"/>
      <c r="HCX6" s="178"/>
      <c r="HCY6" s="185"/>
      <c r="HCZ6" s="154"/>
      <c r="HDA6" s="178"/>
      <c r="HDB6" s="178"/>
      <c r="HDC6" s="186"/>
      <c r="HDD6" s="178"/>
      <c r="HDE6" s="185"/>
      <c r="HDF6" s="154"/>
      <c r="HDG6" s="178"/>
      <c r="HDH6" s="178"/>
      <c r="HDI6" s="186"/>
      <c r="HDJ6" s="178"/>
      <c r="HDK6" s="185"/>
      <c r="HDL6" s="154"/>
      <c r="HDM6" s="178"/>
      <c r="HDN6" s="178"/>
      <c r="HDO6" s="186"/>
      <c r="HDP6" s="178"/>
      <c r="HDQ6" s="185"/>
      <c r="HDR6" s="154"/>
      <c r="HDS6" s="178"/>
      <c r="HDT6" s="178"/>
      <c r="HDU6" s="186"/>
      <c r="HDV6" s="178"/>
      <c r="HDW6" s="185"/>
      <c r="HDX6" s="154"/>
      <c r="HDY6" s="178"/>
      <c r="HDZ6" s="178"/>
      <c r="HEA6" s="186"/>
      <c r="HEB6" s="178"/>
      <c r="HEC6" s="185"/>
      <c r="HED6" s="154"/>
      <c r="HEE6" s="178"/>
      <c r="HEF6" s="178"/>
      <c r="HEG6" s="186"/>
      <c r="HEH6" s="178"/>
      <c r="HEI6" s="185"/>
      <c r="HEJ6" s="154"/>
      <c r="HEK6" s="178"/>
      <c r="HEL6" s="178"/>
      <c r="HEM6" s="186"/>
      <c r="HEN6" s="178"/>
      <c r="HEO6" s="185"/>
      <c r="HEP6" s="154"/>
      <c r="HEQ6" s="178"/>
      <c r="HER6" s="178"/>
      <c r="HES6" s="186"/>
      <c r="HET6" s="178"/>
      <c r="HEU6" s="185"/>
      <c r="HEV6" s="154"/>
      <c r="HEW6" s="178"/>
      <c r="HEX6" s="178"/>
      <c r="HEY6" s="186"/>
      <c r="HEZ6" s="178"/>
      <c r="HFA6" s="185"/>
      <c r="HFB6" s="154"/>
      <c r="HFC6" s="178"/>
      <c r="HFD6" s="178"/>
      <c r="HFE6" s="186"/>
      <c r="HFF6" s="178"/>
      <c r="HFG6" s="185"/>
      <c r="HFH6" s="154"/>
      <c r="HFI6" s="178"/>
      <c r="HFJ6" s="178"/>
      <c r="HFK6" s="186"/>
      <c r="HFL6" s="178"/>
      <c r="HFM6" s="185"/>
      <c r="HFN6" s="154"/>
      <c r="HFO6" s="178"/>
      <c r="HFP6" s="178"/>
      <c r="HFQ6" s="186"/>
      <c r="HFR6" s="178"/>
      <c r="HFS6" s="185"/>
      <c r="HFT6" s="154"/>
      <c r="HFU6" s="178"/>
      <c r="HFV6" s="178"/>
      <c r="HFW6" s="186"/>
      <c r="HFX6" s="178"/>
      <c r="HFY6" s="185"/>
      <c r="HFZ6" s="154"/>
      <c r="HGA6" s="178"/>
      <c r="HGB6" s="178"/>
      <c r="HGC6" s="186"/>
      <c r="HGD6" s="178"/>
      <c r="HGE6" s="185"/>
      <c r="HGF6" s="154"/>
      <c r="HGG6" s="178"/>
      <c r="HGH6" s="178"/>
      <c r="HGI6" s="186"/>
      <c r="HGJ6" s="178"/>
      <c r="HGK6" s="185"/>
      <c r="HGL6" s="154"/>
      <c r="HGM6" s="178"/>
      <c r="HGN6" s="178"/>
      <c r="HGO6" s="186"/>
      <c r="HGP6" s="178"/>
      <c r="HGQ6" s="185"/>
      <c r="HGR6" s="154"/>
      <c r="HGS6" s="178"/>
      <c r="HGT6" s="178"/>
      <c r="HGU6" s="186"/>
      <c r="HGV6" s="178"/>
      <c r="HGW6" s="185"/>
      <c r="HGX6" s="154"/>
      <c r="HGY6" s="178"/>
      <c r="HGZ6" s="178"/>
      <c r="HHA6" s="186"/>
      <c r="HHB6" s="178"/>
      <c r="HHC6" s="185"/>
      <c r="HHD6" s="154"/>
      <c r="HHE6" s="178"/>
      <c r="HHF6" s="178"/>
      <c r="HHG6" s="186"/>
      <c r="HHH6" s="178"/>
      <c r="HHI6" s="185"/>
      <c r="HHJ6" s="154"/>
      <c r="HHK6" s="178"/>
      <c r="HHL6" s="178"/>
      <c r="HHM6" s="186"/>
      <c r="HHN6" s="178"/>
      <c r="HHO6" s="185"/>
      <c r="HHP6" s="154"/>
      <c r="HHQ6" s="178"/>
      <c r="HHR6" s="178"/>
      <c r="HHS6" s="186"/>
      <c r="HHT6" s="178"/>
      <c r="HHU6" s="185"/>
      <c r="HHV6" s="154"/>
      <c r="HHW6" s="178"/>
      <c r="HHX6" s="178"/>
      <c r="HHY6" s="186"/>
      <c r="HHZ6" s="178"/>
      <c r="HIA6" s="185"/>
      <c r="HIB6" s="154"/>
      <c r="HIC6" s="178"/>
      <c r="HID6" s="178"/>
      <c r="HIE6" s="186"/>
      <c r="HIF6" s="178"/>
      <c r="HIG6" s="185"/>
      <c r="HIH6" s="154"/>
      <c r="HII6" s="178"/>
      <c r="HIJ6" s="178"/>
      <c r="HIK6" s="186"/>
      <c r="HIL6" s="178"/>
      <c r="HIM6" s="185"/>
      <c r="HIN6" s="154"/>
      <c r="HIO6" s="178"/>
      <c r="HIP6" s="178"/>
      <c r="HIQ6" s="186"/>
      <c r="HIR6" s="178"/>
      <c r="HIS6" s="185"/>
      <c r="HIT6" s="154"/>
      <c r="HIU6" s="178"/>
      <c r="HIV6" s="178"/>
      <c r="HIW6" s="186"/>
      <c r="HIX6" s="178"/>
      <c r="HIY6" s="185"/>
      <c r="HIZ6" s="154"/>
      <c r="HJA6" s="178"/>
      <c r="HJB6" s="178"/>
      <c r="HJC6" s="186"/>
      <c r="HJD6" s="178"/>
      <c r="HJE6" s="185"/>
      <c r="HJF6" s="154"/>
      <c r="HJG6" s="178"/>
      <c r="HJH6" s="178"/>
      <c r="HJI6" s="186"/>
      <c r="HJJ6" s="178"/>
      <c r="HJK6" s="185"/>
      <c r="HJL6" s="154"/>
      <c r="HJM6" s="178"/>
      <c r="HJN6" s="178"/>
      <c r="HJO6" s="186"/>
      <c r="HJP6" s="178"/>
      <c r="HJQ6" s="185"/>
      <c r="HJR6" s="154"/>
      <c r="HJS6" s="178"/>
      <c r="HJT6" s="178"/>
      <c r="HJU6" s="186"/>
      <c r="HJV6" s="178"/>
      <c r="HJW6" s="185"/>
      <c r="HJX6" s="154"/>
      <c r="HJY6" s="178"/>
      <c r="HJZ6" s="178"/>
      <c r="HKA6" s="186"/>
      <c r="HKB6" s="178"/>
      <c r="HKC6" s="185"/>
      <c r="HKD6" s="154"/>
      <c r="HKE6" s="178"/>
      <c r="HKF6" s="178"/>
      <c r="HKG6" s="186"/>
      <c r="HKH6" s="178"/>
      <c r="HKI6" s="185"/>
      <c r="HKJ6" s="154"/>
      <c r="HKK6" s="178"/>
      <c r="HKL6" s="178"/>
      <c r="HKM6" s="186"/>
      <c r="HKN6" s="178"/>
      <c r="HKO6" s="185"/>
      <c r="HKP6" s="154"/>
      <c r="HKQ6" s="178"/>
      <c r="HKR6" s="178"/>
      <c r="HKS6" s="186"/>
      <c r="HKT6" s="178"/>
      <c r="HKU6" s="185"/>
      <c r="HKV6" s="154"/>
      <c r="HKW6" s="178"/>
      <c r="HKX6" s="178"/>
      <c r="HKY6" s="186"/>
      <c r="HKZ6" s="178"/>
      <c r="HLA6" s="185"/>
      <c r="HLB6" s="154"/>
      <c r="HLC6" s="178"/>
      <c r="HLD6" s="178"/>
      <c r="HLE6" s="186"/>
      <c r="HLF6" s="178"/>
      <c r="HLG6" s="185"/>
      <c r="HLH6" s="154"/>
      <c r="HLI6" s="178"/>
      <c r="HLJ6" s="178"/>
      <c r="HLK6" s="186"/>
      <c r="HLL6" s="178"/>
      <c r="HLM6" s="185"/>
      <c r="HLN6" s="154"/>
      <c r="HLO6" s="178"/>
      <c r="HLP6" s="178"/>
      <c r="HLQ6" s="186"/>
      <c r="HLR6" s="178"/>
      <c r="HLS6" s="185"/>
      <c r="HLT6" s="154"/>
      <c r="HLU6" s="178"/>
      <c r="HLV6" s="178"/>
      <c r="HLW6" s="186"/>
      <c r="HLX6" s="178"/>
      <c r="HLY6" s="185"/>
      <c r="HLZ6" s="154"/>
      <c r="HMA6" s="178"/>
      <c r="HMB6" s="178"/>
      <c r="HMC6" s="186"/>
      <c r="HMD6" s="178"/>
      <c r="HME6" s="185"/>
      <c r="HMF6" s="154"/>
      <c r="HMG6" s="178"/>
      <c r="HMH6" s="178"/>
      <c r="HMI6" s="186"/>
      <c r="HMJ6" s="178"/>
      <c r="HMK6" s="185"/>
      <c r="HML6" s="154"/>
      <c r="HMM6" s="178"/>
      <c r="HMN6" s="178"/>
      <c r="HMO6" s="186"/>
      <c r="HMP6" s="178"/>
      <c r="HMQ6" s="185"/>
      <c r="HMR6" s="154"/>
      <c r="HMS6" s="178"/>
      <c r="HMT6" s="178"/>
      <c r="HMU6" s="186"/>
      <c r="HMV6" s="178"/>
      <c r="HMW6" s="185"/>
      <c r="HMX6" s="154"/>
      <c r="HMY6" s="178"/>
      <c r="HMZ6" s="178"/>
      <c r="HNA6" s="186"/>
      <c r="HNB6" s="178"/>
      <c r="HNC6" s="185"/>
      <c r="HND6" s="154"/>
      <c r="HNE6" s="178"/>
      <c r="HNF6" s="178"/>
      <c r="HNG6" s="186"/>
      <c r="HNH6" s="178"/>
      <c r="HNI6" s="185"/>
      <c r="HNJ6" s="154"/>
      <c r="HNK6" s="178"/>
      <c r="HNL6" s="178"/>
      <c r="HNM6" s="186"/>
      <c r="HNN6" s="178"/>
      <c r="HNO6" s="185"/>
      <c r="HNP6" s="154"/>
      <c r="HNQ6" s="178"/>
      <c r="HNR6" s="178"/>
      <c r="HNS6" s="186"/>
      <c r="HNT6" s="178"/>
      <c r="HNU6" s="185"/>
      <c r="HNV6" s="154"/>
      <c r="HNW6" s="178"/>
      <c r="HNX6" s="178"/>
      <c r="HNY6" s="186"/>
      <c r="HNZ6" s="178"/>
      <c r="HOA6" s="185"/>
      <c r="HOB6" s="154"/>
      <c r="HOC6" s="178"/>
      <c r="HOD6" s="178"/>
      <c r="HOE6" s="186"/>
      <c r="HOF6" s="178"/>
      <c r="HOG6" s="185"/>
      <c r="HOH6" s="154"/>
      <c r="HOI6" s="178"/>
      <c r="HOJ6" s="178"/>
      <c r="HOK6" s="186"/>
      <c r="HOL6" s="178"/>
      <c r="HOM6" s="185"/>
      <c r="HON6" s="154"/>
      <c r="HOO6" s="178"/>
      <c r="HOP6" s="178"/>
      <c r="HOQ6" s="186"/>
      <c r="HOR6" s="178"/>
      <c r="HOS6" s="185"/>
      <c r="HOT6" s="154"/>
      <c r="HOU6" s="178"/>
      <c r="HOV6" s="178"/>
      <c r="HOW6" s="186"/>
      <c r="HOX6" s="178"/>
      <c r="HOY6" s="185"/>
      <c r="HOZ6" s="154"/>
      <c r="HPA6" s="178"/>
      <c r="HPB6" s="178"/>
      <c r="HPC6" s="186"/>
      <c r="HPD6" s="178"/>
      <c r="HPE6" s="185"/>
      <c r="HPF6" s="154"/>
      <c r="HPG6" s="178"/>
      <c r="HPH6" s="178"/>
      <c r="HPI6" s="186"/>
      <c r="HPJ6" s="178"/>
      <c r="HPK6" s="185"/>
      <c r="HPL6" s="154"/>
      <c r="HPM6" s="178"/>
      <c r="HPN6" s="178"/>
      <c r="HPO6" s="186"/>
      <c r="HPP6" s="178"/>
      <c r="HPQ6" s="185"/>
      <c r="HPR6" s="154"/>
      <c r="HPS6" s="178"/>
      <c r="HPT6" s="178"/>
      <c r="HPU6" s="186"/>
      <c r="HPV6" s="178"/>
      <c r="HPW6" s="185"/>
      <c r="HPX6" s="154"/>
      <c r="HPY6" s="178"/>
      <c r="HPZ6" s="178"/>
      <c r="HQA6" s="186"/>
      <c r="HQB6" s="178"/>
      <c r="HQC6" s="185"/>
      <c r="HQD6" s="154"/>
      <c r="HQE6" s="178"/>
      <c r="HQF6" s="178"/>
      <c r="HQG6" s="186"/>
      <c r="HQH6" s="178"/>
      <c r="HQI6" s="185"/>
      <c r="HQJ6" s="154"/>
      <c r="HQK6" s="178"/>
      <c r="HQL6" s="178"/>
      <c r="HQM6" s="186"/>
      <c r="HQN6" s="178"/>
      <c r="HQO6" s="185"/>
      <c r="HQP6" s="154"/>
      <c r="HQQ6" s="178"/>
      <c r="HQR6" s="178"/>
      <c r="HQS6" s="186"/>
      <c r="HQT6" s="178"/>
      <c r="HQU6" s="185"/>
      <c r="HQV6" s="154"/>
      <c r="HQW6" s="178"/>
      <c r="HQX6" s="178"/>
      <c r="HQY6" s="186"/>
      <c r="HQZ6" s="178"/>
      <c r="HRA6" s="185"/>
      <c r="HRB6" s="154"/>
      <c r="HRC6" s="178"/>
      <c r="HRD6" s="178"/>
      <c r="HRE6" s="186"/>
      <c r="HRF6" s="178"/>
      <c r="HRG6" s="185"/>
      <c r="HRH6" s="154"/>
      <c r="HRI6" s="178"/>
      <c r="HRJ6" s="178"/>
      <c r="HRK6" s="186"/>
      <c r="HRL6" s="178"/>
      <c r="HRM6" s="185"/>
      <c r="HRN6" s="154"/>
      <c r="HRO6" s="178"/>
      <c r="HRP6" s="178"/>
      <c r="HRQ6" s="186"/>
      <c r="HRR6" s="178"/>
      <c r="HRS6" s="185"/>
      <c r="HRT6" s="154"/>
      <c r="HRU6" s="178"/>
      <c r="HRV6" s="178"/>
      <c r="HRW6" s="186"/>
      <c r="HRX6" s="178"/>
      <c r="HRY6" s="185"/>
      <c r="HRZ6" s="154"/>
      <c r="HSA6" s="178"/>
      <c r="HSB6" s="178"/>
      <c r="HSC6" s="186"/>
      <c r="HSD6" s="178"/>
      <c r="HSE6" s="185"/>
      <c r="HSF6" s="154"/>
      <c r="HSG6" s="178"/>
      <c r="HSH6" s="178"/>
      <c r="HSI6" s="186"/>
      <c r="HSJ6" s="178"/>
      <c r="HSK6" s="185"/>
      <c r="HSL6" s="154"/>
      <c r="HSM6" s="178"/>
      <c r="HSN6" s="178"/>
      <c r="HSO6" s="186"/>
      <c r="HSP6" s="178"/>
      <c r="HSQ6" s="185"/>
      <c r="HSR6" s="154"/>
      <c r="HSS6" s="178"/>
      <c r="HST6" s="178"/>
      <c r="HSU6" s="186"/>
      <c r="HSV6" s="178"/>
      <c r="HSW6" s="185"/>
      <c r="HSX6" s="154"/>
      <c r="HSY6" s="178"/>
      <c r="HSZ6" s="178"/>
      <c r="HTA6" s="186"/>
      <c r="HTB6" s="178"/>
      <c r="HTC6" s="185"/>
      <c r="HTD6" s="154"/>
      <c r="HTE6" s="178"/>
      <c r="HTF6" s="178"/>
      <c r="HTG6" s="186"/>
      <c r="HTH6" s="178"/>
      <c r="HTI6" s="185"/>
      <c r="HTJ6" s="154"/>
      <c r="HTK6" s="178"/>
      <c r="HTL6" s="178"/>
      <c r="HTM6" s="186"/>
      <c r="HTN6" s="178"/>
      <c r="HTO6" s="185"/>
      <c r="HTP6" s="154"/>
      <c r="HTQ6" s="178"/>
      <c r="HTR6" s="178"/>
      <c r="HTS6" s="186"/>
      <c r="HTT6" s="178"/>
      <c r="HTU6" s="185"/>
      <c r="HTV6" s="154"/>
      <c r="HTW6" s="178"/>
      <c r="HTX6" s="178"/>
      <c r="HTY6" s="186"/>
      <c r="HTZ6" s="178"/>
      <c r="HUA6" s="185"/>
      <c r="HUB6" s="154"/>
      <c r="HUC6" s="178"/>
      <c r="HUD6" s="178"/>
      <c r="HUE6" s="186"/>
      <c r="HUF6" s="178"/>
      <c r="HUG6" s="185"/>
      <c r="HUH6" s="154"/>
      <c r="HUI6" s="178"/>
      <c r="HUJ6" s="178"/>
      <c r="HUK6" s="186"/>
      <c r="HUL6" s="178"/>
      <c r="HUM6" s="185"/>
      <c r="HUN6" s="154"/>
      <c r="HUO6" s="178"/>
      <c r="HUP6" s="178"/>
      <c r="HUQ6" s="186"/>
      <c r="HUR6" s="178"/>
      <c r="HUS6" s="185"/>
      <c r="HUT6" s="154"/>
      <c r="HUU6" s="178"/>
      <c r="HUV6" s="178"/>
      <c r="HUW6" s="186"/>
      <c r="HUX6" s="178"/>
      <c r="HUY6" s="185"/>
      <c r="HUZ6" s="154"/>
      <c r="HVA6" s="178"/>
      <c r="HVB6" s="178"/>
      <c r="HVC6" s="186"/>
      <c r="HVD6" s="178"/>
      <c r="HVE6" s="185"/>
      <c r="HVF6" s="154"/>
      <c r="HVG6" s="178"/>
      <c r="HVH6" s="178"/>
      <c r="HVI6" s="186"/>
      <c r="HVJ6" s="178"/>
      <c r="HVK6" s="185"/>
      <c r="HVL6" s="154"/>
      <c r="HVM6" s="178"/>
      <c r="HVN6" s="178"/>
      <c r="HVO6" s="186"/>
      <c r="HVP6" s="178"/>
      <c r="HVQ6" s="185"/>
      <c r="HVR6" s="154"/>
      <c r="HVS6" s="178"/>
      <c r="HVT6" s="178"/>
      <c r="HVU6" s="186"/>
      <c r="HVV6" s="178"/>
      <c r="HVW6" s="185"/>
      <c r="HVX6" s="154"/>
      <c r="HVY6" s="178"/>
      <c r="HVZ6" s="178"/>
      <c r="HWA6" s="186"/>
      <c r="HWB6" s="178"/>
      <c r="HWC6" s="185"/>
      <c r="HWD6" s="154"/>
      <c r="HWE6" s="178"/>
      <c r="HWF6" s="178"/>
      <c r="HWG6" s="186"/>
      <c r="HWH6" s="178"/>
      <c r="HWI6" s="185"/>
      <c r="HWJ6" s="154"/>
      <c r="HWK6" s="178"/>
      <c r="HWL6" s="178"/>
      <c r="HWM6" s="186"/>
      <c r="HWN6" s="178"/>
      <c r="HWO6" s="185"/>
      <c r="HWP6" s="154"/>
      <c r="HWQ6" s="178"/>
      <c r="HWR6" s="178"/>
      <c r="HWS6" s="186"/>
      <c r="HWT6" s="178"/>
      <c r="HWU6" s="185"/>
      <c r="HWV6" s="154"/>
      <c r="HWW6" s="178"/>
      <c r="HWX6" s="178"/>
      <c r="HWY6" s="186"/>
      <c r="HWZ6" s="178"/>
      <c r="HXA6" s="185"/>
      <c r="HXB6" s="154"/>
      <c r="HXC6" s="178"/>
      <c r="HXD6" s="178"/>
      <c r="HXE6" s="186"/>
      <c r="HXF6" s="178"/>
      <c r="HXG6" s="185"/>
      <c r="HXH6" s="154"/>
      <c r="HXI6" s="178"/>
      <c r="HXJ6" s="178"/>
      <c r="HXK6" s="186"/>
      <c r="HXL6" s="178"/>
      <c r="HXM6" s="185"/>
      <c r="HXN6" s="154"/>
      <c r="HXO6" s="178"/>
      <c r="HXP6" s="178"/>
      <c r="HXQ6" s="186"/>
      <c r="HXR6" s="178"/>
      <c r="HXS6" s="185"/>
      <c r="HXT6" s="154"/>
      <c r="HXU6" s="178"/>
      <c r="HXV6" s="178"/>
      <c r="HXW6" s="186"/>
      <c r="HXX6" s="178"/>
      <c r="HXY6" s="185"/>
      <c r="HXZ6" s="154"/>
      <c r="HYA6" s="178"/>
      <c r="HYB6" s="178"/>
      <c r="HYC6" s="186"/>
      <c r="HYD6" s="178"/>
      <c r="HYE6" s="185"/>
      <c r="HYF6" s="154"/>
      <c r="HYG6" s="178"/>
      <c r="HYH6" s="178"/>
      <c r="HYI6" s="186"/>
      <c r="HYJ6" s="178"/>
      <c r="HYK6" s="185"/>
      <c r="HYL6" s="154"/>
      <c r="HYM6" s="178"/>
      <c r="HYN6" s="178"/>
      <c r="HYO6" s="186"/>
      <c r="HYP6" s="178"/>
      <c r="HYQ6" s="185"/>
      <c r="HYR6" s="154"/>
      <c r="HYS6" s="178"/>
      <c r="HYT6" s="178"/>
      <c r="HYU6" s="186"/>
      <c r="HYV6" s="178"/>
      <c r="HYW6" s="185"/>
      <c r="HYX6" s="154"/>
      <c r="HYY6" s="178"/>
      <c r="HYZ6" s="178"/>
      <c r="HZA6" s="186"/>
      <c r="HZB6" s="178"/>
      <c r="HZC6" s="185"/>
      <c r="HZD6" s="154"/>
      <c r="HZE6" s="178"/>
      <c r="HZF6" s="178"/>
      <c r="HZG6" s="186"/>
      <c r="HZH6" s="178"/>
      <c r="HZI6" s="185"/>
      <c r="HZJ6" s="154"/>
      <c r="HZK6" s="178"/>
      <c r="HZL6" s="178"/>
      <c r="HZM6" s="186"/>
      <c r="HZN6" s="178"/>
      <c r="HZO6" s="185"/>
      <c r="HZP6" s="154"/>
      <c r="HZQ6" s="178"/>
      <c r="HZR6" s="178"/>
      <c r="HZS6" s="186"/>
      <c r="HZT6" s="178"/>
      <c r="HZU6" s="185"/>
      <c r="HZV6" s="154"/>
      <c r="HZW6" s="178"/>
      <c r="HZX6" s="178"/>
      <c r="HZY6" s="186"/>
      <c r="HZZ6" s="178"/>
      <c r="IAA6" s="185"/>
      <c r="IAB6" s="154"/>
      <c r="IAC6" s="178"/>
      <c r="IAD6" s="178"/>
      <c r="IAE6" s="186"/>
      <c r="IAF6" s="178"/>
      <c r="IAG6" s="185"/>
      <c r="IAH6" s="154"/>
      <c r="IAI6" s="178"/>
      <c r="IAJ6" s="178"/>
      <c r="IAK6" s="186"/>
      <c r="IAL6" s="178"/>
      <c r="IAM6" s="185"/>
      <c r="IAN6" s="154"/>
      <c r="IAO6" s="178"/>
      <c r="IAP6" s="178"/>
      <c r="IAQ6" s="186"/>
      <c r="IAR6" s="178"/>
      <c r="IAS6" s="185"/>
      <c r="IAT6" s="154"/>
      <c r="IAU6" s="178"/>
      <c r="IAV6" s="178"/>
      <c r="IAW6" s="186"/>
      <c r="IAX6" s="178"/>
      <c r="IAY6" s="185"/>
      <c r="IAZ6" s="154"/>
      <c r="IBA6" s="178"/>
      <c r="IBB6" s="178"/>
      <c r="IBC6" s="186"/>
      <c r="IBD6" s="178"/>
      <c r="IBE6" s="185"/>
      <c r="IBF6" s="154"/>
      <c r="IBG6" s="178"/>
      <c r="IBH6" s="178"/>
      <c r="IBI6" s="186"/>
      <c r="IBJ6" s="178"/>
      <c r="IBK6" s="185"/>
      <c r="IBL6" s="154"/>
      <c r="IBM6" s="178"/>
      <c r="IBN6" s="178"/>
      <c r="IBO6" s="186"/>
      <c r="IBP6" s="178"/>
      <c r="IBQ6" s="185"/>
      <c r="IBR6" s="154"/>
      <c r="IBS6" s="178"/>
      <c r="IBT6" s="178"/>
      <c r="IBU6" s="186"/>
      <c r="IBV6" s="178"/>
      <c r="IBW6" s="185"/>
      <c r="IBX6" s="154"/>
      <c r="IBY6" s="178"/>
      <c r="IBZ6" s="178"/>
      <c r="ICA6" s="186"/>
      <c r="ICB6" s="178"/>
      <c r="ICC6" s="185"/>
      <c r="ICD6" s="154"/>
      <c r="ICE6" s="178"/>
      <c r="ICF6" s="178"/>
      <c r="ICG6" s="186"/>
      <c r="ICH6" s="178"/>
      <c r="ICI6" s="185"/>
      <c r="ICJ6" s="154"/>
      <c r="ICK6" s="178"/>
      <c r="ICL6" s="178"/>
      <c r="ICM6" s="186"/>
      <c r="ICN6" s="178"/>
      <c r="ICO6" s="185"/>
      <c r="ICP6" s="154"/>
      <c r="ICQ6" s="178"/>
      <c r="ICR6" s="178"/>
      <c r="ICS6" s="186"/>
      <c r="ICT6" s="178"/>
      <c r="ICU6" s="185"/>
      <c r="ICV6" s="154"/>
      <c r="ICW6" s="178"/>
      <c r="ICX6" s="178"/>
      <c r="ICY6" s="186"/>
      <c r="ICZ6" s="178"/>
      <c r="IDA6" s="185"/>
      <c r="IDB6" s="154"/>
      <c r="IDC6" s="178"/>
      <c r="IDD6" s="178"/>
      <c r="IDE6" s="186"/>
      <c r="IDF6" s="178"/>
      <c r="IDG6" s="185"/>
      <c r="IDH6" s="154"/>
      <c r="IDI6" s="178"/>
      <c r="IDJ6" s="178"/>
      <c r="IDK6" s="186"/>
      <c r="IDL6" s="178"/>
      <c r="IDM6" s="185"/>
      <c r="IDN6" s="154"/>
      <c r="IDO6" s="178"/>
      <c r="IDP6" s="178"/>
      <c r="IDQ6" s="186"/>
      <c r="IDR6" s="178"/>
      <c r="IDS6" s="185"/>
      <c r="IDT6" s="154"/>
      <c r="IDU6" s="178"/>
      <c r="IDV6" s="178"/>
      <c r="IDW6" s="186"/>
      <c r="IDX6" s="178"/>
      <c r="IDY6" s="185"/>
      <c r="IDZ6" s="154"/>
      <c r="IEA6" s="178"/>
      <c r="IEB6" s="178"/>
      <c r="IEC6" s="186"/>
      <c r="IED6" s="178"/>
      <c r="IEE6" s="185"/>
      <c r="IEF6" s="154"/>
      <c r="IEG6" s="178"/>
      <c r="IEH6" s="178"/>
      <c r="IEI6" s="186"/>
      <c r="IEJ6" s="178"/>
      <c r="IEK6" s="185"/>
      <c r="IEL6" s="154"/>
      <c r="IEM6" s="178"/>
      <c r="IEN6" s="178"/>
      <c r="IEO6" s="186"/>
      <c r="IEP6" s="178"/>
      <c r="IEQ6" s="185"/>
      <c r="IER6" s="154"/>
      <c r="IES6" s="178"/>
      <c r="IET6" s="178"/>
      <c r="IEU6" s="186"/>
      <c r="IEV6" s="178"/>
      <c r="IEW6" s="185"/>
      <c r="IEX6" s="154"/>
      <c r="IEY6" s="178"/>
      <c r="IEZ6" s="178"/>
      <c r="IFA6" s="186"/>
      <c r="IFB6" s="178"/>
      <c r="IFC6" s="185"/>
      <c r="IFD6" s="154"/>
      <c r="IFE6" s="178"/>
      <c r="IFF6" s="178"/>
      <c r="IFG6" s="186"/>
      <c r="IFH6" s="178"/>
      <c r="IFI6" s="185"/>
      <c r="IFJ6" s="154"/>
      <c r="IFK6" s="178"/>
      <c r="IFL6" s="178"/>
      <c r="IFM6" s="186"/>
      <c r="IFN6" s="178"/>
      <c r="IFO6" s="185"/>
      <c r="IFP6" s="154"/>
      <c r="IFQ6" s="178"/>
      <c r="IFR6" s="178"/>
      <c r="IFS6" s="186"/>
      <c r="IFT6" s="178"/>
      <c r="IFU6" s="185"/>
      <c r="IFV6" s="154"/>
      <c r="IFW6" s="178"/>
      <c r="IFX6" s="178"/>
      <c r="IFY6" s="186"/>
      <c r="IFZ6" s="178"/>
      <c r="IGA6" s="185"/>
      <c r="IGB6" s="154"/>
      <c r="IGC6" s="178"/>
      <c r="IGD6" s="178"/>
      <c r="IGE6" s="186"/>
      <c r="IGF6" s="178"/>
      <c r="IGG6" s="185"/>
      <c r="IGH6" s="154"/>
      <c r="IGI6" s="178"/>
      <c r="IGJ6" s="178"/>
      <c r="IGK6" s="186"/>
      <c r="IGL6" s="178"/>
      <c r="IGM6" s="185"/>
      <c r="IGN6" s="154"/>
      <c r="IGO6" s="178"/>
      <c r="IGP6" s="178"/>
      <c r="IGQ6" s="186"/>
      <c r="IGR6" s="178"/>
      <c r="IGS6" s="185"/>
      <c r="IGT6" s="154"/>
      <c r="IGU6" s="178"/>
      <c r="IGV6" s="178"/>
      <c r="IGW6" s="186"/>
      <c r="IGX6" s="178"/>
      <c r="IGY6" s="185"/>
      <c r="IGZ6" s="154"/>
      <c r="IHA6" s="178"/>
      <c r="IHB6" s="178"/>
      <c r="IHC6" s="186"/>
      <c r="IHD6" s="178"/>
      <c r="IHE6" s="185"/>
      <c r="IHF6" s="154"/>
      <c r="IHG6" s="178"/>
      <c r="IHH6" s="178"/>
      <c r="IHI6" s="186"/>
      <c r="IHJ6" s="178"/>
      <c r="IHK6" s="185"/>
      <c r="IHL6" s="154"/>
      <c r="IHM6" s="178"/>
      <c r="IHN6" s="178"/>
      <c r="IHO6" s="186"/>
      <c r="IHP6" s="178"/>
      <c r="IHQ6" s="185"/>
      <c r="IHR6" s="154"/>
      <c r="IHS6" s="178"/>
      <c r="IHT6" s="178"/>
      <c r="IHU6" s="186"/>
      <c r="IHV6" s="178"/>
      <c r="IHW6" s="185"/>
      <c r="IHX6" s="154"/>
      <c r="IHY6" s="178"/>
      <c r="IHZ6" s="178"/>
      <c r="IIA6" s="186"/>
      <c r="IIB6" s="178"/>
      <c r="IIC6" s="185"/>
      <c r="IID6" s="154"/>
      <c r="IIE6" s="178"/>
      <c r="IIF6" s="178"/>
      <c r="IIG6" s="186"/>
      <c r="IIH6" s="178"/>
      <c r="III6" s="185"/>
      <c r="IIJ6" s="154"/>
      <c r="IIK6" s="178"/>
      <c r="IIL6" s="178"/>
      <c r="IIM6" s="186"/>
      <c r="IIN6" s="178"/>
      <c r="IIO6" s="185"/>
      <c r="IIP6" s="154"/>
      <c r="IIQ6" s="178"/>
      <c r="IIR6" s="178"/>
      <c r="IIS6" s="186"/>
      <c r="IIT6" s="178"/>
      <c r="IIU6" s="185"/>
      <c r="IIV6" s="154"/>
      <c r="IIW6" s="178"/>
      <c r="IIX6" s="178"/>
      <c r="IIY6" s="186"/>
      <c r="IIZ6" s="178"/>
      <c r="IJA6" s="185"/>
      <c r="IJB6" s="154"/>
      <c r="IJC6" s="178"/>
      <c r="IJD6" s="178"/>
      <c r="IJE6" s="186"/>
      <c r="IJF6" s="178"/>
      <c r="IJG6" s="185"/>
      <c r="IJH6" s="154"/>
      <c r="IJI6" s="178"/>
      <c r="IJJ6" s="178"/>
      <c r="IJK6" s="186"/>
      <c r="IJL6" s="178"/>
      <c r="IJM6" s="185"/>
      <c r="IJN6" s="154"/>
      <c r="IJO6" s="178"/>
      <c r="IJP6" s="178"/>
      <c r="IJQ6" s="186"/>
      <c r="IJR6" s="178"/>
      <c r="IJS6" s="185"/>
      <c r="IJT6" s="154"/>
      <c r="IJU6" s="178"/>
      <c r="IJV6" s="178"/>
      <c r="IJW6" s="186"/>
      <c r="IJX6" s="178"/>
      <c r="IJY6" s="185"/>
      <c r="IJZ6" s="154"/>
      <c r="IKA6" s="178"/>
      <c r="IKB6" s="178"/>
      <c r="IKC6" s="186"/>
      <c r="IKD6" s="178"/>
      <c r="IKE6" s="185"/>
      <c r="IKF6" s="154"/>
      <c r="IKG6" s="178"/>
      <c r="IKH6" s="178"/>
      <c r="IKI6" s="186"/>
      <c r="IKJ6" s="178"/>
      <c r="IKK6" s="185"/>
      <c r="IKL6" s="154"/>
      <c r="IKM6" s="178"/>
      <c r="IKN6" s="178"/>
      <c r="IKO6" s="186"/>
      <c r="IKP6" s="178"/>
      <c r="IKQ6" s="185"/>
      <c r="IKR6" s="154"/>
      <c r="IKS6" s="178"/>
      <c r="IKT6" s="178"/>
      <c r="IKU6" s="186"/>
      <c r="IKV6" s="178"/>
      <c r="IKW6" s="185"/>
      <c r="IKX6" s="154"/>
      <c r="IKY6" s="178"/>
      <c r="IKZ6" s="178"/>
      <c r="ILA6" s="186"/>
      <c r="ILB6" s="178"/>
      <c r="ILC6" s="185"/>
      <c r="ILD6" s="154"/>
      <c r="ILE6" s="178"/>
      <c r="ILF6" s="178"/>
      <c r="ILG6" s="186"/>
      <c r="ILH6" s="178"/>
      <c r="ILI6" s="185"/>
      <c r="ILJ6" s="154"/>
      <c r="ILK6" s="178"/>
      <c r="ILL6" s="178"/>
      <c r="ILM6" s="186"/>
      <c r="ILN6" s="178"/>
      <c r="ILO6" s="185"/>
      <c r="ILP6" s="154"/>
      <c r="ILQ6" s="178"/>
      <c r="ILR6" s="178"/>
      <c r="ILS6" s="186"/>
      <c r="ILT6" s="178"/>
      <c r="ILU6" s="185"/>
      <c r="ILV6" s="154"/>
      <c r="ILW6" s="178"/>
      <c r="ILX6" s="178"/>
      <c r="ILY6" s="186"/>
      <c r="ILZ6" s="178"/>
      <c r="IMA6" s="185"/>
      <c r="IMB6" s="154"/>
      <c r="IMC6" s="178"/>
      <c r="IMD6" s="178"/>
      <c r="IME6" s="186"/>
      <c r="IMF6" s="178"/>
      <c r="IMG6" s="185"/>
      <c r="IMH6" s="154"/>
      <c r="IMI6" s="178"/>
      <c r="IMJ6" s="178"/>
      <c r="IMK6" s="186"/>
      <c r="IML6" s="178"/>
      <c r="IMM6" s="185"/>
      <c r="IMN6" s="154"/>
      <c r="IMO6" s="178"/>
      <c r="IMP6" s="178"/>
      <c r="IMQ6" s="186"/>
      <c r="IMR6" s="178"/>
      <c r="IMS6" s="185"/>
      <c r="IMT6" s="154"/>
      <c r="IMU6" s="178"/>
      <c r="IMV6" s="178"/>
      <c r="IMW6" s="186"/>
      <c r="IMX6" s="178"/>
      <c r="IMY6" s="185"/>
      <c r="IMZ6" s="154"/>
      <c r="INA6" s="178"/>
      <c r="INB6" s="178"/>
      <c r="INC6" s="186"/>
      <c r="IND6" s="178"/>
      <c r="INE6" s="185"/>
      <c r="INF6" s="154"/>
      <c r="ING6" s="178"/>
      <c r="INH6" s="178"/>
      <c r="INI6" s="186"/>
      <c r="INJ6" s="178"/>
      <c r="INK6" s="185"/>
      <c r="INL6" s="154"/>
      <c r="INM6" s="178"/>
      <c r="INN6" s="178"/>
      <c r="INO6" s="186"/>
      <c r="INP6" s="178"/>
      <c r="INQ6" s="185"/>
      <c r="INR6" s="154"/>
      <c r="INS6" s="178"/>
      <c r="INT6" s="178"/>
      <c r="INU6" s="186"/>
      <c r="INV6" s="178"/>
      <c r="INW6" s="185"/>
      <c r="INX6" s="154"/>
      <c r="INY6" s="178"/>
      <c r="INZ6" s="178"/>
      <c r="IOA6" s="186"/>
      <c r="IOB6" s="178"/>
      <c r="IOC6" s="185"/>
      <c r="IOD6" s="154"/>
      <c r="IOE6" s="178"/>
      <c r="IOF6" s="178"/>
      <c r="IOG6" s="186"/>
      <c r="IOH6" s="178"/>
      <c r="IOI6" s="185"/>
      <c r="IOJ6" s="154"/>
      <c r="IOK6" s="178"/>
      <c r="IOL6" s="178"/>
      <c r="IOM6" s="186"/>
      <c r="ION6" s="178"/>
      <c r="IOO6" s="185"/>
      <c r="IOP6" s="154"/>
      <c r="IOQ6" s="178"/>
      <c r="IOR6" s="178"/>
      <c r="IOS6" s="186"/>
      <c r="IOT6" s="178"/>
      <c r="IOU6" s="185"/>
      <c r="IOV6" s="154"/>
      <c r="IOW6" s="178"/>
      <c r="IOX6" s="178"/>
      <c r="IOY6" s="186"/>
      <c r="IOZ6" s="178"/>
      <c r="IPA6" s="185"/>
      <c r="IPB6" s="154"/>
      <c r="IPC6" s="178"/>
      <c r="IPD6" s="178"/>
      <c r="IPE6" s="186"/>
      <c r="IPF6" s="178"/>
      <c r="IPG6" s="185"/>
      <c r="IPH6" s="154"/>
      <c r="IPI6" s="178"/>
      <c r="IPJ6" s="178"/>
      <c r="IPK6" s="186"/>
      <c r="IPL6" s="178"/>
      <c r="IPM6" s="185"/>
      <c r="IPN6" s="154"/>
      <c r="IPO6" s="178"/>
      <c r="IPP6" s="178"/>
      <c r="IPQ6" s="186"/>
      <c r="IPR6" s="178"/>
      <c r="IPS6" s="185"/>
      <c r="IPT6" s="154"/>
      <c r="IPU6" s="178"/>
      <c r="IPV6" s="178"/>
      <c r="IPW6" s="186"/>
      <c r="IPX6" s="178"/>
      <c r="IPY6" s="185"/>
      <c r="IPZ6" s="154"/>
      <c r="IQA6" s="178"/>
      <c r="IQB6" s="178"/>
      <c r="IQC6" s="186"/>
      <c r="IQD6" s="178"/>
      <c r="IQE6" s="185"/>
      <c r="IQF6" s="154"/>
      <c r="IQG6" s="178"/>
      <c r="IQH6" s="178"/>
      <c r="IQI6" s="186"/>
      <c r="IQJ6" s="178"/>
      <c r="IQK6" s="185"/>
      <c r="IQL6" s="154"/>
      <c r="IQM6" s="178"/>
      <c r="IQN6" s="178"/>
      <c r="IQO6" s="186"/>
      <c r="IQP6" s="178"/>
      <c r="IQQ6" s="185"/>
      <c r="IQR6" s="154"/>
      <c r="IQS6" s="178"/>
      <c r="IQT6" s="178"/>
      <c r="IQU6" s="186"/>
      <c r="IQV6" s="178"/>
      <c r="IQW6" s="185"/>
      <c r="IQX6" s="154"/>
      <c r="IQY6" s="178"/>
      <c r="IQZ6" s="178"/>
      <c r="IRA6" s="186"/>
      <c r="IRB6" s="178"/>
      <c r="IRC6" s="185"/>
      <c r="IRD6" s="154"/>
      <c r="IRE6" s="178"/>
      <c r="IRF6" s="178"/>
      <c r="IRG6" s="186"/>
      <c r="IRH6" s="178"/>
      <c r="IRI6" s="185"/>
      <c r="IRJ6" s="154"/>
      <c r="IRK6" s="178"/>
      <c r="IRL6" s="178"/>
      <c r="IRM6" s="186"/>
      <c r="IRN6" s="178"/>
      <c r="IRO6" s="185"/>
      <c r="IRP6" s="154"/>
      <c r="IRQ6" s="178"/>
      <c r="IRR6" s="178"/>
      <c r="IRS6" s="186"/>
      <c r="IRT6" s="178"/>
      <c r="IRU6" s="185"/>
      <c r="IRV6" s="154"/>
      <c r="IRW6" s="178"/>
      <c r="IRX6" s="178"/>
      <c r="IRY6" s="186"/>
      <c r="IRZ6" s="178"/>
      <c r="ISA6" s="185"/>
      <c r="ISB6" s="154"/>
      <c r="ISC6" s="178"/>
      <c r="ISD6" s="178"/>
      <c r="ISE6" s="186"/>
      <c r="ISF6" s="178"/>
      <c r="ISG6" s="185"/>
      <c r="ISH6" s="154"/>
      <c r="ISI6" s="178"/>
      <c r="ISJ6" s="178"/>
      <c r="ISK6" s="186"/>
      <c r="ISL6" s="178"/>
      <c r="ISM6" s="185"/>
      <c r="ISN6" s="154"/>
      <c r="ISO6" s="178"/>
      <c r="ISP6" s="178"/>
      <c r="ISQ6" s="186"/>
      <c r="ISR6" s="178"/>
      <c r="ISS6" s="185"/>
      <c r="IST6" s="154"/>
      <c r="ISU6" s="178"/>
      <c r="ISV6" s="178"/>
      <c r="ISW6" s="186"/>
      <c r="ISX6" s="178"/>
      <c r="ISY6" s="185"/>
      <c r="ISZ6" s="154"/>
      <c r="ITA6" s="178"/>
      <c r="ITB6" s="178"/>
      <c r="ITC6" s="186"/>
      <c r="ITD6" s="178"/>
      <c r="ITE6" s="185"/>
      <c r="ITF6" s="154"/>
      <c r="ITG6" s="178"/>
      <c r="ITH6" s="178"/>
      <c r="ITI6" s="186"/>
      <c r="ITJ6" s="178"/>
      <c r="ITK6" s="185"/>
      <c r="ITL6" s="154"/>
      <c r="ITM6" s="178"/>
      <c r="ITN6" s="178"/>
      <c r="ITO6" s="186"/>
      <c r="ITP6" s="178"/>
      <c r="ITQ6" s="185"/>
      <c r="ITR6" s="154"/>
      <c r="ITS6" s="178"/>
      <c r="ITT6" s="178"/>
      <c r="ITU6" s="186"/>
      <c r="ITV6" s="178"/>
      <c r="ITW6" s="185"/>
      <c r="ITX6" s="154"/>
      <c r="ITY6" s="178"/>
      <c r="ITZ6" s="178"/>
      <c r="IUA6" s="186"/>
      <c r="IUB6" s="178"/>
      <c r="IUC6" s="185"/>
      <c r="IUD6" s="154"/>
      <c r="IUE6" s="178"/>
      <c r="IUF6" s="178"/>
      <c r="IUG6" s="186"/>
      <c r="IUH6" s="178"/>
      <c r="IUI6" s="185"/>
      <c r="IUJ6" s="154"/>
      <c r="IUK6" s="178"/>
      <c r="IUL6" s="178"/>
      <c r="IUM6" s="186"/>
      <c r="IUN6" s="178"/>
      <c r="IUO6" s="185"/>
      <c r="IUP6" s="154"/>
      <c r="IUQ6" s="178"/>
      <c r="IUR6" s="178"/>
      <c r="IUS6" s="186"/>
      <c r="IUT6" s="178"/>
      <c r="IUU6" s="185"/>
      <c r="IUV6" s="154"/>
      <c r="IUW6" s="178"/>
      <c r="IUX6" s="178"/>
      <c r="IUY6" s="186"/>
      <c r="IUZ6" s="178"/>
      <c r="IVA6" s="185"/>
      <c r="IVB6" s="154"/>
      <c r="IVC6" s="178"/>
      <c r="IVD6" s="178"/>
      <c r="IVE6" s="186"/>
      <c r="IVF6" s="178"/>
      <c r="IVG6" s="185"/>
      <c r="IVH6" s="154"/>
      <c r="IVI6" s="178"/>
      <c r="IVJ6" s="178"/>
      <c r="IVK6" s="186"/>
      <c r="IVL6" s="178"/>
      <c r="IVM6" s="185"/>
      <c r="IVN6" s="154"/>
      <c r="IVO6" s="178"/>
      <c r="IVP6" s="178"/>
      <c r="IVQ6" s="186"/>
      <c r="IVR6" s="178"/>
      <c r="IVS6" s="185"/>
      <c r="IVT6" s="154"/>
      <c r="IVU6" s="178"/>
      <c r="IVV6" s="178"/>
      <c r="IVW6" s="186"/>
      <c r="IVX6" s="178"/>
      <c r="IVY6" s="185"/>
      <c r="IVZ6" s="154"/>
      <c r="IWA6" s="178"/>
      <c r="IWB6" s="178"/>
      <c r="IWC6" s="186"/>
      <c r="IWD6" s="178"/>
      <c r="IWE6" s="185"/>
      <c r="IWF6" s="154"/>
      <c r="IWG6" s="178"/>
      <c r="IWH6" s="178"/>
      <c r="IWI6" s="186"/>
      <c r="IWJ6" s="178"/>
      <c r="IWK6" s="185"/>
      <c r="IWL6" s="154"/>
      <c r="IWM6" s="178"/>
      <c r="IWN6" s="178"/>
      <c r="IWO6" s="186"/>
      <c r="IWP6" s="178"/>
      <c r="IWQ6" s="185"/>
      <c r="IWR6" s="154"/>
      <c r="IWS6" s="178"/>
      <c r="IWT6" s="178"/>
      <c r="IWU6" s="186"/>
      <c r="IWV6" s="178"/>
      <c r="IWW6" s="185"/>
      <c r="IWX6" s="154"/>
      <c r="IWY6" s="178"/>
      <c r="IWZ6" s="178"/>
      <c r="IXA6" s="186"/>
      <c r="IXB6" s="178"/>
      <c r="IXC6" s="185"/>
      <c r="IXD6" s="154"/>
      <c r="IXE6" s="178"/>
      <c r="IXF6" s="178"/>
      <c r="IXG6" s="186"/>
      <c r="IXH6" s="178"/>
      <c r="IXI6" s="185"/>
      <c r="IXJ6" s="154"/>
      <c r="IXK6" s="178"/>
      <c r="IXL6" s="178"/>
      <c r="IXM6" s="186"/>
      <c r="IXN6" s="178"/>
      <c r="IXO6" s="185"/>
      <c r="IXP6" s="154"/>
      <c r="IXQ6" s="178"/>
      <c r="IXR6" s="178"/>
      <c r="IXS6" s="186"/>
      <c r="IXT6" s="178"/>
      <c r="IXU6" s="185"/>
      <c r="IXV6" s="154"/>
      <c r="IXW6" s="178"/>
      <c r="IXX6" s="178"/>
      <c r="IXY6" s="186"/>
      <c r="IXZ6" s="178"/>
      <c r="IYA6" s="185"/>
      <c r="IYB6" s="154"/>
      <c r="IYC6" s="178"/>
      <c r="IYD6" s="178"/>
      <c r="IYE6" s="186"/>
      <c r="IYF6" s="178"/>
      <c r="IYG6" s="185"/>
      <c r="IYH6" s="154"/>
      <c r="IYI6" s="178"/>
      <c r="IYJ6" s="178"/>
      <c r="IYK6" s="186"/>
      <c r="IYL6" s="178"/>
      <c r="IYM6" s="185"/>
      <c r="IYN6" s="154"/>
      <c r="IYO6" s="178"/>
      <c r="IYP6" s="178"/>
      <c r="IYQ6" s="186"/>
      <c r="IYR6" s="178"/>
      <c r="IYS6" s="185"/>
      <c r="IYT6" s="154"/>
      <c r="IYU6" s="178"/>
      <c r="IYV6" s="178"/>
      <c r="IYW6" s="186"/>
      <c r="IYX6" s="178"/>
      <c r="IYY6" s="185"/>
      <c r="IYZ6" s="154"/>
      <c r="IZA6" s="178"/>
      <c r="IZB6" s="178"/>
      <c r="IZC6" s="186"/>
      <c r="IZD6" s="178"/>
      <c r="IZE6" s="185"/>
      <c r="IZF6" s="154"/>
      <c r="IZG6" s="178"/>
      <c r="IZH6" s="178"/>
      <c r="IZI6" s="186"/>
      <c r="IZJ6" s="178"/>
      <c r="IZK6" s="185"/>
      <c r="IZL6" s="154"/>
      <c r="IZM6" s="178"/>
      <c r="IZN6" s="178"/>
      <c r="IZO6" s="186"/>
      <c r="IZP6" s="178"/>
      <c r="IZQ6" s="185"/>
      <c r="IZR6" s="154"/>
      <c r="IZS6" s="178"/>
      <c r="IZT6" s="178"/>
      <c r="IZU6" s="186"/>
      <c r="IZV6" s="178"/>
      <c r="IZW6" s="185"/>
      <c r="IZX6" s="154"/>
      <c r="IZY6" s="178"/>
      <c r="IZZ6" s="178"/>
      <c r="JAA6" s="186"/>
      <c r="JAB6" s="178"/>
      <c r="JAC6" s="185"/>
      <c r="JAD6" s="154"/>
      <c r="JAE6" s="178"/>
      <c r="JAF6" s="178"/>
      <c r="JAG6" s="186"/>
      <c r="JAH6" s="178"/>
      <c r="JAI6" s="185"/>
      <c r="JAJ6" s="154"/>
      <c r="JAK6" s="178"/>
      <c r="JAL6" s="178"/>
      <c r="JAM6" s="186"/>
      <c r="JAN6" s="178"/>
      <c r="JAO6" s="185"/>
      <c r="JAP6" s="154"/>
      <c r="JAQ6" s="178"/>
      <c r="JAR6" s="178"/>
      <c r="JAS6" s="186"/>
      <c r="JAT6" s="178"/>
      <c r="JAU6" s="185"/>
      <c r="JAV6" s="154"/>
      <c r="JAW6" s="178"/>
      <c r="JAX6" s="178"/>
      <c r="JAY6" s="186"/>
      <c r="JAZ6" s="178"/>
      <c r="JBA6" s="185"/>
      <c r="JBB6" s="154"/>
      <c r="JBC6" s="178"/>
      <c r="JBD6" s="178"/>
      <c r="JBE6" s="186"/>
      <c r="JBF6" s="178"/>
      <c r="JBG6" s="185"/>
      <c r="JBH6" s="154"/>
      <c r="JBI6" s="178"/>
      <c r="JBJ6" s="178"/>
      <c r="JBK6" s="186"/>
      <c r="JBL6" s="178"/>
      <c r="JBM6" s="185"/>
      <c r="JBN6" s="154"/>
      <c r="JBO6" s="178"/>
      <c r="JBP6" s="178"/>
      <c r="JBQ6" s="186"/>
      <c r="JBR6" s="178"/>
      <c r="JBS6" s="185"/>
      <c r="JBT6" s="154"/>
      <c r="JBU6" s="178"/>
      <c r="JBV6" s="178"/>
      <c r="JBW6" s="186"/>
      <c r="JBX6" s="178"/>
      <c r="JBY6" s="185"/>
      <c r="JBZ6" s="154"/>
      <c r="JCA6" s="178"/>
      <c r="JCB6" s="178"/>
      <c r="JCC6" s="186"/>
      <c r="JCD6" s="178"/>
      <c r="JCE6" s="185"/>
      <c r="JCF6" s="154"/>
      <c r="JCG6" s="178"/>
      <c r="JCH6" s="178"/>
      <c r="JCI6" s="186"/>
      <c r="JCJ6" s="178"/>
      <c r="JCK6" s="185"/>
      <c r="JCL6" s="154"/>
      <c r="JCM6" s="178"/>
      <c r="JCN6" s="178"/>
      <c r="JCO6" s="186"/>
      <c r="JCP6" s="178"/>
      <c r="JCQ6" s="185"/>
      <c r="JCR6" s="154"/>
      <c r="JCS6" s="178"/>
      <c r="JCT6" s="178"/>
      <c r="JCU6" s="186"/>
      <c r="JCV6" s="178"/>
      <c r="JCW6" s="185"/>
      <c r="JCX6" s="154"/>
      <c r="JCY6" s="178"/>
      <c r="JCZ6" s="178"/>
      <c r="JDA6" s="186"/>
      <c r="JDB6" s="178"/>
      <c r="JDC6" s="185"/>
      <c r="JDD6" s="154"/>
      <c r="JDE6" s="178"/>
      <c r="JDF6" s="178"/>
      <c r="JDG6" s="186"/>
      <c r="JDH6" s="178"/>
      <c r="JDI6" s="185"/>
      <c r="JDJ6" s="154"/>
      <c r="JDK6" s="178"/>
      <c r="JDL6" s="178"/>
      <c r="JDM6" s="186"/>
      <c r="JDN6" s="178"/>
      <c r="JDO6" s="185"/>
      <c r="JDP6" s="154"/>
      <c r="JDQ6" s="178"/>
      <c r="JDR6" s="178"/>
      <c r="JDS6" s="186"/>
      <c r="JDT6" s="178"/>
      <c r="JDU6" s="185"/>
      <c r="JDV6" s="154"/>
      <c r="JDW6" s="178"/>
      <c r="JDX6" s="178"/>
      <c r="JDY6" s="186"/>
      <c r="JDZ6" s="178"/>
      <c r="JEA6" s="185"/>
      <c r="JEB6" s="154"/>
      <c r="JEC6" s="178"/>
      <c r="JED6" s="178"/>
      <c r="JEE6" s="186"/>
      <c r="JEF6" s="178"/>
      <c r="JEG6" s="185"/>
      <c r="JEH6" s="154"/>
      <c r="JEI6" s="178"/>
      <c r="JEJ6" s="178"/>
      <c r="JEK6" s="186"/>
      <c r="JEL6" s="178"/>
      <c r="JEM6" s="185"/>
      <c r="JEN6" s="154"/>
      <c r="JEO6" s="178"/>
      <c r="JEP6" s="178"/>
      <c r="JEQ6" s="186"/>
      <c r="JER6" s="178"/>
      <c r="JES6" s="185"/>
      <c r="JET6" s="154"/>
      <c r="JEU6" s="178"/>
      <c r="JEV6" s="178"/>
      <c r="JEW6" s="186"/>
      <c r="JEX6" s="178"/>
      <c r="JEY6" s="185"/>
      <c r="JEZ6" s="154"/>
      <c r="JFA6" s="178"/>
      <c r="JFB6" s="178"/>
      <c r="JFC6" s="186"/>
      <c r="JFD6" s="178"/>
      <c r="JFE6" s="185"/>
      <c r="JFF6" s="154"/>
      <c r="JFG6" s="178"/>
      <c r="JFH6" s="178"/>
      <c r="JFI6" s="186"/>
      <c r="JFJ6" s="178"/>
      <c r="JFK6" s="185"/>
      <c r="JFL6" s="154"/>
      <c r="JFM6" s="178"/>
      <c r="JFN6" s="178"/>
      <c r="JFO6" s="186"/>
      <c r="JFP6" s="178"/>
      <c r="JFQ6" s="185"/>
      <c r="JFR6" s="154"/>
      <c r="JFS6" s="178"/>
      <c r="JFT6" s="178"/>
      <c r="JFU6" s="186"/>
      <c r="JFV6" s="178"/>
      <c r="JFW6" s="185"/>
      <c r="JFX6" s="154"/>
      <c r="JFY6" s="178"/>
      <c r="JFZ6" s="178"/>
      <c r="JGA6" s="186"/>
      <c r="JGB6" s="178"/>
      <c r="JGC6" s="185"/>
      <c r="JGD6" s="154"/>
      <c r="JGE6" s="178"/>
      <c r="JGF6" s="178"/>
      <c r="JGG6" s="186"/>
      <c r="JGH6" s="178"/>
      <c r="JGI6" s="185"/>
      <c r="JGJ6" s="154"/>
      <c r="JGK6" s="178"/>
      <c r="JGL6" s="178"/>
      <c r="JGM6" s="186"/>
      <c r="JGN6" s="178"/>
      <c r="JGO6" s="185"/>
      <c r="JGP6" s="154"/>
      <c r="JGQ6" s="178"/>
      <c r="JGR6" s="178"/>
      <c r="JGS6" s="186"/>
      <c r="JGT6" s="178"/>
      <c r="JGU6" s="185"/>
      <c r="JGV6" s="154"/>
      <c r="JGW6" s="178"/>
      <c r="JGX6" s="178"/>
      <c r="JGY6" s="186"/>
      <c r="JGZ6" s="178"/>
      <c r="JHA6" s="185"/>
      <c r="JHB6" s="154"/>
      <c r="JHC6" s="178"/>
      <c r="JHD6" s="178"/>
      <c r="JHE6" s="186"/>
      <c r="JHF6" s="178"/>
      <c r="JHG6" s="185"/>
      <c r="JHH6" s="154"/>
      <c r="JHI6" s="178"/>
      <c r="JHJ6" s="178"/>
      <c r="JHK6" s="186"/>
      <c r="JHL6" s="178"/>
      <c r="JHM6" s="185"/>
      <c r="JHN6" s="154"/>
      <c r="JHO6" s="178"/>
      <c r="JHP6" s="178"/>
      <c r="JHQ6" s="186"/>
      <c r="JHR6" s="178"/>
      <c r="JHS6" s="185"/>
      <c r="JHT6" s="154"/>
      <c r="JHU6" s="178"/>
      <c r="JHV6" s="178"/>
      <c r="JHW6" s="186"/>
      <c r="JHX6" s="178"/>
      <c r="JHY6" s="185"/>
      <c r="JHZ6" s="154"/>
      <c r="JIA6" s="178"/>
      <c r="JIB6" s="178"/>
      <c r="JIC6" s="186"/>
      <c r="JID6" s="178"/>
      <c r="JIE6" s="185"/>
      <c r="JIF6" s="154"/>
      <c r="JIG6" s="178"/>
      <c r="JIH6" s="178"/>
      <c r="JII6" s="186"/>
      <c r="JIJ6" s="178"/>
      <c r="JIK6" s="185"/>
      <c r="JIL6" s="154"/>
      <c r="JIM6" s="178"/>
      <c r="JIN6" s="178"/>
      <c r="JIO6" s="186"/>
      <c r="JIP6" s="178"/>
      <c r="JIQ6" s="185"/>
      <c r="JIR6" s="154"/>
      <c r="JIS6" s="178"/>
      <c r="JIT6" s="178"/>
      <c r="JIU6" s="186"/>
      <c r="JIV6" s="178"/>
      <c r="JIW6" s="185"/>
      <c r="JIX6" s="154"/>
      <c r="JIY6" s="178"/>
      <c r="JIZ6" s="178"/>
      <c r="JJA6" s="186"/>
      <c r="JJB6" s="178"/>
      <c r="JJC6" s="185"/>
      <c r="JJD6" s="154"/>
      <c r="JJE6" s="178"/>
      <c r="JJF6" s="178"/>
      <c r="JJG6" s="186"/>
      <c r="JJH6" s="178"/>
      <c r="JJI6" s="185"/>
      <c r="JJJ6" s="154"/>
      <c r="JJK6" s="178"/>
      <c r="JJL6" s="178"/>
      <c r="JJM6" s="186"/>
      <c r="JJN6" s="178"/>
      <c r="JJO6" s="185"/>
      <c r="JJP6" s="154"/>
      <c r="JJQ6" s="178"/>
      <c r="JJR6" s="178"/>
      <c r="JJS6" s="186"/>
      <c r="JJT6" s="178"/>
      <c r="JJU6" s="185"/>
      <c r="JJV6" s="154"/>
      <c r="JJW6" s="178"/>
      <c r="JJX6" s="178"/>
      <c r="JJY6" s="186"/>
      <c r="JJZ6" s="178"/>
      <c r="JKA6" s="185"/>
      <c r="JKB6" s="154"/>
      <c r="JKC6" s="178"/>
      <c r="JKD6" s="178"/>
      <c r="JKE6" s="186"/>
      <c r="JKF6" s="178"/>
      <c r="JKG6" s="185"/>
      <c r="JKH6" s="154"/>
      <c r="JKI6" s="178"/>
      <c r="JKJ6" s="178"/>
      <c r="JKK6" s="186"/>
      <c r="JKL6" s="178"/>
      <c r="JKM6" s="185"/>
      <c r="JKN6" s="154"/>
      <c r="JKO6" s="178"/>
      <c r="JKP6" s="178"/>
      <c r="JKQ6" s="186"/>
      <c r="JKR6" s="178"/>
      <c r="JKS6" s="185"/>
      <c r="JKT6" s="154"/>
      <c r="JKU6" s="178"/>
      <c r="JKV6" s="178"/>
      <c r="JKW6" s="186"/>
      <c r="JKX6" s="178"/>
      <c r="JKY6" s="185"/>
      <c r="JKZ6" s="154"/>
      <c r="JLA6" s="178"/>
      <c r="JLB6" s="178"/>
      <c r="JLC6" s="186"/>
      <c r="JLD6" s="178"/>
      <c r="JLE6" s="185"/>
      <c r="JLF6" s="154"/>
      <c r="JLG6" s="178"/>
      <c r="JLH6" s="178"/>
      <c r="JLI6" s="186"/>
      <c r="JLJ6" s="178"/>
      <c r="JLK6" s="185"/>
      <c r="JLL6" s="154"/>
      <c r="JLM6" s="178"/>
      <c r="JLN6" s="178"/>
      <c r="JLO6" s="186"/>
      <c r="JLP6" s="178"/>
      <c r="JLQ6" s="185"/>
      <c r="JLR6" s="154"/>
      <c r="JLS6" s="178"/>
      <c r="JLT6" s="178"/>
      <c r="JLU6" s="186"/>
      <c r="JLV6" s="178"/>
      <c r="JLW6" s="185"/>
      <c r="JLX6" s="154"/>
      <c r="JLY6" s="178"/>
      <c r="JLZ6" s="178"/>
      <c r="JMA6" s="186"/>
      <c r="JMB6" s="178"/>
      <c r="JMC6" s="185"/>
      <c r="JMD6" s="154"/>
      <c r="JME6" s="178"/>
      <c r="JMF6" s="178"/>
      <c r="JMG6" s="186"/>
      <c r="JMH6" s="178"/>
      <c r="JMI6" s="185"/>
      <c r="JMJ6" s="154"/>
      <c r="JMK6" s="178"/>
      <c r="JML6" s="178"/>
      <c r="JMM6" s="186"/>
      <c r="JMN6" s="178"/>
      <c r="JMO6" s="185"/>
      <c r="JMP6" s="154"/>
      <c r="JMQ6" s="178"/>
      <c r="JMR6" s="178"/>
      <c r="JMS6" s="186"/>
      <c r="JMT6" s="178"/>
      <c r="JMU6" s="185"/>
      <c r="JMV6" s="154"/>
      <c r="JMW6" s="178"/>
      <c r="JMX6" s="178"/>
      <c r="JMY6" s="186"/>
      <c r="JMZ6" s="178"/>
      <c r="JNA6" s="185"/>
      <c r="JNB6" s="154"/>
      <c r="JNC6" s="178"/>
      <c r="JND6" s="178"/>
      <c r="JNE6" s="186"/>
      <c r="JNF6" s="178"/>
      <c r="JNG6" s="185"/>
      <c r="JNH6" s="154"/>
      <c r="JNI6" s="178"/>
      <c r="JNJ6" s="178"/>
      <c r="JNK6" s="186"/>
      <c r="JNL6" s="178"/>
      <c r="JNM6" s="185"/>
      <c r="JNN6" s="154"/>
      <c r="JNO6" s="178"/>
      <c r="JNP6" s="178"/>
      <c r="JNQ6" s="186"/>
      <c r="JNR6" s="178"/>
      <c r="JNS6" s="185"/>
      <c r="JNT6" s="154"/>
      <c r="JNU6" s="178"/>
      <c r="JNV6" s="178"/>
      <c r="JNW6" s="186"/>
      <c r="JNX6" s="178"/>
      <c r="JNY6" s="185"/>
      <c r="JNZ6" s="154"/>
      <c r="JOA6" s="178"/>
      <c r="JOB6" s="178"/>
      <c r="JOC6" s="186"/>
      <c r="JOD6" s="178"/>
      <c r="JOE6" s="185"/>
      <c r="JOF6" s="154"/>
      <c r="JOG6" s="178"/>
      <c r="JOH6" s="178"/>
      <c r="JOI6" s="186"/>
      <c r="JOJ6" s="178"/>
      <c r="JOK6" s="185"/>
      <c r="JOL6" s="154"/>
      <c r="JOM6" s="178"/>
      <c r="JON6" s="178"/>
      <c r="JOO6" s="186"/>
      <c r="JOP6" s="178"/>
      <c r="JOQ6" s="185"/>
      <c r="JOR6" s="154"/>
      <c r="JOS6" s="178"/>
      <c r="JOT6" s="178"/>
      <c r="JOU6" s="186"/>
      <c r="JOV6" s="178"/>
      <c r="JOW6" s="185"/>
      <c r="JOX6" s="154"/>
      <c r="JOY6" s="178"/>
      <c r="JOZ6" s="178"/>
      <c r="JPA6" s="186"/>
      <c r="JPB6" s="178"/>
      <c r="JPC6" s="185"/>
      <c r="JPD6" s="154"/>
      <c r="JPE6" s="178"/>
      <c r="JPF6" s="178"/>
      <c r="JPG6" s="186"/>
      <c r="JPH6" s="178"/>
      <c r="JPI6" s="185"/>
      <c r="JPJ6" s="154"/>
      <c r="JPK6" s="178"/>
      <c r="JPL6" s="178"/>
      <c r="JPM6" s="186"/>
      <c r="JPN6" s="178"/>
      <c r="JPO6" s="185"/>
      <c r="JPP6" s="154"/>
      <c r="JPQ6" s="178"/>
      <c r="JPR6" s="178"/>
      <c r="JPS6" s="186"/>
      <c r="JPT6" s="178"/>
      <c r="JPU6" s="185"/>
      <c r="JPV6" s="154"/>
      <c r="JPW6" s="178"/>
      <c r="JPX6" s="178"/>
      <c r="JPY6" s="186"/>
      <c r="JPZ6" s="178"/>
      <c r="JQA6" s="185"/>
      <c r="JQB6" s="154"/>
      <c r="JQC6" s="178"/>
      <c r="JQD6" s="178"/>
      <c r="JQE6" s="186"/>
      <c r="JQF6" s="178"/>
      <c r="JQG6" s="185"/>
      <c r="JQH6" s="154"/>
      <c r="JQI6" s="178"/>
      <c r="JQJ6" s="178"/>
      <c r="JQK6" s="186"/>
      <c r="JQL6" s="178"/>
      <c r="JQM6" s="185"/>
      <c r="JQN6" s="154"/>
      <c r="JQO6" s="178"/>
      <c r="JQP6" s="178"/>
      <c r="JQQ6" s="186"/>
      <c r="JQR6" s="178"/>
      <c r="JQS6" s="185"/>
      <c r="JQT6" s="154"/>
      <c r="JQU6" s="178"/>
      <c r="JQV6" s="178"/>
      <c r="JQW6" s="186"/>
      <c r="JQX6" s="178"/>
      <c r="JQY6" s="185"/>
      <c r="JQZ6" s="154"/>
      <c r="JRA6" s="178"/>
      <c r="JRB6" s="178"/>
      <c r="JRC6" s="186"/>
      <c r="JRD6" s="178"/>
      <c r="JRE6" s="185"/>
      <c r="JRF6" s="154"/>
      <c r="JRG6" s="178"/>
      <c r="JRH6" s="178"/>
      <c r="JRI6" s="186"/>
      <c r="JRJ6" s="178"/>
      <c r="JRK6" s="185"/>
      <c r="JRL6" s="154"/>
      <c r="JRM6" s="178"/>
      <c r="JRN6" s="178"/>
      <c r="JRO6" s="186"/>
      <c r="JRP6" s="178"/>
      <c r="JRQ6" s="185"/>
      <c r="JRR6" s="154"/>
      <c r="JRS6" s="178"/>
      <c r="JRT6" s="178"/>
      <c r="JRU6" s="186"/>
      <c r="JRV6" s="178"/>
      <c r="JRW6" s="185"/>
      <c r="JRX6" s="154"/>
      <c r="JRY6" s="178"/>
      <c r="JRZ6" s="178"/>
      <c r="JSA6" s="186"/>
      <c r="JSB6" s="178"/>
      <c r="JSC6" s="185"/>
      <c r="JSD6" s="154"/>
      <c r="JSE6" s="178"/>
      <c r="JSF6" s="178"/>
      <c r="JSG6" s="186"/>
      <c r="JSH6" s="178"/>
      <c r="JSI6" s="185"/>
      <c r="JSJ6" s="154"/>
      <c r="JSK6" s="178"/>
      <c r="JSL6" s="178"/>
      <c r="JSM6" s="186"/>
      <c r="JSN6" s="178"/>
      <c r="JSO6" s="185"/>
      <c r="JSP6" s="154"/>
      <c r="JSQ6" s="178"/>
      <c r="JSR6" s="178"/>
      <c r="JSS6" s="186"/>
      <c r="JST6" s="178"/>
      <c r="JSU6" s="185"/>
      <c r="JSV6" s="154"/>
      <c r="JSW6" s="178"/>
      <c r="JSX6" s="178"/>
      <c r="JSY6" s="186"/>
      <c r="JSZ6" s="178"/>
      <c r="JTA6" s="185"/>
      <c r="JTB6" s="154"/>
      <c r="JTC6" s="178"/>
      <c r="JTD6" s="178"/>
      <c r="JTE6" s="186"/>
      <c r="JTF6" s="178"/>
      <c r="JTG6" s="185"/>
      <c r="JTH6" s="154"/>
      <c r="JTI6" s="178"/>
      <c r="JTJ6" s="178"/>
      <c r="JTK6" s="186"/>
      <c r="JTL6" s="178"/>
      <c r="JTM6" s="185"/>
      <c r="JTN6" s="154"/>
      <c r="JTO6" s="178"/>
      <c r="JTP6" s="178"/>
      <c r="JTQ6" s="186"/>
      <c r="JTR6" s="178"/>
      <c r="JTS6" s="185"/>
      <c r="JTT6" s="154"/>
      <c r="JTU6" s="178"/>
      <c r="JTV6" s="178"/>
      <c r="JTW6" s="186"/>
      <c r="JTX6" s="178"/>
      <c r="JTY6" s="185"/>
      <c r="JTZ6" s="154"/>
      <c r="JUA6" s="178"/>
      <c r="JUB6" s="178"/>
      <c r="JUC6" s="186"/>
      <c r="JUD6" s="178"/>
      <c r="JUE6" s="185"/>
      <c r="JUF6" s="154"/>
      <c r="JUG6" s="178"/>
      <c r="JUH6" s="178"/>
      <c r="JUI6" s="186"/>
      <c r="JUJ6" s="178"/>
      <c r="JUK6" s="185"/>
      <c r="JUL6" s="154"/>
      <c r="JUM6" s="178"/>
      <c r="JUN6" s="178"/>
      <c r="JUO6" s="186"/>
      <c r="JUP6" s="178"/>
      <c r="JUQ6" s="185"/>
      <c r="JUR6" s="154"/>
      <c r="JUS6" s="178"/>
      <c r="JUT6" s="178"/>
      <c r="JUU6" s="186"/>
      <c r="JUV6" s="178"/>
      <c r="JUW6" s="185"/>
      <c r="JUX6" s="154"/>
      <c r="JUY6" s="178"/>
      <c r="JUZ6" s="178"/>
      <c r="JVA6" s="186"/>
      <c r="JVB6" s="178"/>
      <c r="JVC6" s="185"/>
      <c r="JVD6" s="154"/>
      <c r="JVE6" s="178"/>
      <c r="JVF6" s="178"/>
      <c r="JVG6" s="186"/>
      <c r="JVH6" s="178"/>
      <c r="JVI6" s="185"/>
      <c r="JVJ6" s="154"/>
      <c r="JVK6" s="178"/>
      <c r="JVL6" s="178"/>
      <c r="JVM6" s="186"/>
      <c r="JVN6" s="178"/>
      <c r="JVO6" s="185"/>
      <c r="JVP6" s="154"/>
      <c r="JVQ6" s="178"/>
      <c r="JVR6" s="178"/>
      <c r="JVS6" s="186"/>
      <c r="JVT6" s="178"/>
      <c r="JVU6" s="185"/>
      <c r="JVV6" s="154"/>
      <c r="JVW6" s="178"/>
      <c r="JVX6" s="178"/>
      <c r="JVY6" s="186"/>
      <c r="JVZ6" s="178"/>
      <c r="JWA6" s="185"/>
      <c r="JWB6" s="154"/>
      <c r="JWC6" s="178"/>
      <c r="JWD6" s="178"/>
      <c r="JWE6" s="186"/>
      <c r="JWF6" s="178"/>
      <c r="JWG6" s="185"/>
      <c r="JWH6" s="154"/>
      <c r="JWI6" s="178"/>
      <c r="JWJ6" s="178"/>
      <c r="JWK6" s="186"/>
      <c r="JWL6" s="178"/>
      <c r="JWM6" s="185"/>
      <c r="JWN6" s="154"/>
      <c r="JWO6" s="178"/>
      <c r="JWP6" s="178"/>
      <c r="JWQ6" s="186"/>
      <c r="JWR6" s="178"/>
      <c r="JWS6" s="185"/>
      <c r="JWT6" s="154"/>
      <c r="JWU6" s="178"/>
      <c r="JWV6" s="178"/>
      <c r="JWW6" s="186"/>
      <c r="JWX6" s="178"/>
      <c r="JWY6" s="185"/>
      <c r="JWZ6" s="154"/>
      <c r="JXA6" s="178"/>
      <c r="JXB6" s="178"/>
      <c r="JXC6" s="186"/>
      <c r="JXD6" s="178"/>
      <c r="JXE6" s="185"/>
      <c r="JXF6" s="154"/>
      <c r="JXG6" s="178"/>
      <c r="JXH6" s="178"/>
      <c r="JXI6" s="186"/>
      <c r="JXJ6" s="178"/>
      <c r="JXK6" s="185"/>
      <c r="JXL6" s="154"/>
      <c r="JXM6" s="178"/>
      <c r="JXN6" s="178"/>
      <c r="JXO6" s="186"/>
      <c r="JXP6" s="178"/>
      <c r="JXQ6" s="185"/>
      <c r="JXR6" s="154"/>
      <c r="JXS6" s="178"/>
      <c r="JXT6" s="178"/>
      <c r="JXU6" s="186"/>
      <c r="JXV6" s="178"/>
      <c r="JXW6" s="185"/>
      <c r="JXX6" s="154"/>
      <c r="JXY6" s="178"/>
      <c r="JXZ6" s="178"/>
      <c r="JYA6" s="186"/>
      <c r="JYB6" s="178"/>
      <c r="JYC6" s="185"/>
      <c r="JYD6" s="154"/>
      <c r="JYE6" s="178"/>
      <c r="JYF6" s="178"/>
      <c r="JYG6" s="186"/>
      <c r="JYH6" s="178"/>
      <c r="JYI6" s="185"/>
      <c r="JYJ6" s="154"/>
      <c r="JYK6" s="178"/>
      <c r="JYL6" s="178"/>
      <c r="JYM6" s="186"/>
      <c r="JYN6" s="178"/>
      <c r="JYO6" s="185"/>
      <c r="JYP6" s="154"/>
      <c r="JYQ6" s="178"/>
      <c r="JYR6" s="178"/>
      <c r="JYS6" s="186"/>
      <c r="JYT6" s="178"/>
      <c r="JYU6" s="185"/>
      <c r="JYV6" s="154"/>
      <c r="JYW6" s="178"/>
      <c r="JYX6" s="178"/>
      <c r="JYY6" s="186"/>
      <c r="JYZ6" s="178"/>
      <c r="JZA6" s="185"/>
      <c r="JZB6" s="154"/>
      <c r="JZC6" s="178"/>
      <c r="JZD6" s="178"/>
      <c r="JZE6" s="186"/>
      <c r="JZF6" s="178"/>
      <c r="JZG6" s="185"/>
      <c r="JZH6" s="154"/>
      <c r="JZI6" s="178"/>
      <c r="JZJ6" s="178"/>
      <c r="JZK6" s="186"/>
      <c r="JZL6" s="178"/>
      <c r="JZM6" s="185"/>
      <c r="JZN6" s="154"/>
      <c r="JZO6" s="178"/>
      <c r="JZP6" s="178"/>
      <c r="JZQ6" s="186"/>
      <c r="JZR6" s="178"/>
      <c r="JZS6" s="185"/>
      <c r="JZT6" s="154"/>
      <c r="JZU6" s="178"/>
      <c r="JZV6" s="178"/>
      <c r="JZW6" s="186"/>
      <c r="JZX6" s="178"/>
      <c r="JZY6" s="185"/>
      <c r="JZZ6" s="154"/>
      <c r="KAA6" s="178"/>
      <c r="KAB6" s="178"/>
      <c r="KAC6" s="186"/>
      <c r="KAD6" s="178"/>
      <c r="KAE6" s="185"/>
      <c r="KAF6" s="154"/>
      <c r="KAG6" s="178"/>
      <c r="KAH6" s="178"/>
      <c r="KAI6" s="186"/>
      <c r="KAJ6" s="178"/>
      <c r="KAK6" s="185"/>
      <c r="KAL6" s="154"/>
      <c r="KAM6" s="178"/>
      <c r="KAN6" s="178"/>
      <c r="KAO6" s="186"/>
      <c r="KAP6" s="178"/>
      <c r="KAQ6" s="185"/>
      <c r="KAR6" s="154"/>
      <c r="KAS6" s="178"/>
      <c r="KAT6" s="178"/>
      <c r="KAU6" s="186"/>
      <c r="KAV6" s="178"/>
      <c r="KAW6" s="185"/>
      <c r="KAX6" s="154"/>
      <c r="KAY6" s="178"/>
      <c r="KAZ6" s="178"/>
      <c r="KBA6" s="186"/>
      <c r="KBB6" s="178"/>
      <c r="KBC6" s="185"/>
      <c r="KBD6" s="154"/>
      <c r="KBE6" s="178"/>
      <c r="KBF6" s="178"/>
      <c r="KBG6" s="186"/>
      <c r="KBH6" s="178"/>
      <c r="KBI6" s="185"/>
      <c r="KBJ6" s="154"/>
      <c r="KBK6" s="178"/>
      <c r="KBL6" s="178"/>
      <c r="KBM6" s="186"/>
      <c r="KBN6" s="178"/>
      <c r="KBO6" s="185"/>
      <c r="KBP6" s="154"/>
      <c r="KBQ6" s="178"/>
      <c r="KBR6" s="178"/>
      <c r="KBS6" s="186"/>
      <c r="KBT6" s="178"/>
      <c r="KBU6" s="185"/>
      <c r="KBV6" s="154"/>
      <c r="KBW6" s="178"/>
      <c r="KBX6" s="178"/>
      <c r="KBY6" s="186"/>
      <c r="KBZ6" s="178"/>
      <c r="KCA6" s="185"/>
      <c r="KCB6" s="154"/>
      <c r="KCC6" s="178"/>
      <c r="KCD6" s="178"/>
      <c r="KCE6" s="186"/>
      <c r="KCF6" s="178"/>
      <c r="KCG6" s="185"/>
      <c r="KCH6" s="154"/>
      <c r="KCI6" s="178"/>
      <c r="KCJ6" s="178"/>
      <c r="KCK6" s="186"/>
      <c r="KCL6" s="178"/>
      <c r="KCM6" s="185"/>
      <c r="KCN6" s="154"/>
      <c r="KCO6" s="178"/>
      <c r="KCP6" s="178"/>
      <c r="KCQ6" s="186"/>
      <c r="KCR6" s="178"/>
      <c r="KCS6" s="185"/>
      <c r="KCT6" s="154"/>
      <c r="KCU6" s="178"/>
      <c r="KCV6" s="178"/>
      <c r="KCW6" s="186"/>
      <c r="KCX6" s="178"/>
      <c r="KCY6" s="185"/>
      <c r="KCZ6" s="154"/>
      <c r="KDA6" s="178"/>
      <c r="KDB6" s="178"/>
      <c r="KDC6" s="186"/>
      <c r="KDD6" s="178"/>
      <c r="KDE6" s="185"/>
      <c r="KDF6" s="154"/>
      <c r="KDG6" s="178"/>
      <c r="KDH6" s="178"/>
      <c r="KDI6" s="186"/>
      <c r="KDJ6" s="178"/>
      <c r="KDK6" s="185"/>
      <c r="KDL6" s="154"/>
      <c r="KDM6" s="178"/>
      <c r="KDN6" s="178"/>
      <c r="KDO6" s="186"/>
      <c r="KDP6" s="178"/>
      <c r="KDQ6" s="185"/>
      <c r="KDR6" s="154"/>
      <c r="KDS6" s="178"/>
      <c r="KDT6" s="178"/>
      <c r="KDU6" s="186"/>
      <c r="KDV6" s="178"/>
      <c r="KDW6" s="185"/>
      <c r="KDX6" s="154"/>
      <c r="KDY6" s="178"/>
      <c r="KDZ6" s="178"/>
      <c r="KEA6" s="186"/>
      <c r="KEB6" s="178"/>
      <c r="KEC6" s="185"/>
      <c r="KED6" s="154"/>
      <c r="KEE6" s="178"/>
      <c r="KEF6" s="178"/>
      <c r="KEG6" s="186"/>
      <c r="KEH6" s="178"/>
      <c r="KEI6" s="185"/>
      <c r="KEJ6" s="154"/>
      <c r="KEK6" s="178"/>
      <c r="KEL6" s="178"/>
      <c r="KEM6" s="186"/>
      <c r="KEN6" s="178"/>
      <c r="KEO6" s="185"/>
      <c r="KEP6" s="154"/>
      <c r="KEQ6" s="178"/>
      <c r="KER6" s="178"/>
      <c r="KES6" s="186"/>
      <c r="KET6" s="178"/>
      <c r="KEU6" s="185"/>
      <c r="KEV6" s="154"/>
      <c r="KEW6" s="178"/>
      <c r="KEX6" s="178"/>
      <c r="KEY6" s="186"/>
      <c r="KEZ6" s="178"/>
      <c r="KFA6" s="185"/>
      <c r="KFB6" s="154"/>
      <c r="KFC6" s="178"/>
      <c r="KFD6" s="178"/>
      <c r="KFE6" s="186"/>
      <c r="KFF6" s="178"/>
      <c r="KFG6" s="185"/>
      <c r="KFH6" s="154"/>
      <c r="KFI6" s="178"/>
      <c r="KFJ6" s="178"/>
      <c r="KFK6" s="186"/>
      <c r="KFL6" s="178"/>
      <c r="KFM6" s="185"/>
      <c r="KFN6" s="154"/>
      <c r="KFO6" s="178"/>
      <c r="KFP6" s="178"/>
      <c r="KFQ6" s="186"/>
      <c r="KFR6" s="178"/>
      <c r="KFS6" s="185"/>
      <c r="KFT6" s="154"/>
      <c r="KFU6" s="178"/>
      <c r="KFV6" s="178"/>
      <c r="KFW6" s="186"/>
      <c r="KFX6" s="178"/>
      <c r="KFY6" s="185"/>
      <c r="KFZ6" s="154"/>
      <c r="KGA6" s="178"/>
      <c r="KGB6" s="178"/>
      <c r="KGC6" s="186"/>
      <c r="KGD6" s="178"/>
      <c r="KGE6" s="185"/>
      <c r="KGF6" s="154"/>
      <c r="KGG6" s="178"/>
      <c r="KGH6" s="178"/>
      <c r="KGI6" s="186"/>
      <c r="KGJ6" s="178"/>
      <c r="KGK6" s="185"/>
      <c r="KGL6" s="154"/>
      <c r="KGM6" s="178"/>
      <c r="KGN6" s="178"/>
      <c r="KGO6" s="186"/>
      <c r="KGP6" s="178"/>
      <c r="KGQ6" s="185"/>
      <c r="KGR6" s="154"/>
      <c r="KGS6" s="178"/>
      <c r="KGT6" s="178"/>
      <c r="KGU6" s="186"/>
      <c r="KGV6" s="178"/>
      <c r="KGW6" s="185"/>
      <c r="KGX6" s="154"/>
      <c r="KGY6" s="178"/>
      <c r="KGZ6" s="178"/>
      <c r="KHA6" s="186"/>
      <c r="KHB6" s="178"/>
      <c r="KHC6" s="185"/>
      <c r="KHD6" s="154"/>
      <c r="KHE6" s="178"/>
      <c r="KHF6" s="178"/>
      <c r="KHG6" s="186"/>
      <c r="KHH6" s="178"/>
      <c r="KHI6" s="185"/>
      <c r="KHJ6" s="154"/>
      <c r="KHK6" s="178"/>
      <c r="KHL6" s="178"/>
      <c r="KHM6" s="186"/>
      <c r="KHN6" s="178"/>
      <c r="KHO6" s="185"/>
      <c r="KHP6" s="154"/>
      <c r="KHQ6" s="178"/>
      <c r="KHR6" s="178"/>
      <c r="KHS6" s="186"/>
      <c r="KHT6" s="178"/>
      <c r="KHU6" s="185"/>
      <c r="KHV6" s="154"/>
      <c r="KHW6" s="178"/>
      <c r="KHX6" s="178"/>
      <c r="KHY6" s="186"/>
      <c r="KHZ6" s="178"/>
      <c r="KIA6" s="185"/>
      <c r="KIB6" s="154"/>
      <c r="KIC6" s="178"/>
      <c r="KID6" s="178"/>
      <c r="KIE6" s="186"/>
      <c r="KIF6" s="178"/>
      <c r="KIG6" s="185"/>
      <c r="KIH6" s="154"/>
      <c r="KII6" s="178"/>
      <c r="KIJ6" s="178"/>
      <c r="KIK6" s="186"/>
      <c r="KIL6" s="178"/>
      <c r="KIM6" s="185"/>
      <c r="KIN6" s="154"/>
      <c r="KIO6" s="178"/>
      <c r="KIP6" s="178"/>
      <c r="KIQ6" s="186"/>
      <c r="KIR6" s="178"/>
      <c r="KIS6" s="185"/>
      <c r="KIT6" s="154"/>
      <c r="KIU6" s="178"/>
      <c r="KIV6" s="178"/>
      <c r="KIW6" s="186"/>
      <c r="KIX6" s="178"/>
      <c r="KIY6" s="185"/>
      <c r="KIZ6" s="154"/>
      <c r="KJA6" s="178"/>
      <c r="KJB6" s="178"/>
      <c r="KJC6" s="186"/>
      <c r="KJD6" s="178"/>
      <c r="KJE6" s="185"/>
      <c r="KJF6" s="154"/>
      <c r="KJG6" s="178"/>
      <c r="KJH6" s="178"/>
      <c r="KJI6" s="186"/>
      <c r="KJJ6" s="178"/>
      <c r="KJK6" s="185"/>
      <c r="KJL6" s="154"/>
      <c r="KJM6" s="178"/>
      <c r="KJN6" s="178"/>
      <c r="KJO6" s="186"/>
      <c r="KJP6" s="178"/>
      <c r="KJQ6" s="185"/>
      <c r="KJR6" s="154"/>
      <c r="KJS6" s="178"/>
      <c r="KJT6" s="178"/>
      <c r="KJU6" s="186"/>
      <c r="KJV6" s="178"/>
      <c r="KJW6" s="185"/>
      <c r="KJX6" s="154"/>
      <c r="KJY6" s="178"/>
      <c r="KJZ6" s="178"/>
      <c r="KKA6" s="186"/>
      <c r="KKB6" s="178"/>
      <c r="KKC6" s="185"/>
      <c r="KKD6" s="154"/>
      <c r="KKE6" s="178"/>
      <c r="KKF6" s="178"/>
      <c r="KKG6" s="186"/>
      <c r="KKH6" s="178"/>
      <c r="KKI6" s="185"/>
      <c r="KKJ6" s="154"/>
      <c r="KKK6" s="178"/>
      <c r="KKL6" s="178"/>
      <c r="KKM6" s="186"/>
      <c r="KKN6" s="178"/>
      <c r="KKO6" s="185"/>
      <c r="KKP6" s="154"/>
      <c r="KKQ6" s="178"/>
      <c r="KKR6" s="178"/>
      <c r="KKS6" s="186"/>
      <c r="KKT6" s="178"/>
      <c r="KKU6" s="185"/>
      <c r="KKV6" s="154"/>
      <c r="KKW6" s="178"/>
      <c r="KKX6" s="178"/>
      <c r="KKY6" s="186"/>
      <c r="KKZ6" s="178"/>
      <c r="KLA6" s="185"/>
      <c r="KLB6" s="154"/>
      <c r="KLC6" s="178"/>
      <c r="KLD6" s="178"/>
      <c r="KLE6" s="186"/>
      <c r="KLF6" s="178"/>
      <c r="KLG6" s="185"/>
      <c r="KLH6" s="154"/>
      <c r="KLI6" s="178"/>
      <c r="KLJ6" s="178"/>
      <c r="KLK6" s="186"/>
      <c r="KLL6" s="178"/>
      <c r="KLM6" s="185"/>
      <c r="KLN6" s="154"/>
      <c r="KLO6" s="178"/>
      <c r="KLP6" s="178"/>
      <c r="KLQ6" s="186"/>
      <c r="KLR6" s="178"/>
      <c r="KLS6" s="185"/>
      <c r="KLT6" s="154"/>
      <c r="KLU6" s="178"/>
      <c r="KLV6" s="178"/>
      <c r="KLW6" s="186"/>
      <c r="KLX6" s="178"/>
      <c r="KLY6" s="185"/>
      <c r="KLZ6" s="154"/>
      <c r="KMA6" s="178"/>
      <c r="KMB6" s="178"/>
      <c r="KMC6" s="186"/>
      <c r="KMD6" s="178"/>
      <c r="KME6" s="185"/>
      <c r="KMF6" s="154"/>
      <c r="KMG6" s="178"/>
      <c r="KMH6" s="178"/>
      <c r="KMI6" s="186"/>
      <c r="KMJ6" s="178"/>
      <c r="KMK6" s="185"/>
      <c r="KML6" s="154"/>
      <c r="KMM6" s="178"/>
      <c r="KMN6" s="178"/>
      <c r="KMO6" s="186"/>
      <c r="KMP6" s="178"/>
      <c r="KMQ6" s="185"/>
      <c r="KMR6" s="154"/>
      <c r="KMS6" s="178"/>
      <c r="KMT6" s="178"/>
      <c r="KMU6" s="186"/>
      <c r="KMV6" s="178"/>
      <c r="KMW6" s="185"/>
      <c r="KMX6" s="154"/>
      <c r="KMY6" s="178"/>
      <c r="KMZ6" s="178"/>
      <c r="KNA6" s="186"/>
      <c r="KNB6" s="178"/>
      <c r="KNC6" s="185"/>
      <c r="KND6" s="154"/>
      <c r="KNE6" s="178"/>
      <c r="KNF6" s="178"/>
      <c r="KNG6" s="186"/>
      <c r="KNH6" s="178"/>
      <c r="KNI6" s="185"/>
      <c r="KNJ6" s="154"/>
      <c r="KNK6" s="178"/>
      <c r="KNL6" s="178"/>
      <c r="KNM6" s="186"/>
      <c r="KNN6" s="178"/>
      <c r="KNO6" s="185"/>
      <c r="KNP6" s="154"/>
      <c r="KNQ6" s="178"/>
      <c r="KNR6" s="178"/>
      <c r="KNS6" s="186"/>
      <c r="KNT6" s="178"/>
      <c r="KNU6" s="185"/>
      <c r="KNV6" s="154"/>
      <c r="KNW6" s="178"/>
      <c r="KNX6" s="178"/>
      <c r="KNY6" s="186"/>
      <c r="KNZ6" s="178"/>
      <c r="KOA6" s="185"/>
      <c r="KOB6" s="154"/>
      <c r="KOC6" s="178"/>
      <c r="KOD6" s="178"/>
      <c r="KOE6" s="186"/>
      <c r="KOF6" s="178"/>
      <c r="KOG6" s="185"/>
      <c r="KOH6" s="154"/>
      <c r="KOI6" s="178"/>
      <c r="KOJ6" s="178"/>
      <c r="KOK6" s="186"/>
      <c r="KOL6" s="178"/>
      <c r="KOM6" s="185"/>
      <c r="KON6" s="154"/>
      <c r="KOO6" s="178"/>
      <c r="KOP6" s="178"/>
      <c r="KOQ6" s="186"/>
      <c r="KOR6" s="178"/>
      <c r="KOS6" s="185"/>
      <c r="KOT6" s="154"/>
      <c r="KOU6" s="178"/>
      <c r="KOV6" s="178"/>
      <c r="KOW6" s="186"/>
      <c r="KOX6" s="178"/>
      <c r="KOY6" s="185"/>
      <c r="KOZ6" s="154"/>
      <c r="KPA6" s="178"/>
      <c r="KPB6" s="178"/>
      <c r="KPC6" s="186"/>
      <c r="KPD6" s="178"/>
      <c r="KPE6" s="185"/>
      <c r="KPF6" s="154"/>
      <c r="KPG6" s="178"/>
      <c r="KPH6" s="178"/>
      <c r="KPI6" s="186"/>
      <c r="KPJ6" s="178"/>
      <c r="KPK6" s="185"/>
      <c r="KPL6" s="154"/>
      <c r="KPM6" s="178"/>
      <c r="KPN6" s="178"/>
      <c r="KPO6" s="186"/>
      <c r="KPP6" s="178"/>
      <c r="KPQ6" s="185"/>
      <c r="KPR6" s="154"/>
      <c r="KPS6" s="178"/>
      <c r="KPT6" s="178"/>
      <c r="KPU6" s="186"/>
      <c r="KPV6" s="178"/>
      <c r="KPW6" s="185"/>
      <c r="KPX6" s="154"/>
      <c r="KPY6" s="178"/>
      <c r="KPZ6" s="178"/>
      <c r="KQA6" s="186"/>
      <c r="KQB6" s="178"/>
      <c r="KQC6" s="185"/>
      <c r="KQD6" s="154"/>
      <c r="KQE6" s="178"/>
      <c r="KQF6" s="178"/>
      <c r="KQG6" s="186"/>
      <c r="KQH6" s="178"/>
      <c r="KQI6" s="185"/>
      <c r="KQJ6" s="154"/>
      <c r="KQK6" s="178"/>
      <c r="KQL6" s="178"/>
      <c r="KQM6" s="186"/>
      <c r="KQN6" s="178"/>
      <c r="KQO6" s="185"/>
      <c r="KQP6" s="154"/>
      <c r="KQQ6" s="178"/>
      <c r="KQR6" s="178"/>
      <c r="KQS6" s="186"/>
      <c r="KQT6" s="178"/>
      <c r="KQU6" s="185"/>
      <c r="KQV6" s="154"/>
      <c r="KQW6" s="178"/>
      <c r="KQX6" s="178"/>
      <c r="KQY6" s="186"/>
      <c r="KQZ6" s="178"/>
      <c r="KRA6" s="185"/>
      <c r="KRB6" s="154"/>
      <c r="KRC6" s="178"/>
      <c r="KRD6" s="178"/>
      <c r="KRE6" s="186"/>
      <c r="KRF6" s="178"/>
      <c r="KRG6" s="185"/>
      <c r="KRH6" s="154"/>
      <c r="KRI6" s="178"/>
      <c r="KRJ6" s="178"/>
      <c r="KRK6" s="186"/>
      <c r="KRL6" s="178"/>
      <c r="KRM6" s="185"/>
      <c r="KRN6" s="154"/>
      <c r="KRO6" s="178"/>
      <c r="KRP6" s="178"/>
      <c r="KRQ6" s="186"/>
      <c r="KRR6" s="178"/>
      <c r="KRS6" s="185"/>
      <c r="KRT6" s="154"/>
      <c r="KRU6" s="178"/>
      <c r="KRV6" s="178"/>
      <c r="KRW6" s="186"/>
      <c r="KRX6" s="178"/>
      <c r="KRY6" s="185"/>
      <c r="KRZ6" s="154"/>
      <c r="KSA6" s="178"/>
      <c r="KSB6" s="178"/>
      <c r="KSC6" s="186"/>
      <c r="KSD6" s="178"/>
      <c r="KSE6" s="185"/>
      <c r="KSF6" s="154"/>
      <c r="KSG6" s="178"/>
      <c r="KSH6" s="178"/>
      <c r="KSI6" s="186"/>
      <c r="KSJ6" s="178"/>
      <c r="KSK6" s="185"/>
      <c r="KSL6" s="154"/>
      <c r="KSM6" s="178"/>
      <c r="KSN6" s="178"/>
      <c r="KSO6" s="186"/>
      <c r="KSP6" s="178"/>
      <c r="KSQ6" s="185"/>
      <c r="KSR6" s="154"/>
      <c r="KSS6" s="178"/>
      <c r="KST6" s="178"/>
      <c r="KSU6" s="186"/>
      <c r="KSV6" s="178"/>
      <c r="KSW6" s="185"/>
      <c r="KSX6" s="154"/>
      <c r="KSY6" s="178"/>
      <c r="KSZ6" s="178"/>
      <c r="KTA6" s="186"/>
      <c r="KTB6" s="178"/>
      <c r="KTC6" s="185"/>
      <c r="KTD6" s="154"/>
      <c r="KTE6" s="178"/>
      <c r="KTF6" s="178"/>
      <c r="KTG6" s="186"/>
      <c r="KTH6" s="178"/>
      <c r="KTI6" s="185"/>
      <c r="KTJ6" s="154"/>
      <c r="KTK6" s="178"/>
      <c r="KTL6" s="178"/>
      <c r="KTM6" s="186"/>
      <c r="KTN6" s="178"/>
      <c r="KTO6" s="185"/>
      <c r="KTP6" s="154"/>
      <c r="KTQ6" s="178"/>
      <c r="KTR6" s="178"/>
      <c r="KTS6" s="186"/>
      <c r="KTT6" s="178"/>
      <c r="KTU6" s="185"/>
      <c r="KTV6" s="154"/>
      <c r="KTW6" s="178"/>
      <c r="KTX6" s="178"/>
      <c r="KTY6" s="186"/>
      <c r="KTZ6" s="178"/>
      <c r="KUA6" s="185"/>
      <c r="KUB6" s="154"/>
      <c r="KUC6" s="178"/>
      <c r="KUD6" s="178"/>
      <c r="KUE6" s="186"/>
      <c r="KUF6" s="178"/>
      <c r="KUG6" s="185"/>
      <c r="KUH6" s="154"/>
      <c r="KUI6" s="178"/>
      <c r="KUJ6" s="178"/>
      <c r="KUK6" s="186"/>
      <c r="KUL6" s="178"/>
      <c r="KUM6" s="185"/>
      <c r="KUN6" s="154"/>
      <c r="KUO6" s="178"/>
      <c r="KUP6" s="178"/>
      <c r="KUQ6" s="186"/>
      <c r="KUR6" s="178"/>
      <c r="KUS6" s="185"/>
      <c r="KUT6" s="154"/>
      <c r="KUU6" s="178"/>
      <c r="KUV6" s="178"/>
      <c r="KUW6" s="186"/>
      <c r="KUX6" s="178"/>
      <c r="KUY6" s="185"/>
      <c r="KUZ6" s="154"/>
      <c r="KVA6" s="178"/>
      <c r="KVB6" s="178"/>
      <c r="KVC6" s="186"/>
      <c r="KVD6" s="178"/>
      <c r="KVE6" s="185"/>
      <c r="KVF6" s="154"/>
      <c r="KVG6" s="178"/>
      <c r="KVH6" s="178"/>
      <c r="KVI6" s="186"/>
      <c r="KVJ6" s="178"/>
      <c r="KVK6" s="185"/>
      <c r="KVL6" s="154"/>
      <c r="KVM6" s="178"/>
      <c r="KVN6" s="178"/>
      <c r="KVO6" s="186"/>
      <c r="KVP6" s="178"/>
      <c r="KVQ6" s="185"/>
      <c r="KVR6" s="154"/>
      <c r="KVS6" s="178"/>
      <c r="KVT6" s="178"/>
      <c r="KVU6" s="186"/>
      <c r="KVV6" s="178"/>
      <c r="KVW6" s="185"/>
      <c r="KVX6" s="154"/>
      <c r="KVY6" s="178"/>
      <c r="KVZ6" s="178"/>
      <c r="KWA6" s="186"/>
      <c r="KWB6" s="178"/>
      <c r="KWC6" s="185"/>
      <c r="KWD6" s="154"/>
      <c r="KWE6" s="178"/>
      <c r="KWF6" s="178"/>
      <c r="KWG6" s="186"/>
      <c r="KWH6" s="178"/>
      <c r="KWI6" s="185"/>
      <c r="KWJ6" s="154"/>
      <c r="KWK6" s="178"/>
      <c r="KWL6" s="178"/>
      <c r="KWM6" s="186"/>
      <c r="KWN6" s="178"/>
      <c r="KWO6" s="185"/>
      <c r="KWP6" s="154"/>
      <c r="KWQ6" s="178"/>
      <c r="KWR6" s="178"/>
      <c r="KWS6" s="186"/>
      <c r="KWT6" s="178"/>
      <c r="KWU6" s="185"/>
      <c r="KWV6" s="154"/>
      <c r="KWW6" s="178"/>
      <c r="KWX6" s="178"/>
      <c r="KWY6" s="186"/>
      <c r="KWZ6" s="178"/>
      <c r="KXA6" s="185"/>
      <c r="KXB6" s="154"/>
      <c r="KXC6" s="178"/>
      <c r="KXD6" s="178"/>
      <c r="KXE6" s="186"/>
      <c r="KXF6" s="178"/>
      <c r="KXG6" s="185"/>
      <c r="KXH6" s="154"/>
      <c r="KXI6" s="178"/>
      <c r="KXJ6" s="178"/>
      <c r="KXK6" s="186"/>
      <c r="KXL6" s="178"/>
      <c r="KXM6" s="185"/>
      <c r="KXN6" s="154"/>
      <c r="KXO6" s="178"/>
      <c r="KXP6" s="178"/>
      <c r="KXQ6" s="186"/>
      <c r="KXR6" s="178"/>
      <c r="KXS6" s="185"/>
      <c r="KXT6" s="154"/>
      <c r="KXU6" s="178"/>
      <c r="KXV6" s="178"/>
      <c r="KXW6" s="186"/>
      <c r="KXX6" s="178"/>
      <c r="KXY6" s="185"/>
      <c r="KXZ6" s="154"/>
      <c r="KYA6" s="178"/>
      <c r="KYB6" s="178"/>
      <c r="KYC6" s="186"/>
      <c r="KYD6" s="178"/>
      <c r="KYE6" s="185"/>
      <c r="KYF6" s="154"/>
      <c r="KYG6" s="178"/>
      <c r="KYH6" s="178"/>
      <c r="KYI6" s="186"/>
      <c r="KYJ6" s="178"/>
      <c r="KYK6" s="185"/>
      <c r="KYL6" s="154"/>
      <c r="KYM6" s="178"/>
      <c r="KYN6" s="178"/>
      <c r="KYO6" s="186"/>
      <c r="KYP6" s="178"/>
      <c r="KYQ6" s="185"/>
      <c r="KYR6" s="154"/>
      <c r="KYS6" s="178"/>
      <c r="KYT6" s="178"/>
      <c r="KYU6" s="186"/>
      <c r="KYV6" s="178"/>
      <c r="KYW6" s="185"/>
      <c r="KYX6" s="154"/>
      <c r="KYY6" s="178"/>
      <c r="KYZ6" s="178"/>
      <c r="KZA6" s="186"/>
      <c r="KZB6" s="178"/>
      <c r="KZC6" s="185"/>
      <c r="KZD6" s="154"/>
      <c r="KZE6" s="178"/>
      <c r="KZF6" s="178"/>
      <c r="KZG6" s="186"/>
      <c r="KZH6" s="178"/>
      <c r="KZI6" s="185"/>
      <c r="KZJ6" s="154"/>
      <c r="KZK6" s="178"/>
      <c r="KZL6" s="178"/>
      <c r="KZM6" s="186"/>
      <c r="KZN6" s="178"/>
      <c r="KZO6" s="185"/>
      <c r="KZP6" s="154"/>
      <c r="KZQ6" s="178"/>
      <c r="KZR6" s="178"/>
      <c r="KZS6" s="186"/>
      <c r="KZT6" s="178"/>
      <c r="KZU6" s="185"/>
      <c r="KZV6" s="154"/>
      <c r="KZW6" s="178"/>
      <c r="KZX6" s="178"/>
      <c r="KZY6" s="186"/>
      <c r="KZZ6" s="178"/>
      <c r="LAA6" s="185"/>
      <c r="LAB6" s="154"/>
      <c r="LAC6" s="178"/>
      <c r="LAD6" s="178"/>
      <c r="LAE6" s="186"/>
      <c r="LAF6" s="178"/>
      <c r="LAG6" s="185"/>
      <c r="LAH6" s="154"/>
      <c r="LAI6" s="178"/>
      <c r="LAJ6" s="178"/>
      <c r="LAK6" s="186"/>
      <c r="LAL6" s="178"/>
      <c r="LAM6" s="185"/>
      <c r="LAN6" s="154"/>
      <c r="LAO6" s="178"/>
      <c r="LAP6" s="178"/>
      <c r="LAQ6" s="186"/>
      <c r="LAR6" s="178"/>
      <c r="LAS6" s="185"/>
      <c r="LAT6" s="154"/>
      <c r="LAU6" s="178"/>
      <c r="LAV6" s="178"/>
      <c r="LAW6" s="186"/>
      <c r="LAX6" s="178"/>
      <c r="LAY6" s="185"/>
      <c r="LAZ6" s="154"/>
      <c r="LBA6" s="178"/>
      <c r="LBB6" s="178"/>
      <c r="LBC6" s="186"/>
      <c r="LBD6" s="178"/>
      <c r="LBE6" s="185"/>
      <c r="LBF6" s="154"/>
      <c r="LBG6" s="178"/>
      <c r="LBH6" s="178"/>
      <c r="LBI6" s="186"/>
      <c r="LBJ6" s="178"/>
      <c r="LBK6" s="185"/>
      <c r="LBL6" s="154"/>
      <c r="LBM6" s="178"/>
      <c r="LBN6" s="178"/>
      <c r="LBO6" s="186"/>
      <c r="LBP6" s="178"/>
      <c r="LBQ6" s="185"/>
      <c r="LBR6" s="154"/>
      <c r="LBS6" s="178"/>
      <c r="LBT6" s="178"/>
      <c r="LBU6" s="186"/>
      <c r="LBV6" s="178"/>
      <c r="LBW6" s="185"/>
      <c r="LBX6" s="154"/>
      <c r="LBY6" s="178"/>
      <c r="LBZ6" s="178"/>
      <c r="LCA6" s="186"/>
      <c r="LCB6" s="178"/>
      <c r="LCC6" s="185"/>
      <c r="LCD6" s="154"/>
      <c r="LCE6" s="178"/>
      <c r="LCF6" s="178"/>
      <c r="LCG6" s="186"/>
      <c r="LCH6" s="178"/>
      <c r="LCI6" s="185"/>
      <c r="LCJ6" s="154"/>
      <c r="LCK6" s="178"/>
      <c r="LCL6" s="178"/>
      <c r="LCM6" s="186"/>
      <c r="LCN6" s="178"/>
      <c r="LCO6" s="185"/>
      <c r="LCP6" s="154"/>
      <c r="LCQ6" s="178"/>
      <c r="LCR6" s="178"/>
      <c r="LCS6" s="186"/>
      <c r="LCT6" s="178"/>
      <c r="LCU6" s="185"/>
      <c r="LCV6" s="154"/>
      <c r="LCW6" s="178"/>
      <c r="LCX6" s="178"/>
      <c r="LCY6" s="186"/>
      <c r="LCZ6" s="178"/>
      <c r="LDA6" s="185"/>
      <c r="LDB6" s="154"/>
      <c r="LDC6" s="178"/>
      <c r="LDD6" s="178"/>
      <c r="LDE6" s="186"/>
      <c r="LDF6" s="178"/>
      <c r="LDG6" s="185"/>
      <c r="LDH6" s="154"/>
      <c r="LDI6" s="178"/>
      <c r="LDJ6" s="178"/>
      <c r="LDK6" s="186"/>
      <c r="LDL6" s="178"/>
      <c r="LDM6" s="185"/>
      <c r="LDN6" s="154"/>
      <c r="LDO6" s="178"/>
      <c r="LDP6" s="178"/>
      <c r="LDQ6" s="186"/>
      <c r="LDR6" s="178"/>
      <c r="LDS6" s="185"/>
      <c r="LDT6" s="154"/>
      <c r="LDU6" s="178"/>
      <c r="LDV6" s="178"/>
      <c r="LDW6" s="186"/>
      <c r="LDX6" s="178"/>
      <c r="LDY6" s="185"/>
      <c r="LDZ6" s="154"/>
      <c r="LEA6" s="178"/>
      <c r="LEB6" s="178"/>
      <c r="LEC6" s="186"/>
      <c r="LED6" s="178"/>
      <c r="LEE6" s="185"/>
      <c r="LEF6" s="154"/>
      <c r="LEG6" s="178"/>
      <c r="LEH6" s="178"/>
      <c r="LEI6" s="186"/>
      <c r="LEJ6" s="178"/>
      <c r="LEK6" s="185"/>
      <c r="LEL6" s="154"/>
      <c r="LEM6" s="178"/>
      <c r="LEN6" s="178"/>
      <c r="LEO6" s="186"/>
      <c r="LEP6" s="178"/>
      <c r="LEQ6" s="185"/>
      <c r="LER6" s="154"/>
      <c r="LES6" s="178"/>
      <c r="LET6" s="178"/>
      <c r="LEU6" s="186"/>
      <c r="LEV6" s="178"/>
      <c r="LEW6" s="185"/>
      <c r="LEX6" s="154"/>
      <c r="LEY6" s="178"/>
      <c r="LEZ6" s="178"/>
      <c r="LFA6" s="186"/>
      <c r="LFB6" s="178"/>
      <c r="LFC6" s="185"/>
      <c r="LFD6" s="154"/>
      <c r="LFE6" s="178"/>
      <c r="LFF6" s="178"/>
      <c r="LFG6" s="186"/>
      <c r="LFH6" s="178"/>
      <c r="LFI6" s="185"/>
      <c r="LFJ6" s="154"/>
      <c r="LFK6" s="178"/>
      <c r="LFL6" s="178"/>
      <c r="LFM6" s="186"/>
      <c r="LFN6" s="178"/>
      <c r="LFO6" s="185"/>
      <c r="LFP6" s="154"/>
      <c r="LFQ6" s="178"/>
      <c r="LFR6" s="178"/>
      <c r="LFS6" s="186"/>
      <c r="LFT6" s="178"/>
      <c r="LFU6" s="185"/>
      <c r="LFV6" s="154"/>
      <c r="LFW6" s="178"/>
      <c r="LFX6" s="178"/>
      <c r="LFY6" s="186"/>
      <c r="LFZ6" s="178"/>
      <c r="LGA6" s="185"/>
      <c r="LGB6" s="154"/>
      <c r="LGC6" s="178"/>
      <c r="LGD6" s="178"/>
      <c r="LGE6" s="186"/>
      <c r="LGF6" s="178"/>
      <c r="LGG6" s="185"/>
      <c r="LGH6" s="154"/>
      <c r="LGI6" s="178"/>
      <c r="LGJ6" s="178"/>
      <c r="LGK6" s="186"/>
      <c r="LGL6" s="178"/>
      <c r="LGM6" s="185"/>
      <c r="LGN6" s="154"/>
      <c r="LGO6" s="178"/>
      <c r="LGP6" s="178"/>
      <c r="LGQ6" s="186"/>
      <c r="LGR6" s="178"/>
      <c r="LGS6" s="185"/>
      <c r="LGT6" s="154"/>
      <c r="LGU6" s="178"/>
      <c r="LGV6" s="178"/>
      <c r="LGW6" s="186"/>
      <c r="LGX6" s="178"/>
      <c r="LGY6" s="185"/>
      <c r="LGZ6" s="154"/>
      <c r="LHA6" s="178"/>
      <c r="LHB6" s="178"/>
      <c r="LHC6" s="186"/>
      <c r="LHD6" s="178"/>
      <c r="LHE6" s="185"/>
      <c r="LHF6" s="154"/>
      <c r="LHG6" s="178"/>
      <c r="LHH6" s="178"/>
      <c r="LHI6" s="186"/>
      <c r="LHJ6" s="178"/>
      <c r="LHK6" s="185"/>
      <c r="LHL6" s="154"/>
      <c r="LHM6" s="178"/>
      <c r="LHN6" s="178"/>
      <c r="LHO6" s="186"/>
      <c r="LHP6" s="178"/>
      <c r="LHQ6" s="185"/>
      <c r="LHR6" s="154"/>
      <c r="LHS6" s="178"/>
      <c r="LHT6" s="178"/>
      <c r="LHU6" s="186"/>
      <c r="LHV6" s="178"/>
      <c r="LHW6" s="185"/>
      <c r="LHX6" s="154"/>
      <c r="LHY6" s="178"/>
      <c r="LHZ6" s="178"/>
      <c r="LIA6" s="186"/>
      <c r="LIB6" s="178"/>
      <c r="LIC6" s="185"/>
      <c r="LID6" s="154"/>
      <c r="LIE6" s="178"/>
      <c r="LIF6" s="178"/>
      <c r="LIG6" s="186"/>
      <c r="LIH6" s="178"/>
      <c r="LII6" s="185"/>
      <c r="LIJ6" s="154"/>
      <c r="LIK6" s="178"/>
      <c r="LIL6" s="178"/>
      <c r="LIM6" s="186"/>
      <c r="LIN6" s="178"/>
      <c r="LIO6" s="185"/>
      <c r="LIP6" s="154"/>
      <c r="LIQ6" s="178"/>
      <c r="LIR6" s="178"/>
      <c r="LIS6" s="186"/>
      <c r="LIT6" s="178"/>
      <c r="LIU6" s="185"/>
      <c r="LIV6" s="154"/>
      <c r="LIW6" s="178"/>
      <c r="LIX6" s="178"/>
      <c r="LIY6" s="186"/>
      <c r="LIZ6" s="178"/>
      <c r="LJA6" s="185"/>
      <c r="LJB6" s="154"/>
      <c r="LJC6" s="178"/>
      <c r="LJD6" s="178"/>
      <c r="LJE6" s="186"/>
      <c r="LJF6" s="178"/>
      <c r="LJG6" s="185"/>
      <c r="LJH6" s="154"/>
      <c r="LJI6" s="178"/>
      <c r="LJJ6" s="178"/>
      <c r="LJK6" s="186"/>
      <c r="LJL6" s="178"/>
      <c r="LJM6" s="185"/>
      <c r="LJN6" s="154"/>
      <c r="LJO6" s="178"/>
      <c r="LJP6" s="178"/>
      <c r="LJQ6" s="186"/>
      <c r="LJR6" s="178"/>
      <c r="LJS6" s="185"/>
      <c r="LJT6" s="154"/>
      <c r="LJU6" s="178"/>
      <c r="LJV6" s="178"/>
      <c r="LJW6" s="186"/>
      <c r="LJX6" s="178"/>
      <c r="LJY6" s="185"/>
      <c r="LJZ6" s="154"/>
      <c r="LKA6" s="178"/>
      <c r="LKB6" s="178"/>
      <c r="LKC6" s="186"/>
      <c r="LKD6" s="178"/>
      <c r="LKE6" s="185"/>
      <c r="LKF6" s="154"/>
      <c r="LKG6" s="178"/>
      <c r="LKH6" s="178"/>
      <c r="LKI6" s="186"/>
      <c r="LKJ6" s="178"/>
      <c r="LKK6" s="185"/>
      <c r="LKL6" s="154"/>
      <c r="LKM6" s="178"/>
      <c r="LKN6" s="178"/>
      <c r="LKO6" s="186"/>
      <c r="LKP6" s="178"/>
      <c r="LKQ6" s="185"/>
      <c r="LKR6" s="154"/>
      <c r="LKS6" s="178"/>
      <c r="LKT6" s="178"/>
      <c r="LKU6" s="186"/>
      <c r="LKV6" s="178"/>
      <c r="LKW6" s="185"/>
      <c r="LKX6" s="154"/>
      <c r="LKY6" s="178"/>
      <c r="LKZ6" s="178"/>
      <c r="LLA6" s="186"/>
      <c r="LLB6" s="178"/>
      <c r="LLC6" s="185"/>
      <c r="LLD6" s="154"/>
      <c r="LLE6" s="178"/>
      <c r="LLF6" s="178"/>
      <c r="LLG6" s="186"/>
      <c r="LLH6" s="178"/>
      <c r="LLI6" s="185"/>
      <c r="LLJ6" s="154"/>
      <c r="LLK6" s="178"/>
      <c r="LLL6" s="178"/>
      <c r="LLM6" s="186"/>
      <c r="LLN6" s="178"/>
      <c r="LLO6" s="185"/>
      <c r="LLP6" s="154"/>
      <c r="LLQ6" s="178"/>
      <c r="LLR6" s="178"/>
      <c r="LLS6" s="186"/>
      <c r="LLT6" s="178"/>
      <c r="LLU6" s="185"/>
      <c r="LLV6" s="154"/>
      <c r="LLW6" s="178"/>
      <c r="LLX6" s="178"/>
      <c r="LLY6" s="186"/>
      <c r="LLZ6" s="178"/>
      <c r="LMA6" s="185"/>
      <c r="LMB6" s="154"/>
      <c r="LMC6" s="178"/>
      <c r="LMD6" s="178"/>
      <c r="LME6" s="186"/>
      <c r="LMF6" s="178"/>
      <c r="LMG6" s="185"/>
      <c r="LMH6" s="154"/>
      <c r="LMI6" s="178"/>
      <c r="LMJ6" s="178"/>
      <c r="LMK6" s="186"/>
      <c r="LML6" s="178"/>
      <c r="LMM6" s="185"/>
      <c r="LMN6" s="154"/>
      <c r="LMO6" s="178"/>
      <c r="LMP6" s="178"/>
      <c r="LMQ6" s="186"/>
      <c r="LMR6" s="178"/>
      <c r="LMS6" s="185"/>
      <c r="LMT6" s="154"/>
      <c r="LMU6" s="178"/>
      <c r="LMV6" s="178"/>
      <c r="LMW6" s="186"/>
      <c r="LMX6" s="178"/>
      <c r="LMY6" s="185"/>
      <c r="LMZ6" s="154"/>
      <c r="LNA6" s="178"/>
      <c r="LNB6" s="178"/>
      <c r="LNC6" s="186"/>
      <c r="LND6" s="178"/>
      <c r="LNE6" s="185"/>
      <c r="LNF6" s="154"/>
      <c r="LNG6" s="178"/>
      <c r="LNH6" s="178"/>
      <c r="LNI6" s="186"/>
      <c r="LNJ6" s="178"/>
      <c r="LNK6" s="185"/>
      <c r="LNL6" s="154"/>
      <c r="LNM6" s="178"/>
      <c r="LNN6" s="178"/>
      <c r="LNO6" s="186"/>
      <c r="LNP6" s="178"/>
      <c r="LNQ6" s="185"/>
      <c r="LNR6" s="154"/>
      <c r="LNS6" s="178"/>
      <c r="LNT6" s="178"/>
      <c r="LNU6" s="186"/>
      <c r="LNV6" s="178"/>
      <c r="LNW6" s="185"/>
      <c r="LNX6" s="154"/>
      <c r="LNY6" s="178"/>
      <c r="LNZ6" s="178"/>
      <c r="LOA6" s="186"/>
      <c r="LOB6" s="178"/>
      <c r="LOC6" s="185"/>
      <c r="LOD6" s="154"/>
      <c r="LOE6" s="178"/>
      <c r="LOF6" s="178"/>
      <c r="LOG6" s="186"/>
      <c r="LOH6" s="178"/>
      <c r="LOI6" s="185"/>
      <c r="LOJ6" s="154"/>
      <c r="LOK6" s="178"/>
      <c r="LOL6" s="178"/>
      <c r="LOM6" s="186"/>
      <c r="LON6" s="178"/>
      <c r="LOO6" s="185"/>
      <c r="LOP6" s="154"/>
      <c r="LOQ6" s="178"/>
      <c r="LOR6" s="178"/>
      <c r="LOS6" s="186"/>
      <c r="LOT6" s="178"/>
      <c r="LOU6" s="185"/>
      <c r="LOV6" s="154"/>
      <c r="LOW6" s="178"/>
      <c r="LOX6" s="178"/>
      <c r="LOY6" s="186"/>
      <c r="LOZ6" s="178"/>
      <c r="LPA6" s="185"/>
      <c r="LPB6" s="154"/>
      <c r="LPC6" s="178"/>
      <c r="LPD6" s="178"/>
      <c r="LPE6" s="186"/>
      <c r="LPF6" s="178"/>
      <c r="LPG6" s="185"/>
      <c r="LPH6" s="154"/>
      <c r="LPI6" s="178"/>
      <c r="LPJ6" s="178"/>
      <c r="LPK6" s="186"/>
      <c r="LPL6" s="178"/>
      <c r="LPM6" s="185"/>
      <c r="LPN6" s="154"/>
      <c r="LPO6" s="178"/>
      <c r="LPP6" s="178"/>
      <c r="LPQ6" s="186"/>
      <c r="LPR6" s="178"/>
      <c r="LPS6" s="185"/>
      <c r="LPT6" s="154"/>
      <c r="LPU6" s="178"/>
      <c r="LPV6" s="178"/>
      <c r="LPW6" s="186"/>
      <c r="LPX6" s="178"/>
      <c r="LPY6" s="185"/>
      <c r="LPZ6" s="154"/>
      <c r="LQA6" s="178"/>
      <c r="LQB6" s="178"/>
      <c r="LQC6" s="186"/>
      <c r="LQD6" s="178"/>
      <c r="LQE6" s="185"/>
      <c r="LQF6" s="154"/>
      <c r="LQG6" s="178"/>
      <c r="LQH6" s="178"/>
      <c r="LQI6" s="186"/>
      <c r="LQJ6" s="178"/>
      <c r="LQK6" s="185"/>
      <c r="LQL6" s="154"/>
      <c r="LQM6" s="178"/>
      <c r="LQN6" s="178"/>
      <c r="LQO6" s="186"/>
      <c r="LQP6" s="178"/>
      <c r="LQQ6" s="185"/>
      <c r="LQR6" s="154"/>
      <c r="LQS6" s="178"/>
      <c r="LQT6" s="178"/>
      <c r="LQU6" s="186"/>
      <c r="LQV6" s="178"/>
      <c r="LQW6" s="185"/>
      <c r="LQX6" s="154"/>
      <c r="LQY6" s="178"/>
      <c r="LQZ6" s="178"/>
      <c r="LRA6" s="186"/>
      <c r="LRB6" s="178"/>
      <c r="LRC6" s="185"/>
      <c r="LRD6" s="154"/>
      <c r="LRE6" s="178"/>
      <c r="LRF6" s="178"/>
      <c r="LRG6" s="186"/>
      <c r="LRH6" s="178"/>
      <c r="LRI6" s="185"/>
      <c r="LRJ6" s="154"/>
      <c r="LRK6" s="178"/>
      <c r="LRL6" s="178"/>
      <c r="LRM6" s="186"/>
      <c r="LRN6" s="178"/>
      <c r="LRO6" s="185"/>
      <c r="LRP6" s="154"/>
      <c r="LRQ6" s="178"/>
      <c r="LRR6" s="178"/>
      <c r="LRS6" s="186"/>
      <c r="LRT6" s="178"/>
      <c r="LRU6" s="185"/>
      <c r="LRV6" s="154"/>
      <c r="LRW6" s="178"/>
      <c r="LRX6" s="178"/>
      <c r="LRY6" s="186"/>
      <c r="LRZ6" s="178"/>
      <c r="LSA6" s="185"/>
      <c r="LSB6" s="154"/>
      <c r="LSC6" s="178"/>
      <c r="LSD6" s="178"/>
      <c r="LSE6" s="186"/>
      <c r="LSF6" s="178"/>
      <c r="LSG6" s="185"/>
      <c r="LSH6" s="154"/>
      <c r="LSI6" s="178"/>
      <c r="LSJ6" s="178"/>
      <c r="LSK6" s="186"/>
      <c r="LSL6" s="178"/>
      <c r="LSM6" s="185"/>
      <c r="LSN6" s="154"/>
      <c r="LSO6" s="178"/>
      <c r="LSP6" s="178"/>
      <c r="LSQ6" s="186"/>
      <c r="LSR6" s="178"/>
      <c r="LSS6" s="185"/>
      <c r="LST6" s="154"/>
      <c r="LSU6" s="178"/>
      <c r="LSV6" s="178"/>
      <c r="LSW6" s="186"/>
      <c r="LSX6" s="178"/>
      <c r="LSY6" s="185"/>
      <c r="LSZ6" s="154"/>
      <c r="LTA6" s="178"/>
      <c r="LTB6" s="178"/>
      <c r="LTC6" s="186"/>
      <c r="LTD6" s="178"/>
      <c r="LTE6" s="185"/>
      <c r="LTF6" s="154"/>
      <c r="LTG6" s="178"/>
      <c r="LTH6" s="178"/>
      <c r="LTI6" s="186"/>
      <c r="LTJ6" s="178"/>
      <c r="LTK6" s="185"/>
      <c r="LTL6" s="154"/>
      <c r="LTM6" s="178"/>
      <c r="LTN6" s="178"/>
      <c r="LTO6" s="186"/>
      <c r="LTP6" s="178"/>
      <c r="LTQ6" s="185"/>
      <c r="LTR6" s="154"/>
      <c r="LTS6" s="178"/>
      <c r="LTT6" s="178"/>
      <c r="LTU6" s="186"/>
      <c r="LTV6" s="178"/>
      <c r="LTW6" s="185"/>
      <c r="LTX6" s="154"/>
      <c r="LTY6" s="178"/>
      <c r="LTZ6" s="178"/>
      <c r="LUA6" s="186"/>
      <c r="LUB6" s="178"/>
      <c r="LUC6" s="185"/>
      <c r="LUD6" s="154"/>
      <c r="LUE6" s="178"/>
      <c r="LUF6" s="178"/>
      <c r="LUG6" s="186"/>
      <c r="LUH6" s="178"/>
      <c r="LUI6" s="185"/>
      <c r="LUJ6" s="154"/>
      <c r="LUK6" s="178"/>
      <c r="LUL6" s="178"/>
      <c r="LUM6" s="186"/>
      <c r="LUN6" s="178"/>
      <c r="LUO6" s="185"/>
      <c r="LUP6" s="154"/>
      <c r="LUQ6" s="178"/>
      <c r="LUR6" s="178"/>
      <c r="LUS6" s="186"/>
      <c r="LUT6" s="178"/>
      <c r="LUU6" s="185"/>
      <c r="LUV6" s="154"/>
      <c r="LUW6" s="178"/>
      <c r="LUX6" s="178"/>
      <c r="LUY6" s="186"/>
      <c r="LUZ6" s="178"/>
      <c r="LVA6" s="185"/>
      <c r="LVB6" s="154"/>
      <c r="LVC6" s="178"/>
      <c r="LVD6" s="178"/>
      <c r="LVE6" s="186"/>
      <c r="LVF6" s="178"/>
      <c r="LVG6" s="185"/>
      <c r="LVH6" s="154"/>
      <c r="LVI6" s="178"/>
      <c r="LVJ6" s="178"/>
      <c r="LVK6" s="186"/>
      <c r="LVL6" s="178"/>
      <c r="LVM6" s="185"/>
      <c r="LVN6" s="154"/>
      <c r="LVO6" s="178"/>
      <c r="LVP6" s="178"/>
      <c r="LVQ6" s="186"/>
      <c r="LVR6" s="178"/>
      <c r="LVS6" s="185"/>
      <c r="LVT6" s="154"/>
      <c r="LVU6" s="178"/>
      <c r="LVV6" s="178"/>
      <c r="LVW6" s="186"/>
      <c r="LVX6" s="178"/>
      <c r="LVY6" s="185"/>
      <c r="LVZ6" s="154"/>
      <c r="LWA6" s="178"/>
      <c r="LWB6" s="178"/>
      <c r="LWC6" s="186"/>
      <c r="LWD6" s="178"/>
      <c r="LWE6" s="185"/>
      <c r="LWF6" s="154"/>
      <c r="LWG6" s="178"/>
      <c r="LWH6" s="178"/>
      <c r="LWI6" s="186"/>
      <c r="LWJ6" s="178"/>
      <c r="LWK6" s="185"/>
      <c r="LWL6" s="154"/>
      <c r="LWM6" s="178"/>
      <c r="LWN6" s="178"/>
      <c r="LWO6" s="186"/>
      <c r="LWP6" s="178"/>
      <c r="LWQ6" s="185"/>
      <c r="LWR6" s="154"/>
      <c r="LWS6" s="178"/>
      <c r="LWT6" s="178"/>
      <c r="LWU6" s="186"/>
      <c r="LWV6" s="178"/>
      <c r="LWW6" s="185"/>
      <c r="LWX6" s="154"/>
      <c r="LWY6" s="178"/>
      <c r="LWZ6" s="178"/>
      <c r="LXA6" s="186"/>
      <c r="LXB6" s="178"/>
      <c r="LXC6" s="185"/>
      <c r="LXD6" s="154"/>
      <c r="LXE6" s="178"/>
      <c r="LXF6" s="178"/>
      <c r="LXG6" s="186"/>
      <c r="LXH6" s="178"/>
      <c r="LXI6" s="185"/>
      <c r="LXJ6" s="154"/>
      <c r="LXK6" s="178"/>
      <c r="LXL6" s="178"/>
      <c r="LXM6" s="186"/>
      <c r="LXN6" s="178"/>
      <c r="LXO6" s="185"/>
      <c r="LXP6" s="154"/>
      <c r="LXQ6" s="178"/>
      <c r="LXR6" s="178"/>
      <c r="LXS6" s="186"/>
      <c r="LXT6" s="178"/>
      <c r="LXU6" s="185"/>
      <c r="LXV6" s="154"/>
      <c r="LXW6" s="178"/>
      <c r="LXX6" s="178"/>
      <c r="LXY6" s="186"/>
      <c r="LXZ6" s="178"/>
      <c r="LYA6" s="185"/>
      <c r="LYB6" s="154"/>
      <c r="LYC6" s="178"/>
      <c r="LYD6" s="178"/>
      <c r="LYE6" s="186"/>
      <c r="LYF6" s="178"/>
      <c r="LYG6" s="185"/>
      <c r="LYH6" s="154"/>
      <c r="LYI6" s="178"/>
      <c r="LYJ6" s="178"/>
      <c r="LYK6" s="186"/>
      <c r="LYL6" s="178"/>
      <c r="LYM6" s="185"/>
      <c r="LYN6" s="154"/>
      <c r="LYO6" s="178"/>
      <c r="LYP6" s="178"/>
      <c r="LYQ6" s="186"/>
      <c r="LYR6" s="178"/>
      <c r="LYS6" s="185"/>
      <c r="LYT6" s="154"/>
      <c r="LYU6" s="178"/>
      <c r="LYV6" s="178"/>
      <c r="LYW6" s="186"/>
      <c r="LYX6" s="178"/>
      <c r="LYY6" s="185"/>
      <c r="LYZ6" s="154"/>
      <c r="LZA6" s="178"/>
      <c r="LZB6" s="178"/>
      <c r="LZC6" s="186"/>
      <c r="LZD6" s="178"/>
      <c r="LZE6" s="185"/>
      <c r="LZF6" s="154"/>
      <c r="LZG6" s="178"/>
      <c r="LZH6" s="178"/>
      <c r="LZI6" s="186"/>
      <c r="LZJ6" s="178"/>
      <c r="LZK6" s="185"/>
      <c r="LZL6" s="154"/>
      <c r="LZM6" s="178"/>
      <c r="LZN6" s="178"/>
      <c r="LZO6" s="186"/>
      <c r="LZP6" s="178"/>
      <c r="LZQ6" s="185"/>
      <c r="LZR6" s="154"/>
      <c r="LZS6" s="178"/>
      <c r="LZT6" s="178"/>
      <c r="LZU6" s="186"/>
      <c r="LZV6" s="178"/>
      <c r="LZW6" s="185"/>
      <c r="LZX6" s="154"/>
      <c r="LZY6" s="178"/>
      <c r="LZZ6" s="178"/>
      <c r="MAA6" s="186"/>
      <c r="MAB6" s="178"/>
      <c r="MAC6" s="185"/>
      <c r="MAD6" s="154"/>
      <c r="MAE6" s="178"/>
      <c r="MAF6" s="178"/>
      <c r="MAG6" s="186"/>
      <c r="MAH6" s="178"/>
      <c r="MAI6" s="185"/>
      <c r="MAJ6" s="154"/>
      <c r="MAK6" s="178"/>
      <c r="MAL6" s="178"/>
      <c r="MAM6" s="186"/>
      <c r="MAN6" s="178"/>
      <c r="MAO6" s="185"/>
      <c r="MAP6" s="154"/>
      <c r="MAQ6" s="178"/>
      <c r="MAR6" s="178"/>
      <c r="MAS6" s="186"/>
      <c r="MAT6" s="178"/>
      <c r="MAU6" s="185"/>
      <c r="MAV6" s="154"/>
      <c r="MAW6" s="178"/>
      <c r="MAX6" s="178"/>
      <c r="MAY6" s="186"/>
      <c r="MAZ6" s="178"/>
      <c r="MBA6" s="185"/>
      <c r="MBB6" s="154"/>
      <c r="MBC6" s="178"/>
      <c r="MBD6" s="178"/>
      <c r="MBE6" s="186"/>
      <c r="MBF6" s="178"/>
      <c r="MBG6" s="185"/>
      <c r="MBH6" s="154"/>
      <c r="MBI6" s="178"/>
      <c r="MBJ6" s="178"/>
      <c r="MBK6" s="186"/>
      <c r="MBL6" s="178"/>
      <c r="MBM6" s="185"/>
      <c r="MBN6" s="154"/>
      <c r="MBO6" s="178"/>
      <c r="MBP6" s="178"/>
      <c r="MBQ6" s="186"/>
      <c r="MBR6" s="178"/>
      <c r="MBS6" s="185"/>
      <c r="MBT6" s="154"/>
      <c r="MBU6" s="178"/>
      <c r="MBV6" s="178"/>
      <c r="MBW6" s="186"/>
      <c r="MBX6" s="178"/>
      <c r="MBY6" s="185"/>
      <c r="MBZ6" s="154"/>
      <c r="MCA6" s="178"/>
      <c r="MCB6" s="178"/>
      <c r="MCC6" s="186"/>
      <c r="MCD6" s="178"/>
      <c r="MCE6" s="185"/>
      <c r="MCF6" s="154"/>
      <c r="MCG6" s="178"/>
      <c r="MCH6" s="178"/>
      <c r="MCI6" s="186"/>
      <c r="MCJ6" s="178"/>
      <c r="MCK6" s="185"/>
      <c r="MCL6" s="154"/>
      <c r="MCM6" s="178"/>
      <c r="MCN6" s="178"/>
      <c r="MCO6" s="186"/>
      <c r="MCP6" s="178"/>
      <c r="MCQ6" s="185"/>
      <c r="MCR6" s="154"/>
      <c r="MCS6" s="178"/>
      <c r="MCT6" s="178"/>
      <c r="MCU6" s="186"/>
      <c r="MCV6" s="178"/>
      <c r="MCW6" s="185"/>
      <c r="MCX6" s="154"/>
      <c r="MCY6" s="178"/>
      <c r="MCZ6" s="178"/>
      <c r="MDA6" s="186"/>
      <c r="MDB6" s="178"/>
      <c r="MDC6" s="185"/>
      <c r="MDD6" s="154"/>
      <c r="MDE6" s="178"/>
      <c r="MDF6" s="178"/>
      <c r="MDG6" s="186"/>
      <c r="MDH6" s="178"/>
      <c r="MDI6" s="185"/>
      <c r="MDJ6" s="154"/>
      <c r="MDK6" s="178"/>
      <c r="MDL6" s="178"/>
      <c r="MDM6" s="186"/>
      <c r="MDN6" s="178"/>
      <c r="MDO6" s="185"/>
      <c r="MDP6" s="154"/>
      <c r="MDQ6" s="178"/>
      <c r="MDR6" s="178"/>
      <c r="MDS6" s="186"/>
      <c r="MDT6" s="178"/>
      <c r="MDU6" s="185"/>
      <c r="MDV6" s="154"/>
      <c r="MDW6" s="178"/>
      <c r="MDX6" s="178"/>
      <c r="MDY6" s="186"/>
      <c r="MDZ6" s="178"/>
      <c r="MEA6" s="185"/>
      <c r="MEB6" s="154"/>
      <c r="MEC6" s="178"/>
      <c r="MED6" s="178"/>
      <c r="MEE6" s="186"/>
      <c r="MEF6" s="178"/>
      <c r="MEG6" s="185"/>
      <c r="MEH6" s="154"/>
      <c r="MEI6" s="178"/>
      <c r="MEJ6" s="178"/>
      <c r="MEK6" s="186"/>
      <c r="MEL6" s="178"/>
      <c r="MEM6" s="185"/>
      <c r="MEN6" s="154"/>
      <c r="MEO6" s="178"/>
      <c r="MEP6" s="178"/>
      <c r="MEQ6" s="186"/>
      <c r="MER6" s="178"/>
      <c r="MES6" s="185"/>
      <c r="MET6" s="154"/>
      <c r="MEU6" s="178"/>
      <c r="MEV6" s="178"/>
      <c r="MEW6" s="186"/>
      <c r="MEX6" s="178"/>
      <c r="MEY6" s="185"/>
      <c r="MEZ6" s="154"/>
      <c r="MFA6" s="178"/>
      <c r="MFB6" s="178"/>
      <c r="MFC6" s="186"/>
      <c r="MFD6" s="178"/>
      <c r="MFE6" s="185"/>
      <c r="MFF6" s="154"/>
      <c r="MFG6" s="178"/>
      <c r="MFH6" s="178"/>
      <c r="MFI6" s="186"/>
      <c r="MFJ6" s="178"/>
      <c r="MFK6" s="185"/>
      <c r="MFL6" s="154"/>
      <c r="MFM6" s="178"/>
      <c r="MFN6" s="178"/>
      <c r="MFO6" s="186"/>
      <c r="MFP6" s="178"/>
      <c r="MFQ6" s="185"/>
      <c r="MFR6" s="154"/>
      <c r="MFS6" s="178"/>
      <c r="MFT6" s="178"/>
      <c r="MFU6" s="186"/>
      <c r="MFV6" s="178"/>
      <c r="MFW6" s="185"/>
      <c r="MFX6" s="154"/>
      <c r="MFY6" s="178"/>
      <c r="MFZ6" s="178"/>
      <c r="MGA6" s="186"/>
      <c r="MGB6" s="178"/>
      <c r="MGC6" s="185"/>
      <c r="MGD6" s="154"/>
      <c r="MGE6" s="178"/>
      <c r="MGF6" s="178"/>
      <c r="MGG6" s="186"/>
      <c r="MGH6" s="178"/>
      <c r="MGI6" s="185"/>
      <c r="MGJ6" s="154"/>
      <c r="MGK6" s="178"/>
      <c r="MGL6" s="178"/>
      <c r="MGM6" s="186"/>
      <c r="MGN6" s="178"/>
      <c r="MGO6" s="185"/>
      <c r="MGP6" s="154"/>
      <c r="MGQ6" s="178"/>
      <c r="MGR6" s="178"/>
      <c r="MGS6" s="186"/>
      <c r="MGT6" s="178"/>
      <c r="MGU6" s="185"/>
      <c r="MGV6" s="154"/>
      <c r="MGW6" s="178"/>
      <c r="MGX6" s="178"/>
      <c r="MGY6" s="186"/>
      <c r="MGZ6" s="178"/>
      <c r="MHA6" s="185"/>
      <c r="MHB6" s="154"/>
      <c r="MHC6" s="178"/>
      <c r="MHD6" s="178"/>
      <c r="MHE6" s="186"/>
      <c r="MHF6" s="178"/>
      <c r="MHG6" s="185"/>
      <c r="MHH6" s="154"/>
      <c r="MHI6" s="178"/>
      <c r="MHJ6" s="178"/>
      <c r="MHK6" s="186"/>
      <c r="MHL6" s="178"/>
      <c r="MHM6" s="185"/>
      <c r="MHN6" s="154"/>
      <c r="MHO6" s="178"/>
      <c r="MHP6" s="178"/>
      <c r="MHQ6" s="186"/>
      <c r="MHR6" s="178"/>
      <c r="MHS6" s="185"/>
      <c r="MHT6" s="154"/>
      <c r="MHU6" s="178"/>
      <c r="MHV6" s="178"/>
      <c r="MHW6" s="186"/>
      <c r="MHX6" s="178"/>
      <c r="MHY6" s="185"/>
      <c r="MHZ6" s="154"/>
      <c r="MIA6" s="178"/>
      <c r="MIB6" s="178"/>
      <c r="MIC6" s="186"/>
      <c r="MID6" s="178"/>
      <c r="MIE6" s="185"/>
      <c r="MIF6" s="154"/>
      <c r="MIG6" s="178"/>
      <c r="MIH6" s="178"/>
      <c r="MII6" s="186"/>
      <c r="MIJ6" s="178"/>
      <c r="MIK6" s="185"/>
      <c r="MIL6" s="154"/>
      <c r="MIM6" s="178"/>
      <c r="MIN6" s="178"/>
      <c r="MIO6" s="186"/>
      <c r="MIP6" s="178"/>
      <c r="MIQ6" s="185"/>
      <c r="MIR6" s="154"/>
      <c r="MIS6" s="178"/>
      <c r="MIT6" s="178"/>
      <c r="MIU6" s="186"/>
      <c r="MIV6" s="178"/>
      <c r="MIW6" s="185"/>
      <c r="MIX6" s="154"/>
      <c r="MIY6" s="178"/>
      <c r="MIZ6" s="178"/>
      <c r="MJA6" s="186"/>
      <c r="MJB6" s="178"/>
      <c r="MJC6" s="185"/>
      <c r="MJD6" s="154"/>
      <c r="MJE6" s="178"/>
      <c r="MJF6" s="178"/>
      <c r="MJG6" s="186"/>
      <c r="MJH6" s="178"/>
      <c r="MJI6" s="185"/>
      <c r="MJJ6" s="154"/>
      <c r="MJK6" s="178"/>
      <c r="MJL6" s="178"/>
      <c r="MJM6" s="186"/>
      <c r="MJN6" s="178"/>
      <c r="MJO6" s="185"/>
      <c r="MJP6" s="154"/>
      <c r="MJQ6" s="178"/>
      <c r="MJR6" s="178"/>
      <c r="MJS6" s="186"/>
      <c r="MJT6" s="178"/>
      <c r="MJU6" s="185"/>
      <c r="MJV6" s="154"/>
      <c r="MJW6" s="178"/>
      <c r="MJX6" s="178"/>
      <c r="MJY6" s="186"/>
      <c r="MJZ6" s="178"/>
      <c r="MKA6" s="185"/>
      <c r="MKB6" s="154"/>
      <c r="MKC6" s="178"/>
      <c r="MKD6" s="178"/>
      <c r="MKE6" s="186"/>
      <c r="MKF6" s="178"/>
      <c r="MKG6" s="185"/>
      <c r="MKH6" s="154"/>
      <c r="MKI6" s="178"/>
      <c r="MKJ6" s="178"/>
      <c r="MKK6" s="186"/>
      <c r="MKL6" s="178"/>
      <c r="MKM6" s="185"/>
      <c r="MKN6" s="154"/>
      <c r="MKO6" s="178"/>
      <c r="MKP6" s="178"/>
      <c r="MKQ6" s="186"/>
      <c r="MKR6" s="178"/>
      <c r="MKS6" s="185"/>
      <c r="MKT6" s="154"/>
      <c r="MKU6" s="178"/>
      <c r="MKV6" s="178"/>
      <c r="MKW6" s="186"/>
      <c r="MKX6" s="178"/>
      <c r="MKY6" s="185"/>
      <c r="MKZ6" s="154"/>
      <c r="MLA6" s="178"/>
      <c r="MLB6" s="178"/>
      <c r="MLC6" s="186"/>
      <c r="MLD6" s="178"/>
      <c r="MLE6" s="185"/>
      <c r="MLF6" s="154"/>
      <c r="MLG6" s="178"/>
      <c r="MLH6" s="178"/>
      <c r="MLI6" s="186"/>
      <c r="MLJ6" s="178"/>
      <c r="MLK6" s="185"/>
      <c r="MLL6" s="154"/>
      <c r="MLM6" s="178"/>
      <c r="MLN6" s="178"/>
      <c r="MLO6" s="186"/>
      <c r="MLP6" s="178"/>
      <c r="MLQ6" s="185"/>
      <c r="MLR6" s="154"/>
      <c r="MLS6" s="178"/>
      <c r="MLT6" s="178"/>
      <c r="MLU6" s="186"/>
      <c r="MLV6" s="178"/>
      <c r="MLW6" s="185"/>
      <c r="MLX6" s="154"/>
      <c r="MLY6" s="178"/>
      <c r="MLZ6" s="178"/>
      <c r="MMA6" s="186"/>
      <c r="MMB6" s="178"/>
      <c r="MMC6" s="185"/>
      <c r="MMD6" s="154"/>
      <c r="MME6" s="178"/>
      <c r="MMF6" s="178"/>
      <c r="MMG6" s="186"/>
      <c r="MMH6" s="178"/>
      <c r="MMI6" s="185"/>
      <c r="MMJ6" s="154"/>
      <c r="MMK6" s="178"/>
      <c r="MML6" s="178"/>
      <c r="MMM6" s="186"/>
      <c r="MMN6" s="178"/>
      <c r="MMO6" s="185"/>
      <c r="MMP6" s="154"/>
      <c r="MMQ6" s="178"/>
      <c r="MMR6" s="178"/>
      <c r="MMS6" s="186"/>
      <c r="MMT6" s="178"/>
      <c r="MMU6" s="185"/>
      <c r="MMV6" s="154"/>
      <c r="MMW6" s="178"/>
      <c r="MMX6" s="178"/>
      <c r="MMY6" s="186"/>
      <c r="MMZ6" s="178"/>
      <c r="MNA6" s="185"/>
      <c r="MNB6" s="154"/>
      <c r="MNC6" s="178"/>
      <c r="MND6" s="178"/>
      <c r="MNE6" s="186"/>
      <c r="MNF6" s="178"/>
      <c r="MNG6" s="185"/>
      <c r="MNH6" s="154"/>
      <c r="MNI6" s="178"/>
      <c r="MNJ6" s="178"/>
      <c r="MNK6" s="186"/>
      <c r="MNL6" s="178"/>
      <c r="MNM6" s="185"/>
      <c r="MNN6" s="154"/>
      <c r="MNO6" s="178"/>
      <c r="MNP6" s="178"/>
      <c r="MNQ6" s="186"/>
      <c r="MNR6" s="178"/>
      <c r="MNS6" s="185"/>
      <c r="MNT6" s="154"/>
      <c r="MNU6" s="178"/>
      <c r="MNV6" s="178"/>
      <c r="MNW6" s="186"/>
      <c r="MNX6" s="178"/>
      <c r="MNY6" s="185"/>
      <c r="MNZ6" s="154"/>
      <c r="MOA6" s="178"/>
      <c r="MOB6" s="178"/>
      <c r="MOC6" s="186"/>
      <c r="MOD6" s="178"/>
      <c r="MOE6" s="185"/>
      <c r="MOF6" s="154"/>
      <c r="MOG6" s="178"/>
      <c r="MOH6" s="178"/>
      <c r="MOI6" s="186"/>
      <c r="MOJ6" s="178"/>
      <c r="MOK6" s="185"/>
      <c r="MOL6" s="154"/>
      <c r="MOM6" s="178"/>
      <c r="MON6" s="178"/>
      <c r="MOO6" s="186"/>
      <c r="MOP6" s="178"/>
      <c r="MOQ6" s="185"/>
      <c r="MOR6" s="154"/>
      <c r="MOS6" s="178"/>
      <c r="MOT6" s="178"/>
      <c r="MOU6" s="186"/>
      <c r="MOV6" s="178"/>
      <c r="MOW6" s="185"/>
      <c r="MOX6" s="154"/>
      <c r="MOY6" s="178"/>
      <c r="MOZ6" s="178"/>
      <c r="MPA6" s="186"/>
      <c r="MPB6" s="178"/>
      <c r="MPC6" s="185"/>
      <c r="MPD6" s="154"/>
      <c r="MPE6" s="178"/>
      <c r="MPF6" s="178"/>
      <c r="MPG6" s="186"/>
      <c r="MPH6" s="178"/>
      <c r="MPI6" s="185"/>
      <c r="MPJ6" s="154"/>
      <c r="MPK6" s="178"/>
      <c r="MPL6" s="178"/>
      <c r="MPM6" s="186"/>
      <c r="MPN6" s="178"/>
      <c r="MPO6" s="185"/>
      <c r="MPP6" s="154"/>
      <c r="MPQ6" s="178"/>
      <c r="MPR6" s="178"/>
      <c r="MPS6" s="186"/>
      <c r="MPT6" s="178"/>
      <c r="MPU6" s="185"/>
      <c r="MPV6" s="154"/>
      <c r="MPW6" s="178"/>
      <c r="MPX6" s="178"/>
      <c r="MPY6" s="186"/>
      <c r="MPZ6" s="178"/>
      <c r="MQA6" s="185"/>
      <c r="MQB6" s="154"/>
      <c r="MQC6" s="178"/>
      <c r="MQD6" s="178"/>
      <c r="MQE6" s="186"/>
      <c r="MQF6" s="178"/>
      <c r="MQG6" s="185"/>
      <c r="MQH6" s="154"/>
      <c r="MQI6" s="178"/>
      <c r="MQJ6" s="178"/>
      <c r="MQK6" s="186"/>
      <c r="MQL6" s="178"/>
      <c r="MQM6" s="185"/>
      <c r="MQN6" s="154"/>
      <c r="MQO6" s="178"/>
      <c r="MQP6" s="178"/>
      <c r="MQQ6" s="186"/>
      <c r="MQR6" s="178"/>
      <c r="MQS6" s="185"/>
      <c r="MQT6" s="154"/>
      <c r="MQU6" s="178"/>
      <c r="MQV6" s="178"/>
      <c r="MQW6" s="186"/>
      <c r="MQX6" s="178"/>
      <c r="MQY6" s="185"/>
      <c r="MQZ6" s="154"/>
      <c r="MRA6" s="178"/>
      <c r="MRB6" s="178"/>
      <c r="MRC6" s="186"/>
      <c r="MRD6" s="178"/>
      <c r="MRE6" s="185"/>
      <c r="MRF6" s="154"/>
      <c r="MRG6" s="178"/>
      <c r="MRH6" s="178"/>
      <c r="MRI6" s="186"/>
      <c r="MRJ6" s="178"/>
      <c r="MRK6" s="185"/>
      <c r="MRL6" s="154"/>
      <c r="MRM6" s="178"/>
      <c r="MRN6" s="178"/>
      <c r="MRO6" s="186"/>
      <c r="MRP6" s="178"/>
      <c r="MRQ6" s="185"/>
      <c r="MRR6" s="154"/>
      <c r="MRS6" s="178"/>
      <c r="MRT6" s="178"/>
      <c r="MRU6" s="186"/>
      <c r="MRV6" s="178"/>
      <c r="MRW6" s="185"/>
      <c r="MRX6" s="154"/>
      <c r="MRY6" s="178"/>
      <c r="MRZ6" s="178"/>
      <c r="MSA6" s="186"/>
      <c r="MSB6" s="178"/>
      <c r="MSC6" s="185"/>
      <c r="MSD6" s="154"/>
      <c r="MSE6" s="178"/>
      <c r="MSF6" s="178"/>
      <c r="MSG6" s="186"/>
      <c r="MSH6" s="178"/>
      <c r="MSI6" s="185"/>
      <c r="MSJ6" s="154"/>
      <c r="MSK6" s="178"/>
      <c r="MSL6" s="178"/>
      <c r="MSM6" s="186"/>
      <c r="MSN6" s="178"/>
      <c r="MSO6" s="185"/>
      <c r="MSP6" s="154"/>
      <c r="MSQ6" s="178"/>
      <c r="MSR6" s="178"/>
      <c r="MSS6" s="186"/>
      <c r="MST6" s="178"/>
      <c r="MSU6" s="185"/>
      <c r="MSV6" s="154"/>
      <c r="MSW6" s="178"/>
      <c r="MSX6" s="178"/>
      <c r="MSY6" s="186"/>
      <c r="MSZ6" s="178"/>
      <c r="MTA6" s="185"/>
      <c r="MTB6" s="154"/>
      <c r="MTC6" s="178"/>
      <c r="MTD6" s="178"/>
      <c r="MTE6" s="186"/>
      <c r="MTF6" s="178"/>
      <c r="MTG6" s="185"/>
      <c r="MTH6" s="154"/>
      <c r="MTI6" s="178"/>
      <c r="MTJ6" s="178"/>
      <c r="MTK6" s="186"/>
      <c r="MTL6" s="178"/>
      <c r="MTM6" s="185"/>
      <c r="MTN6" s="154"/>
      <c r="MTO6" s="178"/>
      <c r="MTP6" s="178"/>
      <c r="MTQ6" s="186"/>
      <c r="MTR6" s="178"/>
      <c r="MTS6" s="185"/>
      <c r="MTT6" s="154"/>
      <c r="MTU6" s="178"/>
      <c r="MTV6" s="178"/>
      <c r="MTW6" s="186"/>
      <c r="MTX6" s="178"/>
      <c r="MTY6" s="185"/>
      <c r="MTZ6" s="154"/>
      <c r="MUA6" s="178"/>
      <c r="MUB6" s="178"/>
      <c r="MUC6" s="186"/>
      <c r="MUD6" s="178"/>
      <c r="MUE6" s="185"/>
      <c r="MUF6" s="154"/>
      <c r="MUG6" s="178"/>
      <c r="MUH6" s="178"/>
      <c r="MUI6" s="186"/>
      <c r="MUJ6" s="178"/>
      <c r="MUK6" s="185"/>
      <c r="MUL6" s="154"/>
      <c r="MUM6" s="178"/>
      <c r="MUN6" s="178"/>
      <c r="MUO6" s="186"/>
      <c r="MUP6" s="178"/>
      <c r="MUQ6" s="185"/>
      <c r="MUR6" s="154"/>
      <c r="MUS6" s="178"/>
      <c r="MUT6" s="178"/>
      <c r="MUU6" s="186"/>
      <c r="MUV6" s="178"/>
      <c r="MUW6" s="185"/>
      <c r="MUX6" s="154"/>
      <c r="MUY6" s="178"/>
      <c r="MUZ6" s="178"/>
      <c r="MVA6" s="186"/>
      <c r="MVB6" s="178"/>
      <c r="MVC6" s="185"/>
      <c r="MVD6" s="154"/>
      <c r="MVE6" s="178"/>
      <c r="MVF6" s="178"/>
      <c r="MVG6" s="186"/>
      <c r="MVH6" s="178"/>
      <c r="MVI6" s="185"/>
      <c r="MVJ6" s="154"/>
      <c r="MVK6" s="178"/>
      <c r="MVL6" s="178"/>
      <c r="MVM6" s="186"/>
      <c r="MVN6" s="178"/>
      <c r="MVO6" s="185"/>
      <c r="MVP6" s="154"/>
      <c r="MVQ6" s="178"/>
      <c r="MVR6" s="178"/>
      <c r="MVS6" s="186"/>
      <c r="MVT6" s="178"/>
      <c r="MVU6" s="185"/>
      <c r="MVV6" s="154"/>
      <c r="MVW6" s="178"/>
      <c r="MVX6" s="178"/>
      <c r="MVY6" s="186"/>
      <c r="MVZ6" s="178"/>
      <c r="MWA6" s="185"/>
      <c r="MWB6" s="154"/>
      <c r="MWC6" s="178"/>
      <c r="MWD6" s="178"/>
      <c r="MWE6" s="186"/>
      <c r="MWF6" s="178"/>
      <c r="MWG6" s="185"/>
      <c r="MWH6" s="154"/>
      <c r="MWI6" s="178"/>
      <c r="MWJ6" s="178"/>
      <c r="MWK6" s="186"/>
      <c r="MWL6" s="178"/>
      <c r="MWM6" s="185"/>
      <c r="MWN6" s="154"/>
      <c r="MWO6" s="178"/>
      <c r="MWP6" s="178"/>
      <c r="MWQ6" s="186"/>
      <c r="MWR6" s="178"/>
      <c r="MWS6" s="185"/>
      <c r="MWT6" s="154"/>
      <c r="MWU6" s="178"/>
      <c r="MWV6" s="178"/>
      <c r="MWW6" s="186"/>
      <c r="MWX6" s="178"/>
      <c r="MWY6" s="185"/>
      <c r="MWZ6" s="154"/>
      <c r="MXA6" s="178"/>
      <c r="MXB6" s="178"/>
      <c r="MXC6" s="186"/>
      <c r="MXD6" s="178"/>
      <c r="MXE6" s="185"/>
      <c r="MXF6" s="154"/>
      <c r="MXG6" s="178"/>
      <c r="MXH6" s="178"/>
      <c r="MXI6" s="186"/>
      <c r="MXJ6" s="178"/>
      <c r="MXK6" s="185"/>
      <c r="MXL6" s="154"/>
      <c r="MXM6" s="178"/>
      <c r="MXN6" s="178"/>
      <c r="MXO6" s="186"/>
      <c r="MXP6" s="178"/>
      <c r="MXQ6" s="185"/>
      <c r="MXR6" s="154"/>
      <c r="MXS6" s="178"/>
      <c r="MXT6" s="178"/>
      <c r="MXU6" s="186"/>
      <c r="MXV6" s="178"/>
      <c r="MXW6" s="185"/>
      <c r="MXX6" s="154"/>
      <c r="MXY6" s="178"/>
      <c r="MXZ6" s="178"/>
      <c r="MYA6" s="186"/>
      <c r="MYB6" s="178"/>
      <c r="MYC6" s="185"/>
      <c r="MYD6" s="154"/>
      <c r="MYE6" s="178"/>
      <c r="MYF6" s="178"/>
      <c r="MYG6" s="186"/>
      <c r="MYH6" s="178"/>
      <c r="MYI6" s="185"/>
      <c r="MYJ6" s="154"/>
      <c r="MYK6" s="178"/>
      <c r="MYL6" s="178"/>
      <c r="MYM6" s="186"/>
      <c r="MYN6" s="178"/>
      <c r="MYO6" s="185"/>
      <c r="MYP6" s="154"/>
      <c r="MYQ6" s="178"/>
      <c r="MYR6" s="178"/>
      <c r="MYS6" s="186"/>
      <c r="MYT6" s="178"/>
      <c r="MYU6" s="185"/>
      <c r="MYV6" s="154"/>
      <c r="MYW6" s="178"/>
      <c r="MYX6" s="178"/>
      <c r="MYY6" s="186"/>
      <c r="MYZ6" s="178"/>
      <c r="MZA6" s="185"/>
      <c r="MZB6" s="154"/>
      <c r="MZC6" s="178"/>
      <c r="MZD6" s="178"/>
      <c r="MZE6" s="186"/>
      <c r="MZF6" s="178"/>
      <c r="MZG6" s="185"/>
      <c r="MZH6" s="154"/>
      <c r="MZI6" s="178"/>
      <c r="MZJ6" s="178"/>
      <c r="MZK6" s="186"/>
      <c r="MZL6" s="178"/>
      <c r="MZM6" s="185"/>
      <c r="MZN6" s="154"/>
      <c r="MZO6" s="178"/>
      <c r="MZP6" s="178"/>
      <c r="MZQ6" s="186"/>
      <c r="MZR6" s="178"/>
      <c r="MZS6" s="185"/>
      <c r="MZT6" s="154"/>
      <c r="MZU6" s="178"/>
      <c r="MZV6" s="178"/>
      <c r="MZW6" s="186"/>
      <c r="MZX6" s="178"/>
      <c r="MZY6" s="185"/>
      <c r="MZZ6" s="154"/>
      <c r="NAA6" s="178"/>
      <c r="NAB6" s="178"/>
      <c r="NAC6" s="186"/>
      <c r="NAD6" s="178"/>
      <c r="NAE6" s="185"/>
      <c r="NAF6" s="154"/>
      <c r="NAG6" s="178"/>
      <c r="NAH6" s="178"/>
      <c r="NAI6" s="186"/>
      <c r="NAJ6" s="178"/>
      <c r="NAK6" s="185"/>
      <c r="NAL6" s="154"/>
      <c r="NAM6" s="178"/>
      <c r="NAN6" s="178"/>
      <c r="NAO6" s="186"/>
      <c r="NAP6" s="178"/>
      <c r="NAQ6" s="185"/>
      <c r="NAR6" s="154"/>
      <c r="NAS6" s="178"/>
      <c r="NAT6" s="178"/>
      <c r="NAU6" s="186"/>
      <c r="NAV6" s="178"/>
      <c r="NAW6" s="185"/>
      <c r="NAX6" s="154"/>
      <c r="NAY6" s="178"/>
      <c r="NAZ6" s="178"/>
      <c r="NBA6" s="186"/>
      <c r="NBB6" s="178"/>
      <c r="NBC6" s="185"/>
      <c r="NBD6" s="154"/>
      <c r="NBE6" s="178"/>
      <c r="NBF6" s="178"/>
      <c r="NBG6" s="186"/>
      <c r="NBH6" s="178"/>
      <c r="NBI6" s="185"/>
      <c r="NBJ6" s="154"/>
      <c r="NBK6" s="178"/>
      <c r="NBL6" s="178"/>
      <c r="NBM6" s="186"/>
      <c r="NBN6" s="178"/>
      <c r="NBO6" s="185"/>
      <c r="NBP6" s="154"/>
      <c r="NBQ6" s="178"/>
      <c r="NBR6" s="178"/>
      <c r="NBS6" s="186"/>
      <c r="NBT6" s="178"/>
      <c r="NBU6" s="185"/>
      <c r="NBV6" s="154"/>
      <c r="NBW6" s="178"/>
      <c r="NBX6" s="178"/>
      <c r="NBY6" s="186"/>
      <c r="NBZ6" s="178"/>
      <c r="NCA6" s="185"/>
      <c r="NCB6" s="154"/>
      <c r="NCC6" s="178"/>
      <c r="NCD6" s="178"/>
      <c r="NCE6" s="186"/>
      <c r="NCF6" s="178"/>
      <c r="NCG6" s="185"/>
      <c r="NCH6" s="154"/>
      <c r="NCI6" s="178"/>
      <c r="NCJ6" s="178"/>
      <c r="NCK6" s="186"/>
      <c r="NCL6" s="178"/>
      <c r="NCM6" s="185"/>
      <c r="NCN6" s="154"/>
      <c r="NCO6" s="178"/>
      <c r="NCP6" s="178"/>
      <c r="NCQ6" s="186"/>
      <c r="NCR6" s="178"/>
      <c r="NCS6" s="185"/>
      <c r="NCT6" s="154"/>
      <c r="NCU6" s="178"/>
      <c r="NCV6" s="178"/>
      <c r="NCW6" s="186"/>
      <c r="NCX6" s="178"/>
      <c r="NCY6" s="185"/>
      <c r="NCZ6" s="154"/>
      <c r="NDA6" s="178"/>
      <c r="NDB6" s="178"/>
      <c r="NDC6" s="186"/>
      <c r="NDD6" s="178"/>
      <c r="NDE6" s="185"/>
      <c r="NDF6" s="154"/>
      <c r="NDG6" s="178"/>
      <c r="NDH6" s="178"/>
      <c r="NDI6" s="186"/>
      <c r="NDJ6" s="178"/>
      <c r="NDK6" s="185"/>
      <c r="NDL6" s="154"/>
      <c r="NDM6" s="178"/>
      <c r="NDN6" s="178"/>
      <c r="NDO6" s="186"/>
      <c r="NDP6" s="178"/>
      <c r="NDQ6" s="185"/>
      <c r="NDR6" s="154"/>
      <c r="NDS6" s="178"/>
      <c r="NDT6" s="178"/>
      <c r="NDU6" s="186"/>
      <c r="NDV6" s="178"/>
      <c r="NDW6" s="185"/>
      <c r="NDX6" s="154"/>
      <c r="NDY6" s="178"/>
      <c r="NDZ6" s="178"/>
      <c r="NEA6" s="186"/>
      <c r="NEB6" s="178"/>
      <c r="NEC6" s="185"/>
      <c r="NED6" s="154"/>
      <c r="NEE6" s="178"/>
      <c r="NEF6" s="178"/>
      <c r="NEG6" s="186"/>
      <c r="NEH6" s="178"/>
      <c r="NEI6" s="185"/>
      <c r="NEJ6" s="154"/>
      <c r="NEK6" s="178"/>
      <c r="NEL6" s="178"/>
      <c r="NEM6" s="186"/>
      <c r="NEN6" s="178"/>
      <c r="NEO6" s="185"/>
      <c r="NEP6" s="154"/>
      <c r="NEQ6" s="178"/>
      <c r="NER6" s="178"/>
      <c r="NES6" s="186"/>
      <c r="NET6" s="178"/>
      <c r="NEU6" s="185"/>
      <c r="NEV6" s="154"/>
      <c r="NEW6" s="178"/>
      <c r="NEX6" s="178"/>
      <c r="NEY6" s="186"/>
      <c r="NEZ6" s="178"/>
      <c r="NFA6" s="185"/>
      <c r="NFB6" s="154"/>
      <c r="NFC6" s="178"/>
      <c r="NFD6" s="178"/>
      <c r="NFE6" s="186"/>
      <c r="NFF6" s="178"/>
      <c r="NFG6" s="185"/>
      <c r="NFH6" s="154"/>
      <c r="NFI6" s="178"/>
      <c r="NFJ6" s="178"/>
      <c r="NFK6" s="186"/>
      <c r="NFL6" s="178"/>
      <c r="NFM6" s="185"/>
      <c r="NFN6" s="154"/>
      <c r="NFO6" s="178"/>
      <c r="NFP6" s="178"/>
      <c r="NFQ6" s="186"/>
      <c r="NFR6" s="178"/>
      <c r="NFS6" s="185"/>
      <c r="NFT6" s="154"/>
      <c r="NFU6" s="178"/>
      <c r="NFV6" s="178"/>
      <c r="NFW6" s="186"/>
      <c r="NFX6" s="178"/>
      <c r="NFY6" s="185"/>
      <c r="NFZ6" s="154"/>
      <c r="NGA6" s="178"/>
      <c r="NGB6" s="178"/>
      <c r="NGC6" s="186"/>
      <c r="NGD6" s="178"/>
      <c r="NGE6" s="185"/>
      <c r="NGF6" s="154"/>
      <c r="NGG6" s="178"/>
      <c r="NGH6" s="178"/>
      <c r="NGI6" s="186"/>
      <c r="NGJ6" s="178"/>
      <c r="NGK6" s="185"/>
      <c r="NGL6" s="154"/>
      <c r="NGM6" s="178"/>
      <c r="NGN6" s="178"/>
      <c r="NGO6" s="186"/>
      <c r="NGP6" s="178"/>
      <c r="NGQ6" s="185"/>
      <c r="NGR6" s="154"/>
      <c r="NGS6" s="178"/>
      <c r="NGT6" s="178"/>
      <c r="NGU6" s="186"/>
      <c r="NGV6" s="178"/>
      <c r="NGW6" s="185"/>
      <c r="NGX6" s="154"/>
      <c r="NGY6" s="178"/>
      <c r="NGZ6" s="178"/>
      <c r="NHA6" s="186"/>
      <c r="NHB6" s="178"/>
      <c r="NHC6" s="185"/>
      <c r="NHD6" s="154"/>
      <c r="NHE6" s="178"/>
      <c r="NHF6" s="178"/>
      <c r="NHG6" s="186"/>
      <c r="NHH6" s="178"/>
      <c r="NHI6" s="185"/>
      <c r="NHJ6" s="154"/>
      <c r="NHK6" s="178"/>
      <c r="NHL6" s="178"/>
      <c r="NHM6" s="186"/>
      <c r="NHN6" s="178"/>
      <c r="NHO6" s="185"/>
      <c r="NHP6" s="154"/>
      <c r="NHQ6" s="178"/>
      <c r="NHR6" s="178"/>
      <c r="NHS6" s="186"/>
      <c r="NHT6" s="178"/>
      <c r="NHU6" s="185"/>
      <c r="NHV6" s="154"/>
      <c r="NHW6" s="178"/>
      <c r="NHX6" s="178"/>
      <c r="NHY6" s="186"/>
      <c r="NHZ6" s="178"/>
      <c r="NIA6" s="185"/>
      <c r="NIB6" s="154"/>
      <c r="NIC6" s="178"/>
      <c r="NID6" s="178"/>
      <c r="NIE6" s="186"/>
      <c r="NIF6" s="178"/>
      <c r="NIG6" s="185"/>
      <c r="NIH6" s="154"/>
      <c r="NII6" s="178"/>
      <c r="NIJ6" s="178"/>
      <c r="NIK6" s="186"/>
      <c r="NIL6" s="178"/>
      <c r="NIM6" s="185"/>
      <c r="NIN6" s="154"/>
      <c r="NIO6" s="178"/>
      <c r="NIP6" s="178"/>
      <c r="NIQ6" s="186"/>
      <c r="NIR6" s="178"/>
      <c r="NIS6" s="185"/>
      <c r="NIT6" s="154"/>
      <c r="NIU6" s="178"/>
      <c r="NIV6" s="178"/>
      <c r="NIW6" s="186"/>
      <c r="NIX6" s="178"/>
      <c r="NIY6" s="185"/>
      <c r="NIZ6" s="154"/>
      <c r="NJA6" s="178"/>
      <c r="NJB6" s="178"/>
      <c r="NJC6" s="186"/>
      <c r="NJD6" s="178"/>
      <c r="NJE6" s="185"/>
      <c r="NJF6" s="154"/>
      <c r="NJG6" s="178"/>
      <c r="NJH6" s="178"/>
      <c r="NJI6" s="186"/>
      <c r="NJJ6" s="178"/>
      <c r="NJK6" s="185"/>
      <c r="NJL6" s="154"/>
      <c r="NJM6" s="178"/>
      <c r="NJN6" s="178"/>
      <c r="NJO6" s="186"/>
      <c r="NJP6" s="178"/>
      <c r="NJQ6" s="185"/>
      <c r="NJR6" s="154"/>
      <c r="NJS6" s="178"/>
      <c r="NJT6" s="178"/>
      <c r="NJU6" s="186"/>
      <c r="NJV6" s="178"/>
      <c r="NJW6" s="185"/>
      <c r="NJX6" s="154"/>
      <c r="NJY6" s="178"/>
      <c r="NJZ6" s="178"/>
      <c r="NKA6" s="186"/>
      <c r="NKB6" s="178"/>
      <c r="NKC6" s="185"/>
      <c r="NKD6" s="154"/>
      <c r="NKE6" s="178"/>
      <c r="NKF6" s="178"/>
      <c r="NKG6" s="186"/>
      <c r="NKH6" s="178"/>
      <c r="NKI6" s="185"/>
      <c r="NKJ6" s="154"/>
      <c r="NKK6" s="178"/>
      <c r="NKL6" s="178"/>
      <c r="NKM6" s="186"/>
      <c r="NKN6" s="178"/>
      <c r="NKO6" s="185"/>
      <c r="NKP6" s="154"/>
      <c r="NKQ6" s="178"/>
      <c r="NKR6" s="178"/>
      <c r="NKS6" s="186"/>
      <c r="NKT6" s="178"/>
      <c r="NKU6" s="185"/>
      <c r="NKV6" s="154"/>
      <c r="NKW6" s="178"/>
      <c r="NKX6" s="178"/>
      <c r="NKY6" s="186"/>
      <c r="NKZ6" s="178"/>
      <c r="NLA6" s="185"/>
      <c r="NLB6" s="154"/>
      <c r="NLC6" s="178"/>
      <c r="NLD6" s="178"/>
      <c r="NLE6" s="186"/>
      <c r="NLF6" s="178"/>
      <c r="NLG6" s="185"/>
      <c r="NLH6" s="154"/>
      <c r="NLI6" s="178"/>
      <c r="NLJ6" s="178"/>
      <c r="NLK6" s="186"/>
      <c r="NLL6" s="178"/>
      <c r="NLM6" s="185"/>
      <c r="NLN6" s="154"/>
      <c r="NLO6" s="178"/>
      <c r="NLP6" s="178"/>
      <c r="NLQ6" s="186"/>
      <c r="NLR6" s="178"/>
      <c r="NLS6" s="185"/>
      <c r="NLT6" s="154"/>
      <c r="NLU6" s="178"/>
      <c r="NLV6" s="178"/>
      <c r="NLW6" s="186"/>
      <c r="NLX6" s="178"/>
      <c r="NLY6" s="185"/>
      <c r="NLZ6" s="154"/>
      <c r="NMA6" s="178"/>
      <c r="NMB6" s="178"/>
      <c r="NMC6" s="186"/>
      <c r="NMD6" s="178"/>
      <c r="NME6" s="185"/>
      <c r="NMF6" s="154"/>
      <c r="NMG6" s="178"/>
      <c r="NMH6" s="178"/>
      <c r="NMI6" s="186"/>
      <c r="NMJ6" s="178"/>
      <c r="NMK6" s="185"/>
      <c r="NML6" s="154"/>
      <c r="NMM6" s="178"/>
      <c r="NMN6" s="178"/>
      <c r="NMO6" s="186"/>
      <c r="NMP6" s="178"/>
      <c r="NMQ6" s="185"/>
      <c r="NMR6" s="154"/>
      <c r="NMS6" s="178"/>
      <c r="NMT6" s="178"/>
      <c r="NMU6" s="186"/>
      <c r="NMV6" s="178"/>
      <c r="NMW6" s="185"/>
      <c r="NMX6" s="154"/>
      <c r="NMY6" s="178"/>
      <c r="NMZ6" s="178"/>
      <c r="NNA6" s="186"/>
      <c r="NNB6" s="178"/>
      <c r="NNC6" s="185"/>
      <c r="NND6" s="154"/>
      <c r="NNE6" s="178"/>
      <c r="NNF6" s="178"/>
      <c r="NNG6" s="186"/>
      <c r="NNH6" s="178"/>
      <c r="NNI6" s="185"/>
      <c r="NNJ6" s="154"/>
      <c r="NNK6" s="178"/>
      <c r="NNL6" s="178"/>
      <c r="NNM6" s="186"/>
      <c r="NNN6" s="178"/>
      <c r="NNO6" s="185"/>
      <c r="NNP6" s="154"/>
      <c r="NNQ6" s="178"/>
      <c r="NNR6" s="178"/>
      <c r="NNS6" s="186"/>
      <c r="NNT6" s="178"/>
      <c r="NNU6" s="185"/>
      <c r="NNV6" s="154"/>
      <c r="NNW6" s="178"/>
      <c r="NNX6" s="178"/>
      <c r="NNY6" s="186"/>
      <c r="NNZ6" s="178"/>
      <c r="NOA6" s="185"/>
      <c r="NOB6" s="154"/>
      <c r="NOC6" s="178"/>
      <c r="NOD6" s="178"/>
      <c r="NOE6" s="186"/>
      <c r="NOF6" s="178"/>
      <c r="NOG6" s="185"/>
      <c r="NOH6" s="154"/>
      <c r="NOI6" s="178"/>
      <c r="NOJ6" s="178"/>
      <c r="NOK6" s="186"/>
      <c r="NOL6" s="178"/>
      <c r="NOM6" s="185"/>
      <c r="NON6" s="154"/>
      <c r="NOO6" s="178"/>
      <c r="NOP6" s="178"/>
      <c r="NOQ6" s="186"/>
      <c r="NOR6" s="178"/>
      <c r="NOS6" s="185"/>
      <c r="NOT6" s="154"/>
      <c r="NOU6" s="178"/>
      <c r="NOV6" s="178"/>
      <c r="NOW6" s="186"/>
      <c r="NOX6" s="178"/>
      <c r="NOY6" s="185"/>
      <c r="NOZ6" s="154"/>
      <c r="NPA6" s="178"/>
      <c r="NPB6" s="178"/>
      <c r="NPC6" s="186"/>
      <c r="NPD6" s="178"/>
      <c r="NPE6" s="185"/>
      <c r="NPF6" s="154"/>
      <c r="NPG6" s="178"/>
      <c r="NPH6" s="178"/>
      <c r="NPI6" s="186"/>
      <c r="NPJ6" s="178"/>
      <c r="NPK6" s="185"/>
      <c r="NPL6" s="154"/>
      <c r="NPM6" s="178"/>
      <c r="NPN6" s="178"/>
      <c r="NPO6" s="186"/>
      <c r="NPP6" s="178"/>
      <c r="NPQ6" s="185"/>
      <c r="NPR6" s="154"/>
      <c r="NPS6" s="178"/>
      <c r="NPT6" s="178"/>
      <c r="NPU6" s="186"/>
      <c r="NPV6" s="178"/>
      <c r="NPW6" s="185"/>
      <c r="NPX6" s="154"/>
      <c r="NPY6" s="178"/>
      <c r="NPZ6" s="178"/>
      <c r="NQA6" s="186"/>
      <c r="NQB6" s="178"/>
      <c r="NQC6" s="185"/>
      <c r="NQD6" s="154"/>
      <c r="NQE6" s="178"/>
      <c r="NQF6" s="178"/>
      <c r="NQG6" s="186"/>
      <c r="NQH6" s="178"/>
      <c r="NQI6" s="185"/>
      <c r="NQJ6" s="154"/>
      <c r="NQK6" s="178"/>
      <c r="NQL6" s="178"/>
      <c r="NQM6" s="186"/>
      <c r="NQN6" s="178"/>
      <c r="NQO6" s="185"/>
      <c r="NQP6" s="154"/>
      <c r="NQQ6" s="178"/>
      <c r="NQR6" s="178"/>
      <c r="NQS6" s="186"/>
      <c r="NQT6" s="178"/>
      <c r="NQU6" s="185"/>
      <c r="NQV6" s="154"/>
      <c r="NQW6" s="178"/>
      <c r="NQX6" s="178"/>
      <c r="NQY6" s="186"/>
      <c r="NQZ6" s="178"/>
      <c r="NRA6" s="185"/>
      <c r="NRB6" s="154"/>
      <c r="NRC6" s="178"/>
      <c r="NRD6" s="178"/>
      <c r="NRE6" s="186"/>
      <c r="NRF6" s="178"/>
      <c r="NRG6" s="185"/>
      <c r="NRH6" s="154"/>
      <c r="NRI6" s="178"/>
      <c r="NRJ6" s="178"/>
      <c r="NRK6" s="186"/>
      <c r="NRL6" s="178"/>
      <c r="NRM6" s="185"/>
      <c r="NRN6" s="154"/>
      <c r="NRO6" s="178"/>
      <c r="NRP6" s="178"/>
      <c r="NRQ6" s="186"/>
      <c r="NRR6" s="178"/>
      <c r="NRS6" s="185"/>
      <c r="NRT6" s="154"/>
      <c r="NRU6" s="178"/>
      <c r="NRV6" s="178"/>
      <c r="NRW6" s="186"/>
      <c r="NRX6" s="178"/>
      <c r="NRY6" s="185"/>
      <c r="NRZ6" s="154"/>
      <c r="NSA6" s="178"/>
      <c r="NSB6" s="178"/>
      <c r="NSC6" s="186"/>
      <c r="NSD6" s="178"/>
      <c r="NSE6" s="185"/>
      <c r="NSF6" s="154"/>
      <c r="NSG6" s="178"/>
      <c r="NSH6" s="178"/>
      <c r="NSI6" s="186"/>
      <c r="NSJ6" s="178"/>
      <c r="NSK6" s="185"/>
      <c r="NSL6" s="154"/>
      <c r="NSM6" s="178"/>
      <c r="NSN6" s="178"/>
      <c r="NSO6" s="186"/>
      <c r="NSP6" s="178"/>
      <c r="NSQ6" s="185"/>
      <c r="NSR6" s="154"/>
      <c r="NSS6" s="178"/>
      <c r="NST6" s="178"/>
      <c r="NSU6" s="186"/>
      <c r="NSV6" s="178"/>
      <c r="NSW6" s="185"/>
      <c r="NSX6" s="154"/>
      <c r="NSY6" s="178"/>
      <c r="NSZ6" s="178"/>
      <c r="NTA6" s="186"/>
      <c r="NTB6" s="178"/>
      <c r="NTC6" s="185"/>
      <c r="NTD6" s="154"/>
      <c r="NTE6" s="178"/>
      <c r="NTF6" s="178"/>
      <c r="NTG6" s="186"/>
      <c r="NTH6" s="178"/>
      <c r="NTI6" s="185"/>
      <c r="NTJ6" s="154"/>
      <c r="NTK6" s="178"/>
      <c r="NTL6" s="178"/>
      <c r="NTM6" s="186"/>
      <c r="NTN6" s="178"/>
      <c r="NTO6" s="185"/>
      <c r="NTP6" s="154"/>
      <c r="NTQ6" s="178"/>
      <c r="NTR6" s="178"/>
      <c r="NTS6" s="186"/>
      <c r="NTT6" s="178"/>
      <c r="NTU6" s="185"/>
      <c r="NTV6" s="154"/>
      <c r="NTW6" s="178"/>
      <c r="NTX6" s="178"/>
      <c r="NTY6" s="186"/>
      <c r="NTZ6" s="178"/>
      <c r="NUA6" s="185"/>
      <c r="NUB6" s="154"/>
      <c r="NUC6" s="178"/>
      <c r="NUD6" s="178"/>
      <c r="NUE6" s="186"/>
      <c r="NUF6" s="178"/>
      <c r="NUG6" s="185"/>
      <c r="NUH6" s="154"/>
      <c r="NUI6" s="178"/>
      <c r="NUJ6" s="178"/>
      <c r="NUK6" s="186"/>
      <c r="NUL6" s="178"/>
      <c r="NUM6" s="185"/>
      <c r="NUN6" s="154"/>
      <c r="NUO6" s="178"/>
      <c r="NUP6" s="178"/>
      <c r="NUQ6" s="186"/>
      <c r="NUR6" s="178"/>
      <c r="NUS6" s="185"/>
      <c r="NUT6" s="154"/>
      <c r="NUU6" s="178"/>
      <c r="NUV6" s="178"/>
      <c r="NUW6" s="186"/>
      <c r="NUX6" s="178"/>
      <c r="NUY6" s="185"/>
      <c r="NUZ6" s="154"/>
      <c r="NVA6" s="178"/>
      <c r="NVB6" s="178"/>
      <c r="NVC6" s="186"/>
      <c r="NVD6" s="178"/>
      <c r="NVE6" s="185"/>
      <c r="NVF6" s="154"/>
      <c r="NVG6" s="178"/>
      <c r="NVH6" s="178"/>
      <c r="NVI6" s="186"/>
      <c r="NVJ6" s="178"/>
      <c r="NVK6" s="185"/>
      <c r="NVL6" s="154"/>
      <c r="NVM6" s="178"/>
      <c r="NVN6" s="178"/>
      <c r="NVO6" s="186"/>
      <c r="NVP6" s="178"/>
      <c r="NVQ6" s="185"/>
      <c r="NVR6" s="154"/>
      <c r="NVS6" s="178"/>
      <c r="NVT6" s="178"/>
      <c r="NVU6" s="186"/>
      <c r="NVV6" s="178"/>
      <c r="NVW6" s="185"/>
      <c r="NVX6" s="154"/>
      <c r="NVY6" s="178"/>
      <c r="NVZ6" s="178"/>
      <c r="NWA6" s="186"/>
      <c r="NWB6" s="178"/>
      <c r="NWC6" s="185"/>
      <c r="NWD6" s="154"/>
      <c r="NWE6" s="178"/>
      <c r="NWF6" s="178"/>
      <c r="NWG6" s="186"/>
      <c r="NWH6" s="178"/>
      <c r="NWI6" s="185"/>
      <c r="NWJ6" s="154"/>
      <c r="NWK6" s="178"/>
      <c r="NWL6" s="178"/>
      <c r="NWM6" s="186"/>
      <c r="NWN6" s="178"/>
      <c r="NWO6" s="185"/>
      <c r="NWP6" s="154"/>
      <c r="NWQ6" s="178"/>
      <c r="NWR6" s="178"/>
      <c r="NWS6" s="186"/>
      <c r="NWT6" s="178"/>
      <c r="NWU6" s="185"/>
      <c r="NWV6" s="154"/>
      <c r="NWW6" s="178"/>
      <c r="NWX6" s="178"/>
      <c r="NWY6" s="186"/>
      <c r="NWZ6" s="178"/>
      <c r="NXA6" s="185"/>
      <c r="NXB6" s="154"/>
      <c r="NXC6" s="178"/>
      <c r="NXD6" s="178"/>
      <c r="NXE6" s="186"/>
      <c r="NXF6" s="178"/>
      <c r="NXG6" s="185"/>
      <c r="NXH6" s="154"/>
      <c r="NXI6" s="178"/>
      <c r="NXJ6" s="178"/>
      <c r="NXK6" s="186"/>
      <c r="NXL6" s="178"/>
      <c r="NXM6" s="185"/>
      <c r="NXN6" s="154"/>
      <c r="NXO6" s="178"/>
      <c r="NXP6" s="178"/>
      <c r="NXQ6" s="186"/>
      <c r="NXR6" s="178"/>
      <c r="NXS6" s="185"/>
      <c r="NXT6" s="154"/>
      <c r="NXU6" s="178"/>
      <c r="NXV6" s="178"/>
      <c r="NXW6" s="186"/>
      <c r="NXX6" s="178"/>
      <c r="NXY6" s="185"/>
      <c r="NXZ6" s="154"/>
      <c r="NYA6" s="178"/>
      <c r="NYB6" s="178"/>
      <c r="NYC6" s="186"/>
      <c r="NYD6" s="178"/>
      <c r="NYE6" s="185"/>
      <c r="NYF6" s="154"/>
      <c r="NYG6" s="178"/>
      <c r="NYH6" s="178"/>
      <c r="NYI6" s="186"/>
      <c r="NYJ6" s="178"/>
      <c r="NYK6" s="185"/>
      <c r="NYL6" s="154"/>
      <c r="NYM6" s="178"/>
      <c r="NYN6" s="178"/>
      <c r="NYO6" s="186"/>
      <c r="NYP6" s="178"/>
      <c r="NYQ6" s="185"/>
      <c r="NYR6" s="154"/>
      <c r="NYS6" s="178"/>
      <c r="NYT6" s="178"/>
      <c r="NYU6" s="186"/>
      <c r="NYV6" s="178"/>
      <c r="NYW6" s="185"/>
      <c r="NYX6" s="154"/>
      <c r="NYY6" s="178"/>
      <c r="NYZ6" s="178"/>
      <c r="NZA6" s="186"/>
      <c r="NZB6" s="178"/>
      <c r="NZC6" s="185"/>
      <c r="NZD6" s="154"/>
      <c r="NZE6" s="178"/>
      <c r="NZF6" s="178"/>
      <c r="NZG6" s="186"/>
      <c r="NZH6" s="178"/>
      <c r="NZI6" s="185"/>
      <c r="NZJ6" s="154"/>
      <c r="NZK6" s="178"/>
      <c r="NZL6" s="178"/>
      <c r="NZM6" s="186"/>
      <c r="NZN6" s="178"/>
      <c r="NZO6" s="185"/>
      <c r="NZP6" s="154"/>
      <c r="NZQ6" s="178"/>
      <c r="NZR6" s="178"/>
      <c r="NZS6" s="186"/>
      <c r="NZT6" s="178"/>
      <c r="NZU6" s="185"/>
      <c r="NZV6" s="154"/>
      <c r="NZW6" s="178"/>
      <c r="NZX6" s="178"/>
      <c r="NZY6" s="186"/>
      <c r="NZZ6" s="178"/>
      <c r="OAA6" s="185"/>
      <c r="OAB6" s="154"/>
      <c r="OAC6" s="178"/>
      <c r="OAD6" s="178"/>
      <c r="OAE6" s="186"/>
      <c r="OAF6" s="178"/>
      <c r="OAG6" s="185"/>
      <c r="OAH6" s="154"/>
      <c r="OAI6" s="178"/>
      <c r="OAJ6" s="178"/>
      <c r="OAK6" s="186"/>
      <c r="OAL6" s="178"/>
      <c r="OAM6" s="185"/>
      <c r="OAN6" s="154"/>
      <c r="OAO6" s="178"/>
      <c r="OAP6" s="178"/>
      <c r="OAQ6" s="186"/>
      <c r="OAR6" s="178"/>
      <c r="OAS6" s="185"/>
      <c r="OAT6" s="154"/>
      <c r="OAU6" s="178"/>
      <c r="OAV6" s="178"/>
      <c r="OAW6" s="186"/>
      <c r="OAX6" s="178"/>
      <c r="OAY6" s="185"/>
      <c r="OAZ6" s="154"/>
      <c r="OBA6" s="178"/>
      <c r="OBB6" s="178"/>
      <c r="OBC6" s="186"/>
      <c r="OBD6" s="178"/>
      <c r="OBE6" s="185"/>
      <c r="OBF6" s="154"/>
      <c r="OBG6" s="178"/>
      <c r="OBH6" s="178"/>
      <c r="OBI6" s="186"/>
      <c r="OBJ6" s="178"/>
      <c r="OBK6" s="185"/>
      <c r="OBL6" s="154"/>
      <c r="OBM6" s="178"/>
      <c r="OBN6" s="178"/>
      <c r="OBO6" s="186"/>
      <c r="OBP6" s="178"/>
      <c r="OBQ6" s="185"/>
      <c r="OBR6" s="154"/>
      <c r="OBS6" s="178"/>
      <c r="OBT6" s="178"/>
      <c r="OBU6" s="186"/>
      <c r="OBV6" s="178"/>
      <c r="OBW6" s="185"/>
      <c r="OBX6" s="154"/>
      <c r="OBY6" s="178"/>
      <c r="OBZ6" s="178"/>
      <c r="OCA6" s="186"/>
      <c r="OCB6" s="178"/>
      <c r="OCC6" s="185"/>
      <c r="OCD6" s="154"/>
      <c r="OCE6" s="178"/>
      <c r="OCF6" s="178"/>
      <c r="OCG6" s="186"/>
      <c r="OCH6" s="178"/>
      <c r="OCI6" s="185"/>
      <c r="OCJ6" s="154"/>
      <c r="OCK6" s="178"/>
      <c r="OCL6" s="178"/>
      <c r="OCM6" s="186"/>
      <c r="OCN6" s="178"/>
      <c r="OCO6" s="185"/>
      <c r="OCP6" s="154"/>
      <c r="OCQ6" s="178"/>
      <c r="OCR6" s="178"/>
      <c r="OCS6" s="186"/>
      <c r="OCT6" s="178"/>
      <c r="OCU6" s="185"/>
      <c r="OCV6" s="154"/>
      <c r="OCW6" s="178"/>
      <c r="OCX6" s="178"/>
      <c r="OCY6" s="186"/>
      <c r="OCZ6" s="178"/>
      <c r="ODA6" s="185"/>
      <c r="ODB6" s="154"/>
      <c r="ODC6" s="178"/>
      <c r="ODD6" s="178"/>
      <c r="ODE6" s="186"/>
      <c r="ODF6" s="178"/>
      <c r="ODG6" s="185"/>
      <c r="ODH6" s="154"/>
      <c r="ODI6" s="178"/>
      <c r="ODJ6" s="178"/>
      <c r="ODK6" s="186"/>
      <c r="ODL6" s="178"/>
      <c r="ODM6" s="185"/>
      <c r="ODN6" s="154"/>
      <c r="ODO6" s="178"/>
      <c r="ODP6" s="178"/>
      <c r="ODQ6" s="186"/>
      <c r="ODR6" s="178"/>
      <c r="ODS6" s="185"/>
      <c r="ODT6" s="154"/>
      <c r="ODU6" s="178"/>
      <c r="ODV6" s="178"/>
      <c r="ODW6" s="186"/>
      <c r="ODX6" s="178"/>
      <c r="ODY6" s="185"/>
      <c r="ODZ6" s="154"/>
      <c r="OEA6" s="178"/>
      <c r="OEB6" s="178"/>
      <c r="OEC6" s="186"/>
      <c r="OED6" s="178"/>
      <c r="OEE6" s="185"/>
      <c r="OEF6" s="154"/>
      <c r="OEG6" s="178"/>
      <c r="OEH6" s="178"/>
      <c r="OEI6" s="186"/>
      <c r="OEJ6" s="178"/>
      <c r="OEK6" s="185"/>
      <c r="OEL6" s="154"/>
      <c r="OEM6" s="178"/>
      <c r="OEN6" s="178"/>
      <c r="OEO6" s="186"/>
      <c r="OEP6" s="178"/>
      <c r="OEQ6" s="185"/>
      <c r="OER6" s="154"/>
      <c r="OES6" s="178"/>
      <c r="OET6" s="178"/>
      <c r="OEU6" s="186"/>
      <c r="OEV6" s="178"/>
      <c r="OEW6" s="185"/>
      <c r="OEX6" s="154"/>
      <c r="OEY6" s="178"/>
      <c r="OEZ6" s="178"/>
      <c r="OFA6" s="186"/>
      <c r="OFB6" s="178"/>
      <c r="OFC6" s="185"/>
      <c r="OFD6" s="154"/>
      <c r="OFE6" s="178"/>
      <c r="OFF6" s="178"/>
      <c r="OFG6" s="186"/>
      <c r="OFH6" s="178"/>
      <c r="OFI6" s="185"/>
      <c r="OFJ6" s="154"/>
      <c r="OFK6" s="178"/>
      <c r="OFL6" s="178"/>
      <c r="OFM6" s="186"/>
      <c r="OFN6" s="178"/>
      <c r="OFO6" s="185"/>
      <c r="OFP6" s="154"/>
      <c r="OFQ6" s="178"/>
      <c r="OFR6" s="178"/>
      <c r="OFS6" s="186"/>
      <c r="OFT6" s="178"/>
      <c r="OFU6" s="185"/>
      <c r="OFV6" s="154"/>
      <c r="OFW6" s="178"/>
      <c r="OFX6" s="178"/>
      <c r="OFY6" s="186"/>
      <c r="OFZ6" s="178"/>
      <c r="OGA6" s="185"/>
      <c r="OGB6" s="154"/>
      <c r="OGC6" s="178"/>
      <c r="OGD6" s="178"/>
      <c r="OGE6" s="186"/>
      <c r="OGF6" s="178"/>
      <c r="OGG6" s="185"/>
      <c r="OGH6" s="154"/>
      <c r="OGI6" s="178"/>
      <c r="OGJ6" s="178"/>
      <c r="OGK6" s="186"/>
      <c r="OGL6" s="178"/>
      <c r="OGM6" s="185"/>
      <c r="OGN6" s="154"/>
      <c r="OGO6" s="178"/>
      <c r="OGP6" s="178"/>
      <c r="OGQ6" s="186"/>
      <c r="OGR6" s="178"/>
      <c r="OGS6" s="185"/>
      <c r="OGT6" s="154"/>
      <c r="OGU6" s="178"/>
      <c r="OGV6" s="178"/>
      <c r="OGW6" s="186"/>
      <c r="OGX6" s="178"/>
      <c r="OGY6" s="185"/>
      <c r="OGZ6" s="154"/>
      <c r="OHA6" s="178"/>
      <c r="OHB6" s="178"/>
      <c r="OHC6" s="186"/>
      <c r="OHD6" s="178"/>
      <c r="OHE6" s="185"/>
      <c r="OHF6" s="154"/>
      <c r="OHG6" s="178"/>
      <c r="OHH6" s="178"/>
      <c r="OHI6" s="186"/>
      <c r="OHJ6" s="178"/>
      <c r="OHK6" s="185"/>
      <c r="OHL6" s="154"/>
      <c r="OHM6" s="178"/>
      <c r="OHN6" s="178"/>
      <c r="OHO6" s="186"/>
      <c r="OHP6" s="178"/>
      <c r="OHQ6" s="185"/>
      <c r="OHR6" s="154"/>
      <c r="OHS6" s="178"/>
      <c r="OHT6" s="178"/>
      <c r="OHU6" s="186"/>
      <c r="OHV6" s="178"/>
      <c r="OHW6" s="185"/>
      <c r="OHX6" s="154"/>
      <c r="OHY6" s="178"/>
      <c r="OHZ6" s="178"/>
      <c r="OIA6" s="186"/>
      <c r="OIB6" s="178"/>
      <c r="OIC6" s="185"/>
      <c r="OID6" s="154"/>
      <c r="OIE6" s="178"/>
      <c r="OIF6" s="178"/>
      <c r="OIG6" s="186"/>
      <c r="OIH6" s="178"/>
      <c r="OII6" s="185"/>
      <c r="OIJ6" s="154"/>
      <c r="OIK6" s="178"/>
      <c r="OIL6" s="178"/>
      <c r="OIM6" s="186"/>
      <c r="OIN6" s="178"/>
      <c r="OIO6" s="185"/>
      <c r="OIP6" s="154"/>
      <c r="OIQ6" s="178"/>
      <c r="OIR6" s="178"/>
      <c r="OIS6" s="186"/>
      <c r="OIT6" s="178"/>
      <c r="OIU6" s="185"/>
      <c r="OIV6" s="154"/>
      <c r="OIW6" s="178"/>
      <c r="OIX6" s="178"/>
      <c r="OIY6" s="186"/>
      <c r="OIZ6" s="178"/>
      <c r="OJA6" s="185"/>
      <c r="OJB6" s="154"/>
      <c r="OJC6" s="178"/>
      <c r="OJD6" s="178"/>
      <c r="OJE6" s="186"/>
      <c r="OJF6" s="178"/>
      <c r="OJG6" s="185"/>
      <c r="OJH6" s="154"/>
      <c r="OJI6" s="178"/>
      <c r="OJJ6" s="178"/>
      <c r="OJK6" s="186"/>
      <c r="OJL6" s="178"/>
      <c r="OJM6" s="185"/>
      <c r="OJN6" s="154"/>
      <c r="OJO6" s="178"/>
      <c r="OJP6" s="178"/>
      <c r="OJQ6" s="186"/>
      <c r="OJR6" s="178"/>
      <c r="OJS6" s="185"/>
      <c r="OJT6" s="154"/>
      <c r="OJU6" s="178"/>
      <c r="OJV6" s="178"/>
      <c r="OJW6" s="186"/>
      <c r="OJX6" s="178"/>
      <c r="OJY6" s="185"/>
      <c r="OJZ6" s="154"/>
      <c r="OKA6" s="178"/>
      <c r="OKB6" s="178"/>
      <c r="OKC6" s="186"/>
      <c r="OKD6" s="178"/>
      <c r="OKE6" s="185"/>
      <c r="OKF6" s="154"/>
      <c r="OKG6" s="178"/>
      <c r="OKH6" s="178"/>
      <c r="OKI6" s="186"/>
      <c r="OKJ6" s="178"/>
      <c r="OKK6" s="185"/>
      <c r="OKL6" s="154"/>
      <c r="OKM6" s="178"/>
      <c r="OKN6" s="178"/>
      <c r="OKO6" s="186"/>
      <c r="OKP6" s="178"/>
      <c r="OKQ6" s="185"/>
      <c r="OKR6" s="154"/>
      <c r="OKS6" s="178"/>
      <c r="OKT6" s="178"/>
      <c r="OKU6" s="186"/>
      <c r="OKV6" s="178"/>
      <c r="OKW6" s="185"/>
      <c r="OKX6" s="154"/>
      <c r="OKY6" s="178"/>
      <c r="OKZ6" s="178"/>
      <c r="OLA6" s="186"/>
      <c r="OLB6" s="178"/>
      <c r="OLC6" s="185"/>
      <c r="OLD6" s="154"/>
      <c r="OLE6" s="178"/>
      <c r="OLF6" s="178"/>
      <c r="OLG6" s="186"/>
      <c r="OLH6" s="178"/>
      <c r="OLI6" s="185"/>
      <c r="OLJ6" s="154"/>
      <c r="OLK6" s="178"/>
      <c r="OLL6" s="178"/>
      <c r="OLM6" s="186"/>
      <c r="OLN6" s="178"/>
      <c r="OLO6" s="185"/>
      <c r="OLP6" s="154"/>
      <c r="OLQ6" s="178"/>
      <c r="OLR6" s="178"/>
      <c r="OLS6" s="186"/>
      <c r="OLT6" s="178"/>
      <c r="OLU6" s="185"/>
      <c r="OLV6" s="154"/>
      <c r="OLW6" s="178"/>
      <c r="OLX6" s="178"/>
      <c r="OLY6" s="186"/>
      <c r="OLZ6" s="178"/>
      <c r="OMA6" s="185"/>
      <c r="OMB6" s="154"/>
      <c r="OMC6" s="178"/>
      <c r="OMD6" s="178"/>
      <c r="OME6" s="186"/>
      <c r="OMF6" s="178"/>
      <c r="OMG6" s="185"/>
      <c r="OMH6" s="154"/>
      <c r="OMI6" s="178"/>
      <c r="OMJ6" s="178"/>
      <c r="OMK6" s="186"/>
      <c r="OML6" s="178"/>
      <c r="OMM6" s="185"/>
      <c r="OMN6" s="154"/>
      <c r="OMO6" s="178"/>
      <c r="OMP6" s="178"/>
      <c r="OMQ6" s="186"/>
      <c r="OMR6" s="178"/>
      <c r="OMS6" s="185"/>
      <c r="OMT6" s="154"/>
      <c r="OMU6" s="178"/>
      <c r="OMV6" s="178"/>
      <c r="OMW6" s="186"/>
      <c r="OMX6" s="178"/>
      <c r="OMY6" s="185"/>
      <c r="OMZ6" s="154"/>
      <c r="ONA6" s="178"/>
      <c r="ONB6" s="178"/>
      <c r="ONC6" s="186"/>
      <c r="OND6" s="178"/>
      <c r="ONE6" s="185"/>
      <c r="ONF6" s="154"/>
      <c r="ONG6" s="178"/>
      <c r="ONH6" s="178"/>
      <c r="ONI6" s="186"/>
      <c r="ONJ6" s="178"/>
      <c r="ONK6" s="185"/>
      <c r="ONL6" s="154"/>
      <c r="ONM6" s="178"/>
      <c r="ONN6" s="178"/>
      <c r="ONO6" s="186"/>
      <c r="ONP6" s="178"/>
      <c r="ONQ6" s="185"/>
      <c r="ONR6" s="154"/>
      <c r="ONS6" s="178"/>
      <c r="ONT6" s="178"/>
      <c r="ONU6" s="186"/>
      <c r="ONV6" s="178"/>
      <c r="ONW6" s="185"/>
      <c r="ONX6" s="154"/>
      <c r="ONY6" s="178"/>
      <c r="ONZ6" s="178"/>
      <c r="OOA6" s="186"/>
      <c r="OOB6" s="178"/>
      <c r="OOC6" s="185"/>
      <c r="OOD6" s="154"/>
      <c r="OOE6" s="178"/>
      <c r="OOF6" s="178"/>
      <c r="OOG6" s="186"/>
      <c r="OOH6" s="178"/>
      <c r="OOI6" s="185"/>
      <c r="OOJ6" s="154"/>
      <c r="OOK6" s="178"/>
      <c r="OOL6" s="178"/>
      <c r="OOM6" s="186"/>
      <c r="OON6" s="178"/>
      <c r="OOO6" s="185"/>
      <c r="OOP6" s="154"/>
      <c r="OOQ6" s="178"/>
      <c r="OOR6" s="178"/>
      <c r="OOS6" s="186"/>
      <c r="OOT6" s="178"/>
      <c r="OOU6" s="185"/>
      <c r="OOV6" s="154"/>
      <c r="OOW6" s="178"/>
      <c r="OOX6" s="178"/>
      <c r="OOY6" s="186"/>
      <c r="OOZ6" s="178"/>
      <c r="OPA6" s="185"/>
      <c r="OPB6" s="154"/>
      <c r="OPC6" s="178"/>
      <c r="OPD6" s="178"/>
      <c r="OPE6" s="186"/>
      <c r="OPF6" s="178"/>
      <c r="OPG6" s="185"/>
      <c r="OPH6" s="154"/>
      <c r="OPI6" s="178"/>
      <c r="OPJ6" s="178"/>
      <c r="OPK6" s="186"/>
      <c r="OPL6" s="178"/>
      <c r="OPM6" s="185"/>
      <c r="OPN6" s="154"/>
      <c r="OPO6" s="178"/>
      <c r="OPP6" s="178"/>
      <c r="OPQ6" s="186"/>
      <c r="OPR6" s="178"/>
      <c r="OPS6" s="185"/>
      <c r="OPT6" s="154"/>
      <c r="OPU6" s="178"/>
      <c r="OPV6" s="178"/>
      <c r="OPW6" s="186"/>
      <c r="OPX6" s="178"/>
      <c r="OPY6" s="185"/>
      <c r="OPZ6" s="154"/>
      <c r="OQA6" s="178"/>
      <c r="OQB6" s="178"/>
      <c r="OQC6" s="186"/>
      <c r="OQD6" s="178"/>
      <c r="OQE6" s="185"/>
      <c r="OQF6" s="154"/>
      <c r="OQG6" s="178"/>
      <c r="OQH6" s="178"/>
      <c r="OQI6" s="186"/>
      <c r="OQJ6" s="178"/>
      <c r="OQK6" s="185"/>
      <c r="OQL6" s="154"/>
      <c r="OQM6" s="178"/>
      <c r="OQN6" s="178"/>
      <c r="OQO6" s="186"/>
      <c r="OQP6" s="178"/>
      <c r="OQQ6" s="185"/>
      <c r="OQR6" s="154"/>
      <c r="OQS6" s="178"/>
      <c r="OQT6" s="178"/>
      <c r="OQU6" s="186"/>
      <c r="OQV6" s="178"/>
      <c r="OQW6" s="185"/>
      <c r="OQX6" s="154"/>
      <c r="OQY6" s="178"/>
      <c r="OQZ6" s="178"/>
      <c r="ORA6" s="186"/>
      <c r="ORB6" s="178"/>
      <c r="ORC6" s="185"/>
      <c r="ORD6" s="154"/>
      <c r="ORE6" s="178"/>
      <c r="ORF6" s="178"/>
      <c r="ORG6" s="186"/>
      <c r="ORH6" s="178"/>
      <c r="ORI6" s="185"/>
      <c r="ORJ6" s="154"/>
      <c r="ORK6" s="178"/>
      <c r="ORL6" s="178"/>
      <c r="ORM6" s="186"/>
      <c r="ORN6" s="178"/>
      <c r="ORO6" s="185"/>
      <c r="ORP6" s="154"/>
      <c r="ORQ6" s="178"/>
      <c r="ORR6" s="178"/>
      <c r="ORS6" s="186"/>
      <c r="ORT6" s="178"/>
      <c r="ORU6" s="185"/>
      <c r="ORV6" s="154"/>
      <c r="ORW6" s="178"/>
      <c r="ORX6" s="178"/>
      <c r="ORY6" s="186"/>
      <c r="ORZ6" s="178"/>
      <c r="OSA6" s="185"/>
      <c r="OSB6" s="154"/>
      <c r="OSC6" s="178"/>
      <c r="OSD6" s="178"/>
      <c r="OSE6" s="186"/>
      <c r="OSF6" s="178"/>
      <c r="OSG6" s="185"/>
      <c r="OSH6" s="154"/>
      <c r="OSI6" s="178"/>
      <c r="OSJ6" s="178"/>
      <c r="OSK6" s="186"/>
      <c r="OSL6" s="178"/>
      <c r="OSM6" s="185"/>
      <c r="OSN6" s="154"/>
      <c r="OSO6" s="178"/>
      <c r="OSP6" s="178"/>
      <c r="OSQ6" s="186"/>
      <c r="OSR6" s="178"/>
      <c r="OSS6" s="185"/>
      <c r="OST6" s="154"/>
      <c r="OSU6" s="178"/>
      <c r="OSV6" s="178"/>
      <c r="OSW6" s="186"/>
      <c r="OSX6" s="178"/>
      <c r="OSY6" s="185"/>
      <c r="OSZ6" s="154"/>
      <c r="OTA6" s="178"/>
      <c r="OTB6" s="178"/>
      <c r="OTC6" s="186"/>
      <c r="OTD6" s="178"/>
      <c r="OTE6" s="185"/>
      <c r="OTF6" s="154"/>
      <c r="OTG6" s="178"/>
      <c r="OTH6" s="178"/>
      <c r="OTI6" s="186"/>
      <c r="OTJ6" s="178"/>
      <c r="OTK6" s="185"/>
      <c r="OTL6" s="154"/>
      <c r="OTM6" s="178"/>
      <c r="OTN6" s="178"/>
      <c r="OTO6" s="186"/>
      <c r="OTP6" s="178"/>
      <c r="OTQ6" s="185"/>
      <c r="OTR6" s="154"/>
      <c r="OTS6" s="178"/>
      <c r="OTT6" s="178"/>
      <c r="OTU6" s="186"/>
      <c r="OTV6" s="178"/>
      <c r="OTW6" s="185"/>
      <c r="OTX6" s="154"/>
      <c r="OTY6" s="178"/>
      <c r="OTZ6" s="178"/>
      <c r="OUA6" s="186"/>
      <c r="OUB6" s="178"/>
      <c r="OUC6" s="185"/>
      <c r="OUD6" s="154"/>
      <c r="OUE6" s="178"/>
      <c r="OUF6" s="178"/>
      <c r="OUG6" s="186"/>
      <c r="OUH6" s="178"/>
      <c r="OUI6" s="185"/>
      <c r="OUJ6" s="154"/>
      <c r="OUK6" s="178"/>
      <c r="OUL6" s="178"/>
      <c r="OUM6" s="186"/>
      <c r="OUN6" s="178"/>
      <c r="OUO6" s="185"/>
      <c r="OUP6" s="154"/>
      <c r="OUQ6" s="178"/>
      <c r="OUR6" s="178"/>
      <c r="OUS6" s="186"/>
      <c r="OUT6" s="178"/>
      <c r="OUU6" s="185"/>
      <c r="OUV6" s="154"/>
      <c r="OUW6" s="178"/>
      <c r="OUX6" s="178"/>
      <c r="OUY6" s="186"/>
      <c r="OUZ6" s="178"/>
      <c r="OVA6" s="185"/>
      <c r="OVB6" s="154"/>
      <c r="OVC6" s="178"/>
      <c r="OVD6" s="178"/>
      <c r="OVE6" s="186"/>
      <c r="OVF6" s="178"/>
      <c r="OVG6" s="185"/>
      <c r="OVH6" s="154"/>
      <c r="OVI6" s="178"/>
      <c r="OVJ6" s="178"/>
      <c r="OVK6" s="186"/>
      <c r="OVL6" s="178"/>
      <c r="OVM6" s="185"/>
      <c r="OVN6" s="154"/>
      <c r="OVO6" s="178"/>
      <c r="OVP6" s="178"/>
      <c r="OVQ6" s="186"/>
      <c r="OVR6" s="178"/>
      <c r="OVS6" s="185"/>
      <c r="OVT6" s="154"/>
      <c r="OVU6" s="178"/>
      <c r="OVV6" s="178"/>
      <c r="OVW6" s="186"/>
      <c r="OVX6" s="178"/>
      <c r="OVY6" s="185"/>
      <c r="OVZ6" s="154"/>
      <c r="OWA6" s="178"/>
      <c r="OWB6" s="178"/>
      <c r="OWC6" s="186"/>
      <c r="OWD6" s="178"/>
      <c r="OWE6" s="185"/>
      <c r="OWF6" s="154"/>
      <c r="OWG6" s="178"/>
      <c r="OWH6" s="178"/>
      <c r="OWI6" s="186"/>
      <c r="OWJ6" s="178"/>
      <c r="OWK6" s="185"/>
      <c r="OWL6" s="154"/>
      <c r="OWM6" s="178"/>
      <c r="OWN6" s="178"/>
      <c r="OWO6" s="186"/>
      <c r="OWP6" s="178"/>
      <c r="OWQ6" s="185"/>
      <c r="OWR6" s="154"/>
      <c r="OWS6" s="178"/>
      <c r="OWT6" s="178"/>
      <c r="OWU6" s="186"/>
      <c r="OWV6" s="178"/>
      <c r="OWW6" s="185"/>
      <c r="OWX6" s="154"/>
      <c r="OWY6" s="178"/>
      <c r="OWZ6" s="178"/>
      <c r="OXA6" s="186"/>
      <c r="OXB6" s="178"/>
      <c r="OXC6" s="185"/>
      <c r="OXD6" s="154"/>
      <c r="OXE6" s="178"/>
      <c r="OXF6" s="178"/>
      <c r="OXG6" s="186"/>
      <c r="OXH6" s="178"/>
      <c r="OXI6" s="185"/>
      <c r="OXJ6" s="154"/>
      <c r="OXK6" s="178"/>
      <c r="OXL6" s="178"/>
      <c r="OXM6" s="186"/>
      <c r="OXN6" s="178"/>
      <c r="OXO6" s="185"/>
      <c r="OXP6" s="154"/>
      <c r="OXQ6" s="178"/>
      <c r="OXR6" s="178"/>
      <c r="OXS6" s="186"/>
      <c r="OXT6" s="178"/>
      <c r="OXU6" s="185"/>
      <c r="OXV6" s="154"/>
      <c r="OXW6" s="178"/>
      <c r="OXX6" s="178"/>
      <c r="OXY6" s="186"/>
      <c r="OXZ6" s="178"/>
      <c r="OYA6" s="185"/>
      <c r="OYB6" s="154"/>
      <c r="OYC6" s="178"/>
      <c r="OYD6" s="178"/>
      <c r="OYE6" s="186"/>
      <c r="OYF6" s="178"/>
      <c r="OYG6" s="185"/>
      <c r="OYH6" s="154"/>
      <c r="OYI6" s="178"/>
      <c r="OYJ6" s="178"/>
      <c r="OYK6" s="186"/>
      <c r="OYL6" s="178"/>
      <c r="OYM6" s="185"/>
      <c r="OYN6" s="154"/>
      <c r="OYO6" s="178"/>
      <c r="OYP6" s="178"/>
      <c r="OYQ6" s="186"/>
      <c r="OYR6" s="178"/>
      <c r="OYS6" s="185"/>
      <c r="OYT6" s="154"/>
      <c r="OYU6" s="178"/>
      <c r="OYV6" s="178"/>
      <c r="OYW6" s="186"/>
      <c r="OYX6" s="178"/>
      <c r="OYY6" s="185"/>
      <c r="OYZ6" s="154"/>
      <c r="OZA6" s="178"/>
      <c r="OZB6" s="178"/>
      <c r="OZC6" s="186"/>
      <c r="OZD6" s="178"/>
      <c r="OZE6" s="185"/>
      <c r="OZF6" s="154"/>
      <c r="OZG6" s="178"/>
      <c r="OZH6" s="178"/>
      <c r="OZI6" s="186"/>
      <c r="OZJ6" s="178"/>
      <c r="OZK6" s="185"/>
      <c r="OZL6" s="154"/>
      <c r="OZM6" s="178"/>
      <c r="OZN6" s="178"/>
      <c r="OZO6" s="186"/>
      <c r="OZP6" s="178"/>
      <c r="OZQ6" s="185"/>
      <c r="OZR6" s="154"/>
      <c r="OZS6" s="178"/>
      <c r="OZT6" s="178"/>
      <c r="OZU6" s="186"/>
      <c r="OZV6" s="178"/>
      <c r="OZW6" s="185"/>
      <c r="OZX6" s="154"/>
      <c r="OZY6" s="178"/>
      <c r="OZZ6" s="178"/>
      <c r="PAA6" s="186"/>
      <c r="PAB6" s="178"/>
      <c r="PAC6" s="185"/>
      <c r="PAD6" s="154"/>
      <c r="PAE6" s="178"/>
      <c r="PAF6" s="178"/>
      <c r="PAG6" s="186"/>
      <c r="PAH6" s="178"/>
      <c r="PAI6" s="185"/>
      <c r="PAJ6" s="154"/>
      <c r="PAK6" s="178"/>
      <c r="PAL6" s="178"/>
      <c r="PAM6" s="186"/>
      <c r="PAN6" s="178"/>
      <c r="PAO6" s="185"/>
      <c r="PAP6" s="154"/>
      <c r="PAQ6" s="178"/>
      <c r="PAR6" s="178"/>
      <c r="PAS6" s="186"/>
      <c r="PAT6" s="178"/>
      <c r="PAU6" s="185"/>
      <c r="PAV6" s="154"/>
      <c r="PAW6" s="178"/>
      <c r="PAX6" s="178"/>
      <c r="PAY6" s="186"/>
      <c r="PAZ6" s="178"/>
      <c r="PBA6" s="185"/>
      <c r="PBB6" s="154"/>
      <c r="PBC6" s="178"/>
      <c r="PBD6" s="178"/>
      <c r="PBE6" s="186"/>
      <c r="PBF6" s="178"/>
      <c r="PBG6" s="185"/>
      <c r="PBH6" s="154"/>
      <c r="PBI6" s="178"/>
      <c r="PBJ6" s="178"/>
      <c r="PBK6" s="186"/>
      <c r="PBL6" s="178"/>
      <c r="PBM6" s="185"/>
      <c r="PBN6" s="154"/>
      <c r="PBO6" s="178"/>
      <c r="PBP6" s="178"/>
      <c r="PBQ6" s="186"/>
      <c r="PBR6" s="178"/>
      <c r="PBS6" s="185"/>
      <c r="PBT6" s="154"/>
      <c r="PBU6" s="178"/>
      <c r="PBV6" s="178"/>
      <c r="PBW6" s="186"/>
      <c r="PBX6" s="178"/>
      <c r="PBY6" s="185"/>
      <c r="PBZ6" s="154"/>
      <c r="PCA6" s="178"/>
      <c r="PCB6" s="178"/>
      <c r="PCC6" s="186"/>
      <c r="PCD6" s="178"/>
      <c r="PCE6" s="185"/>
      <c r="PCF6" s="154"/>
      <c r="PCG6" s="178"/>
      <c r="PCH6" s="178"/>
      <c r="PCI6" s="186"/>
      <c r="PCJ6" s="178"/>
      <c r="PCK6" s="185"/>
      <c r="PCL6" s="154"/>
      <c r="PCM6" s="178"/>
      <c r="PCN6" s="178"/>
      <c r="PCO6" s="186"/>
      <c r="PCP6" s="178"/>
      <c r="PCQ6" s="185"/>
      <c r="PCR6" s="154"/>
      <c r="PCS6" s="178"/>
      <c r="PCT6" s="178"/>
      <c r="PCU6" s="186"/>
      <c r="PCV6" s="178"/>
      <c r="PCW6" s="185"/>
      <c r="PCX6" s="154"/>
      <c r="PCY6" s="178"/>
      <c r="PCZ6" s="178"/>
      <c r="PDA6" s="186"/>
      <c r="PDB6" s="178"/>
      <c r="PDC6" s="185"/>
      <c r="PDD6" s="154"/>
      <c r="PDE6" s="178"/>
      <c r="PDF6" s="178"/>
      <c r="PDG6" s="186"/>
      <c r="PDH6" s="178"/>
      <c r="PDI6" s="185"/>
      <c r="PDJ6" s="154"/>
      <c r="PDK6" s="178"/>
      <c r="PDL6" s="178"/>
      <c r="PDM6" s="186"/>
      <c r="PDN6" s="178"/>
      <c r="PDO6" s="185"/>
      <c r="PDP6" s="154"/>
      <c r="PDQ6" s="178"/>
      <c r="PDR6" s="178"/>
      <c r="PDS6" s="186"/>
      <c r="PDT6" s="178"/>
      <c r="PDU6" s="185"/>
      <c r="PDV6" s="154"/>
      <c r="PDW6" s="178"/>
      <c r="PDX6" s="178"/>
      <c r="PDY6" s="186"/>
      <c r="PDZ6" s="178"/>
      <c r="PEA6" s="185"/>
      <c r="PEB6" s="154"/>
      <c r="PEC6" s="178"/>
      <c r="PED6" s="178"/>
      <c r="PEE6" s="186"/>
      <c r="PEF6" s="178"/>
      <c r="PEG6" s="185"/>
      <c r="PEH6" s="154"/>
      <c r="PEI6" s="178"/>
      <c r="PEJ6" s="178"/>
      <c r="PEK6" s="186"/>
      <c r="PEL6" s="178"/>
      <c r="PEM6" s="185"/>
      <c r="PEN6" s="154"/>
      <c r="PEO6" s="178"/>
      <c r="PEP6" s="178"/>
      <c r="PEQ6" s="186"/>
      <c r="PER6" s="178"/>
      <c r="PES6" s="185"/>
      <c r="PET6" s="154"/>
      <c r="PEU6" s="178"/>
      <c r="PEV6" s="178"/>
      <c r="PEW6" s="186"/>
      <c r="PEX6" s="178"/>
      <c r="PEY6" s="185"/>
      <c r="PEZ6" s="154"/>
      <c r="PFA6" s="178"/>
      <c r="PFB6" s="178"/>
      <c r="PFC6" s="186"/>
      <c r="PFD6" s="178"/>
      <c r="PFE6" s="185"/>
      <c r="PFF6" s="154"/>
      <c r="PFG6" s="178"/>
      <c r="PFH6" s="178"/>
      <c r="PFI6" s="186"/>
      <c r="PFJ6" s="178"/>
      <c r="PFK6" s="185"/>
      <c r="PFL6" s="154"/>
      <c r="PFM6" s="178"/>
      <c r="PFN6" s="178"/>
      <c r="PFO6" s="186"/>
      <c r="PFP6" s="178"/>
      <c r="PFQ6" s="185"/>
      <c r="PFR6" s="154"/>
      <c r="PFS6" s="178"/>
      <c r="PFT6" s="178"/>
      <c r="PFU6" s="186"/>
      <c r="PFV6" s="178"/>
      <c r="PFW6" s="185"/>
      <c r="PFX6" s="154"/>
      <c r="PFY6" s="178"/>
      <c r="PFZ6" s="178"/>
      <c r="PGA6" s="186"/>
      <c r="PGB6" s="178"/>
      <c r="PGC6" s="185"/>
      <c r="PGD6" s="154"/>
      <c r="PGE6" s="178"/>
      <c r="PGF6" s="178"/>
      <c r="PGG6" s="186"/>
      <c r="PGH6" s="178"/>
      <c r="PGI6" s="185"/>
      <c r="PGJ6" s="154"/>
      <c r="PGK6" s="178"/>
      <c r="PGL6" s="178"/>
      <c r="PGM6" s="186"/>
      <c r="PGN6" s="178"/>
      <c r="PGO6" s="185"/>
      <c r="PGP6" s="154"/>
      <c r="PGQ6" s="178"/>
      <c r="PGR6" s="178"/>
      <c r="PGS6" s="186"/>
      <c r="PGT6" s="178"/>
      <c r="PGU6" s="185"/>
      <c r="PGV6" s="154"/>
      <c r="PGW6" s="178"/>
      <c r="PGX6" s="178"/>
      <c r="PGY6" s="186"/>
      <c r="PGZ6" s="178"/>
      <c r="PHA6" s="185"/>
      <c r="PHB6" s="154"/>
      <c r="PHC6" s="178"/>
      <c r="PHD6" s="178"/>
      <c r="PHE6" s="186"/>
      <c r="PHF6" s="178"/>
      <c r="PHG6" s="185"/>
      <c r="PHH6" s="154"/>
      <c r="PHI6" s="178"/>
      <c r="PHJ6" s="178"/>
      <c r="PHK6" s="186"/>
      <c r="PHL6" s="178"/>
      <c r="PHM6" s="185"/>
      <c r="PHN6" s="154"/>
      <c r="PHO6" s="178"/>
      <c r="PHP6" s="178"/>
      <c r="PHQ6" s="186"/>
      <c r="PHR6" s="178"/>
      <c r="PHS6" s="185"/>
      <c r="PHT6" s="154"/>
      <c r="PHU6" s="178"/>
      <c r="PHV6" s="178"/>
      <c r="PHW6" s="186"/>
      <c r="PHX6" s="178"/>
      <c r="PHY6" s="185"/>
      <c r="PHZ6" s="154"/>
      <c r="PIA6" s="178"/>
      <c r="PIB6" s="178"/>
      <c r="PIC6" s="186"/>
      <c r="PID6" s="178"/>
      <c r="PIE6" s="185"/>
      <c r="PIF6" s="154"/>
      <c r="PIG6" s="178"/>
      <c r="PIH6" s="178"/>
      <c r="PII6" s="186"/>
      <c r="PIJ6" s="178"/>
      <c r="PIK6" s="185"/>
      <c r="PIL6" s="154"/>
      <c r="PIM6" s="178"/>
      <c r="PIN6" s="178"/>
      <c r="PIO6" s="186"/>
      <c r="PIP6" s="178"/>
      <c r="PIQ6" s="185"/>
      <c r="PIR6" s="154"/>
      <c r="PIS6" s="178"/>
      <c r="PIT6" s="178"/>
      <c r="PIU6" s="186"/>
      <c r="PIV6" s="178"/>
      <c r="PIW6" s="185"/>
      <c r="PIX6" s="154"/>
      <c r="PIY6" s="178"/>
      <c r="PIZ6" s="178"/>
      <c r="PJA6" s="186"/>
      <c r="PJB6" s="178"/>
      <c r="PJC6" s="185"/>
      <c r="PJD6" s="154"/>
      <c r="PJE6" s="178"/>
      <c r="PJF6" s="178"/>
      <c r="PJG6" s="186"/>
      <c r="PJH6" s="178"/>
      <c r="PJI6" s="185"/>
      <c r="PJJ6" s="154"/>
      <c r="PJK6" s="178"/>
      <c r="PJL6" s="178"/>
      <c r="PJM6" s="186"/>
      <c r="PJN6" s="178"/>
      <c r="PJO6" s="185"/>
      <c r="PJP6" s="154"/>
      <c r="PJQ6" s="178"/>
      <c r="PJR6" s="178"/>
      <c r="PJS6" s="186"/>
      <c r="PJT6" s="178"/>
      <c r="PJU6" s="185"/>
      <c r="PJV6" s="154"/>
      <c r="PJW6" s="178"/>
      <c r="PJX6" s="178"/>
      <c r="PJY6" s="186"/>
      <c r="PJZ6" s="178"/>
      <c r="PKA6" s="185"/>
      <c r="PKB6" s="154"/>
      <c r="PKC6" s="178"/>
      <c r="PKD6" s="178"/>
      <c r="PKE6" s="186"/>
      <c r="PKF6" s="178"/>
      <c r="PKG6" s="185"/>
      <c r="PKH6" s="154"/>
      <c r="PKI6" s="178"/>
      <c r="PKJ6" s="178"/>
      <c r="PKK6" s="186"/>
      <c r="PKL6" s="178"/>
      <c r="PKM6" s="185"/>
      <c r="PKN6" s="154"/>
      <c r="PKO6" s="178"/>
      <c r="PKP6" s="178"/>
      <c r="PKQ6" s="186"/>
      <c r="PKR6" s="178"/>
      <c r="PKS6" s="185"/>
      <c r="PKT6" s="154"/>
      <c r="PKU6" s="178"/>
      <c r="PKV6" s="178"/>
      <c r="PKW6" s="186"/>
      <c r="PKX6" s="178"/>
      <c r="PKY6" s="185"/>
      <c r="PKZ6" s="154"/>
      <c r="PLA6" s="178"/>
      <c r="PLB6" s="178"/>
      <c r="PLC6" s="186"/>
      <c r="PLD6" s="178"/>
      <c r="PLE6" s="185"/>
      <c r="PLF6" s="154"/>
      <c r="PLG6" s="178"/>
      <c r="PLH6" s="178"/>
      <c r="PLI6" s="186"/>
      <c r="PLJ6" s="178"/>
      <c r="PLK6" s="185"/>
      <c r="PLL6" s="154"/>
      <c r="PLM6" s="178"/>
      <c r="PLN6" s="178"/>
      <c r="PLO6" s="186"/>
      <c r="PLP6" s="178"/>
      <c r="PLQ6" s="185"/>
      <c r="PLR6" s="154"/>
      <c r="PLS6" s="178"/>
      <c r="PLT6" s="178"/>
      <c r="PLU6" s="186"/>
      <c r="PLV6" s="178"/>
      <c r="PLW6" s="185"/>
      <c r="PLX6" s="154"/>
      <c r="PLY6" s="178"/>
      <c r="PLZ6" s="178"/>
      <c r="PMA6" s="186"/>
      <c r="PMB6" s="178"/>
      <c r="PMC6" s="185"/>
      <c r="PMD6" s="154"/>
      <c r="PME6" s="178"/>
      <c r="PMF6" s="178"/>
      <c r="PMG6" s="186"/>
      <c r="PMH6" s="178"/>
      <c r="PMI6" s="185"/>
      <c r="PMJ6" s="154"/>
      <c r="PMK6" s="178"/>
      <c r="PML6" s="178"/>
      <c r="PMM6" s="186"/>
      <c r="PMN6" s="178"/>
      <c r="PMO6" s="185"/>
      <c r="PMP6" s="154"/>
      <c r="PMQ6" s="178"/>
      <c r="PMR6" s="178"/>
      <c r="PMS6" s="186"/>
      <c r="PMT6" s="178"/>
      <c r="PMU6" s="185"/>
      <c r="PMV6" s="154"/>
      <c r="PMW6" s="178"/>
      <c r="PMX6" s="178"/>
      <c r="PMY6" s="186"/>
      <c r="PMZ6" s="178"/>
      <c r="PNA6" s="185"/>
      <c r="PNB6" s="154"/>
      <c r="PNC6" s="178"/>
      <c r="PND6" s="178"/>
      <c r="PNE6" s="186"/>
      <c r="PNF6" s="178"/>
      <c r="PNG6" s="185"/>
      <c r="PNH6" s="154"/>
      <c r="PNI6" s="178"/>
      <c r="PNJ6" s="178"/>
      <c r="PNK6" s="186"/>
      <c r="PNL6" s="178"/>
      <c r="PNM6" s="185"/>
      <c r="PNN6" s="154"/>
      <c r="PNO6" s="178"/>
      <c r="PNP6" s="178"/>
      <c r="PNQ6" s="186"/>
      <c r="PNR6" s="178"/>
      <c r="PNS6" s="185"/>
      <c r="PNT6" s="154"/>
      <c r="PNU6" s="178"/>
      <c r="PNV6" s="178"/>
      <c r="PNW6" s="186"/>
      <c r="PNX6" s="178"/>
      <c r="PNY6" s="185"/>
      <c r="PNZ6" s="154"/>
      <c r="POA6" s="178"/>
      <c r="POB6" s="178"/>
      <c r="POC6" s="186"/>
      <c r="POD6" s="178"/>
      <c r="POE6" s="185"/>
      <c r="POF6" s="154"/>
      <c r="POG6" s="178"/>
      <c r="POH6" s="178"/>
      <c r="POI6" s="186"/>
      <c r="POJ6" s="178"/>
      <c r="POK6" s="185"/>
      <c r="POL6" s="154"/>
      <c r="POM6" s="178"/>
      <c r="PON6" s="178"/>
      <c r="POO6" s="186"/>
      <c r="POP6" s="178"/>
      <c r="POQ6" s="185"/>
      <c r="POR6" s="154"/>
      <c r="POS6" s="178"/>
      <c r="POT6" s="178"/>
      <c r="POU6" s="186"/>
      <c r="POV6" s="178"/>
      <c r="POW6" s="185"/>
      <c r="POX6" s="154"/>
      <c r="POY6" s="178"/>
      <c r="POZ6" s="178"/>
      <c r="PPA6" s="186"/>
      <c r="PPB6" s="178"/>
      <c r="PPC6" s="185"/>
      <c r="PPD6" s="154"/>
      <c r="PPE6" s="178"/>
      <c r="PPF6" s="178"/>
      <c r="PPG6" s="186"/>
      <c r="PPH6" s="178"/>
      <c r="PPI6" s="185"/>
      <c r="PPJ6" s="154"/>
      <c r="PPK6" s="178"/>
      <c r="PPL6" s="178"/>
      <c r="PPM6" s="186"/>
      <c r="PPN6" s="178"/>
      <c r="PPO6" s="185"/>
      <c r="PPP6" s="154"/>
      <c r="PPQ6" s="178"/>
      <c r="PPR6" s="178"/>
      <c r="PPS6" s="186"/>
      <c r="PPT6" s="178"/>
      <c r="PPU6" s="185"/>
      <c r="PPV6" s="154"/>
      <c r="PPW6" s="178"/>
      <c r="PPX6" s="178"/>
      <c r="PPY6" s="186"/>
      <c r="PPZ6" s="178"/>
      <c r="PQA6" s="185"/>
      <c r="PQB6" s="154"/>
      <c r="PQC6" s="178"/>
      <c r="PQD6" s="178"/>
      <c r="PQE6" s="186"/>
      <c r="PQF6" s="178"/>
      <c r="PQG6" s="185"/>
      <c r="PQH6" s="154"/>
      <c r="PQI6" s="178"/>
      <c r="PQJ6" s="178"/>
      <c r="PQK6" s="186"/>
      <c r="PQL6" s="178"/>
      <c r="PQM6" s="185"/>
      <c r="PQN6" s="154"/>
      <c r="PQO6" s="178"/>
      <c r="PQP6" s="178"/>
      <c r="PQQ6" s="186"/>
      <c r="PQR6" s="178"/>
      <c r="PQS6" s="185"/>
      <c r="PQT6" s="154"/>
      <c r="PQU6" s="178"/>
      <c r="PQV6" s="178"/>
      <c r="PQW6" s="186"/>
      <c r="PQX6" s="178"/>
      <c r="PQY6" s="185"/>
      <c r="PQZ6" s="154"/>
      <c r="PRA6" s="178"/>
      <c r="PRB6" s="178"/>
      <c r="PRC6" s="186"/>
      <c r="PRD6" s="178"/>
      <c r="PRE6" s="185"/>
      <c r="PRF6" s="154"/>
      <c r="PRG6" s="178"/>
      <c r="PRH6" s="178"/>
      <c r="PRI6" s="186"/>
      <c r="PRJ6" s="178"/>
      <c r="PRK6" s="185"/>
      <c r="PRL6" s="154"/>
      <c r="PRM6" s="178"/>
      <c r="PRN6" s="178"/>
      <c r="PRO6" s="186"/>
      <c r="PRP6" s="178"/>
      <c r="PRQ6" s="185"/>
      <c r="PRR6" s="154"/>
      <c r="PRS6" s="178"/>
      <c r="PRT6" s="178"/>
      <c r="PRU6" s="186"/>
      <c r="PRV6" s="178"/>
      <c r="PRW6" s="185"/>
      <c r="PRX6" s="154"/>
      <c r="PRY6" s="178"/>
      <c r="PRZ6" s="178"/>
      <c r="PSA6" s="186"/>
      <c r="PSB6" s="178"/>
      <c r="PSC6" s="185"/>
      <c r="PSD6" s="154"/>
      <c r="PSE6" s="178"/>
      <c r="PSF6" s="178"/>
      <c r="PSG6" s="186"/>
      <c r="PSH6" s="178"/>
      <c r="PSI6" s="185"/>
      <c r="PSJ6" s="154"/>
      <c r="PSK6" s="178"/>
      <c r="PSL6" s="178"/>
      <c r="PSM6" s="186"/>
      <c r="PSN6" s="178"/>
      <c r="PSO6" s="185"/>
      <c r="PSP6" s="154"/>
      <c r="PSQ6" s="178"/>
      <c r="PSR6" s="178"/>
      <c r="PSS6" s="186"/>
      <c r="PST6" s="178"/>
      <c r="PSU6" s="185"/>
      <c r="PSV6" s="154"/>
      <c r="PSW6" s="178"/>
      <c r="PSX6" s="178"/>
      <c r="PSY6" s="186"/>
      <c r="PSZ6" s="178"/>
      <c r="PTA6" s="185"/>
      <c r="PTB6" s="154"/>
      <c r="PTC6" s="178"/>
      <c r="PTD6" s="178"/>
      <c r="PTE6" s="186"/>
      <c r="PTF6" s="178"/>
      <c r="PTG6" s="185"/>
      <c r="PTH6" s="154"/>
      <c r="PTI6" s="178"/>
      <c r="PTJ6" s="178"/>
      <c r="PTK6" s="186"/>
      <c r="PTL6" s="178"/>
      <c r="PTM6" s="185"/>
      <c r="PTN6" s="154"/>
      <c r="PTO6" s="178"/>
      <c r="PTP6" s="178"/>
      <c r="PTQ6" s="186"/>
      <c r="PTR6" s="178"/>
      <c r="PTS6" s="185"/>
      <c r="PTT6" s="154"/>
      <c r="PTU6" s="178"/>
      <c r="PTV6" s="178"/>
      <c r="PTW6" s="186"/>
      <c r="PTX6" s="178"/>
      <c r="PTY6" s="185"/>
      <c r="PTZ6" s="154"/>
      <c r="PUA6" s="178"/>
      <c r="PUB6" s="178"/>
      <c r="PUC6" s="186"/>
      <c r="PUD6" s="178"/>
      <c r="PUE6" s="185"/>
      <c r="PUF6" s="154"/>
      <c r="PUG6" s="178"/>
      <c r="PUH6" s="178"/>
      <c r="PUI6" s="186"/>
      <c r="PUJ6" s="178"/>
      <c r="PUK6" s="185"/>
      <c r="PUL6" s="154"/>
      <c r="PUM6" s="178"/>
      <c r="PUN6" s="178"/>
      <c r="PUO6" s="186"/>
      <c r="PUP6" s="178"/>
      <c r="PUQ6" s="185"/>
      <c r="PUR6" s="154"/>
      <c r="PUS6" s="178"/>
      <c r="PUT6" s="178"/>
      <c r="PUU6" s="186"/>
      <c r="PUV6" s="178"/>
      <c r="PUW6" s="185"/>
      <c r="PUX6" s="154"/>
      <c r="PUY6" s="178"/>
      <c r="PUZ6" s="178"/>
      <c r="PVA6" s="186"/>
      <c r="PVB6" s="178"/>
      <c r="PVC6" s="185"/>
      <c r="PVD6" s="154"/>
      <c r="PVE6" s="178"/>
      <c r="PVF6" s="178"/>
      <c r="PVG6" s="186"/>
      <c r="PVH6" s="178"/>
      <c r="PVI6" s="185"/>
      <c r="PVJ6" s="154"/>
      <c r="PVK6" s="178"/>
      <c r="PVL6" s="178"/>
      <c r="PVM6" s="186"/>
      <c r="PVN6" s="178"/>
      <c r="PVO6" s="185"/>
      <c r="PVP6" s="154"/>
      <c r="PVQ6" s="178"/>
      <c r="PVR6" s="178"/>
      <c r="PVS6" s="186"/>
      <c r="PVT6" s="178"/>
      <c r="PVU6" s="185"/>
      <c r="PVV6" s="154"/>
      <c r="PVW6" s="178"/>
      <c r="PVX6" s="178"/>
      <c r="PVY6" s="186"/>
      <c r="PVZ6" s="178"/>
      <c r="PWA6" s="185"/>
      <c r="PWB6" s="154"/>
      <c r="PWC6" s="178"/>
      <c r="PWD6" s="178"/>
      <c r="PWE6" s="186"/>
      <c r="PWF6" s="178"/>
      <c r="PWG6" s="185"/>
      <c r="PWH6" s="154"/>
      <c r="PWI6" s="178"/>
      <c r="PWJ6" s="178"/>
      <c r="PWK6" s="186"/>
      <c r="PWL6" s="178"/>
      <c r="PWM6" s="185"/>
      <c r="PWN6" s="154"/>
      <c r="PWO6" s="178"/>
      <c r="PWP6" s="178"/>
      <c r="PWQ6" s="186"/>
      <c r="PWR6" s="178"/>
      <c r="PWS6" s="185"/>
      <c r="PWT6" s="154"/>
      <c r="PWU6" s="178"/>
      <c r="PWV6" s="178"/>
      <c r="PWW6" s="186"/>
      <c r="PWX6" s="178"/>
      <c r="PWY6" s="185"/>
      <c r="PWZ6" s="154"/>
      <c r="PXA6" s="178"/>
      <c r="PXB6" s="178"/>
      <c r="PXC6" s="186"/>
      <c r="PXD6" s="178"/>
      <c r="PXE6" s="185"/>
      <c r="PXF6" s="154"/>
      <c r="PXG6" s="178"/>
      <c r="PXH6" s="178"/>
      <c r="PXI6" s="186"/>
      <c r="PXJ6" s="178"/>
      <c r="PXK6" s="185"/>
      <c r="PXL6" s="154"/>
      <c r="PXM6" s="178"/>
      <c r="PXN6" s="178"/>
      <c r="PXO6" s="186"/>
      <c r="PXP6" s="178"/>
      <c r="PXQ6" s="185"/>
      <c r="PXR6" s="154"/>
      <c r="PXS6" s="178"/>
      <c r="PXT6" s="178"/>
      <c r="PXU6" s="186"/>
      <c r="PXV6" s="178"/>
      <c r="PXW6" s="185"/>
      <c r="PXX6" s="154"/>
      <c r="PXY6" s="178"/>
      <c r="PXZ6" s="178"/>
      <c r="PYA6" s="186"/>
      <c r="PYB6" s="178"/>
      <c r="PYC6" s="185"/>
      <c r="PYD6" s="154"/>
      <c r="PYE6" s="178"/>
      <c r="PYF6" s="178"/>
      <c r="PYG6" s="186"/>
      <c r="PYH6" s="178"/>
      <c r="PYI6" s="185"/>
      <c r="PYJ6" s="154"/>
      <c r="PYK6" s="178"/>
      <c r="PYL6" s="178"/>
      <c r="PYM6" s="186"/>
      <c r="PYN6" s="178"/>
      <c r="PYO6" s="185"/>
      <c r="PYP6" s="154"/>
      <c r="PYQ6" s="178"/>
      <c r="PYR6" s="178"/>
      <c r="PYS6" s="186"/>
      <c r="PYT6" s="178"/>
      <c r="PYU6" s="185"/>
      <c r="PYV6" s="154"/>
      <c r="PYW6" s="178"/>
      <c r="PYX6" s="178"/>
      <c r="PYY6" s="186"/>
      <c r="PYZ6" s="178"/>
      <c r="PZA6" s="185"/>
      <c r="PZB6" s="154"/>
      <c r="PZC6" s="178"/>
      <c r="PZD6" s="178"/>
      <c r="PZE6" s="186"/>
      <c r="PZF6" s="178"/>
      <c r="PZG6" s="185"/>
      <c r="PZH6" s="154"/>
      <c r="PZI6" s="178"/>
      <c r="PZJ6" s="178"/>
      <c r="PZK6" s="186"/>
      <c r="PZL6" s="178"/>
      <c r="PZM6" s="185"/>
      <c r="PZN6" s="154"/>
      <c r="PZO6" s="178"/>
      <c r="PZP6" s="178"/>
      <c r="PZQ6" s="186"/>
      <c r="PZR6" s="178"/>
      <c r="PZS6" s="185"/>
      <c r="PZT6" s="154"/>
      <c r="PZU6" s="178"/>
      <c r="PZV6" s="178"/>
      <c r="PZW6" s="186"/>
      <c r="PZX6" s="178"/>
      <c r="PZY6" s="185"/>
      <c r="PZZ6" s="154"/>
      <c r="QAA6" s="178"/>
      <c r="QAB6" s="178"/>
      <c r="QAC6" s="186"/>
      <c r="QAD6" s="178"/>
      <c r="QAE6" s="185"/>
      <c r="QAF6" s="154"/>
      <c r="QAG6" s="178"/>
      <c r="QAH6" s="178"/>
      <c r="QAI6" s="186"/>
      <c r="QAJ6" s="178"/>
      <c r="QAK6" s="185"/>
      <c r="QAL6" s="154"/>
      <c r="QAM6" s="178"/>
      <c r="QAN6" s="178"/>
      <c r="QAO6" s="186"/>
      <c r="QAP6" s="178"/>
      <c r="QAQ6" s="185"/>
      <c r="QAR6" s="154"/>
      <c r="QAS6" s="178"/>
      <c r="QAT6" s="178"/>
      <c r="QAU6" s="186"/>
      <c r="QAV6" s="178"/>
      <c r="QAW6" s="185"/>
      <c r="QAX6" s="154"/>
      <c r="QAY6" s="178"/>
      <c r="QAZ6" s="178"/>
      <c r="QBA6" s="186"/>
      <c r="QBB6" s="178"/>
      <c r="QBC6" s="185"/>
      <c r="QBD6" s="154"/>
      <c r="QBE6" s="178"/>
      <c r="QBF6" s="178"/>
      <c r="QBG6" s="186"/>
      <c r="QBH6" s="178"/>
      <c r="QBI6" s="185"/>
      <c r="QBJ6" s="154"/>
      <c r="QBK6" s="178"/>
      <c r="QBL6" s="178"/>
      <c r="QBM6" s="186"/>
      <c r="QBN6" s="178"/>
      <c r="QBO6" s="185"/>
      <c r="QBP6" s="154"/>
      <c r="QBQ6" s="178"/>
      <c r="QBR6" s="178"/>
      <c r="QBS6" s="186"/>
      <c r="QBT6" s="178"/>
      <c r="QBU6" s="185"/>
      <c r="QBV6" s="154"/>
      <c r="QBW6" s="178"/>
      <c r="QBX6" s="178"/>
      <c r="QBY6" s="186"/>
      <c r="QBZ6" s="178"/>
      <c r="QCA6" s="185"/>
      <c r="QCB6" s="154"/>
      <c r="QCC6" s="178"/>
      <c r="QCD6" s="178"/>
      <c r="QCE6" s="186"/>
      <c r="QCF6" s="178"/>
      <c r="QCG6" s="185"/>
      <c r="QCH6" s="154"/>
      <c r="QCI6" s="178"/>
      <c r="QCJ6" s="178"/>
      <c r="QCK6" s="186"/>
      <c r="QCL6" s="178"/>
      <c r="QCM6" s="185"/>
      <c r="QCN6" s="154"/>
      <c r="QCO6" s="178"/>
      <c r="QCP6" s="178"/>
      <c r="QCQ6" s="186"/>
      <c r="QCR6" s="178"/>
      <c r="QCS6" s="185"/>
      <c r="QCT6" s="154"/>
      <c r="QCU6" s="178"/>
      <c r="QCV6" s="178"/>
      <c r="QCW6" s="186"/>
      <c r="QCX6" s="178"/>
      <c r="QCY6" s="185"/>
      <c r="QCZ6" s="154"/>
      <c r="QDA6" s="178"/>
      <c r="QDB6" s="178"/>
      <c r="QDC6" s="186"/>
      <c r="QDD6" s="178"/>
      <c r="QDE6" s="185"/>
      <c r="QDF6" s="154"/>
      <c r="QDG6" s="178"/>
      <c r="QDH6" s="178"/>
      <c r="QDI6" s="186"/>
      <c r="QDJ6" s="178"/>
      <c r="QDK6" s="185"/>
      <c r="QDL6" s="154"/>
      <c r="QDM6" s="178"/>
      <c r="QDN6" s="178"/>
      <c r="QDO6" s="186"/>
      <c r="QDP6" s="178"/>
      <c r="QDQ6" s="185"/>
      <c r="QDR6" s="154"/>
      <c r="QDS6" s="178"/>
      <c r="QDT6" s="178"/>
      <c r="QDU6" s="186"/>
      <c r="QDV6" s="178"/>
      <c r="QDW6" s="185"/>
      <c r="QDX6" s="154"/>
      <c r="QDY6" s="178"/>
      <c r="QDZ6" s="178"/>
      <c r="QEA6" s="186"/>
      <c r="QEB6" s="178"/>
      <c r="QEC6" s="185"/>
      <c r="QED6" s="154"/>
      <c r="QEE6" s="178"/>
      <c r="QEF6" s="178"/>
      <c r="QEG6" s="186"/>
      <c r="QEH6" s="178"/>
      <c r="QEI6" s="185"/>
      <c r="QEJ6" s="154"/>
      <c r="QEK6" s="178"/>
      <c r="QEL6" s="178"/>
      <c r="QEM6" s="186"/>
      <c r="QEN6" s="178"/>
      <c r="QEO6" s="185"/>
      <c r="QEP6" s="154"/>
      <c r="QEQ6" s="178"/>
      <c r="QER6" s="178"/>
      <c r="QES6" s="186"/>
      <c r="QET6" s="178"/>
      <c r="QEU6" s="185"/>
      <c r="QEV6" s="154"/>
      <c r="QEW6" s="178"/>
      <c r="QEX6" s="178"/>
      <c r="QEY6" s="186"/>
      <c r="QEZ6" s="178"/>
      <c r="QFA6" s="185"/>
      <c r="QFB6" s="154"/>
      <c r="QFC6" s="178"/>
      <c r="QFD6" s="178"/>
      <c r="QFE6" s="186"/>
      <c r="QFF6" s="178"/>
      <c r="QFG6" s="185"/>
      <c r="QFH6" s="154"/>
      <c r="QFI6" s="178"/>
      <c r="QFJ6" s="178"/>
      <c r="QFK6" s="186"/>
      <c r="QFL6" s="178"/>
      <c r="QFM6" s="185"/>
      <c r="QFN6" s="154"/>
      <c r="QFO6" s="178"/>
      <c r="QFP6" s="178"/>
      <c r="QFQ6" s="186"/>
      <c r="QFR6" s="178"/>
      <c r="QFS6" s="185"/>
      <c r="QFT6" s="154"/>
      <c r="QFU6" s="178"/>
      <c r="QFV6" s="178"/>
      <c r="QFW6" s="186"/>
      <c r="QFX6" s="178"/>
      <c r="QFY6" s="185"/>
      <c r="QFZ6" s="154"/>
      <c r="QGA6" s="178"/>
      <c r="QGB6" s="178"/>
      <c r="QGC6" s="186"/>
      <c r="QGD6" s="178"/>
      <c r="QGE6" s="185"/>
      <c r="QGF6" s="154"/>
      <c r="QGG6" s="178"/>
      <c r="QGH6" s="178"/>
      <c r="QGI6" s="186"/>
      <c r="QGJ6" s="178"/>
      <c r="QGK6" s="185"/>
      <c r="QGL6" s="154"/>
      <c r="QGM6" s="178"/>
      <c r="QGN6" s="178"/>
      <c r="QGO6" s="186"/>
      <c r="QGP6" s="178"/>
      <c r="QGQ6" s="185"/>
      <c r="QGR6" s="154"/>
      <c r="QGS6" s="178"/>
      <c r="QGT6" s="178"/>
      <c r="QGU6" s="186"/>
      <c r="QGV6" s="178"/>
      <c r="QGW6" s="185"/>
      <c r="QGX6" s="154"/>
      <c r="QGY6" s="178"/>
      <c r="QGZ6" s="178"/>
      <c r="QHA6" s="186"/>
      <c r="QHB6" s="178"/>
      <c r="QHC6" s="185"/>
      <c r="QHD6" s="154"/>
      <c r="QHE6" s="178"/>
      <c r="QHF6" s="178"/>
      <c r="QHG6" s="186"/>
      <c r="QHH6" s="178"/>
      <c r="QHI6" s="185"/>
      <c r="QHJ6" s="154"/>
      <c r="QHK6" s="178"/>
      <c r="QHL6" s="178"/>
      <c r="QHM6" s="186"/>
      <c r="QHN6" s="178"/>
      <c r="QHO6" s="185"/>
      <c r="QHP6" s="154"/>
      <c r="QHQ6" s="178"/>
      <c r="QHR6" s="178"/>
      <c r="QHS6" s="186"/>
      <c r="QHT6" s="178"/>
      <c r="QHU6" s="185"/>
      <c r="QHV6" s="154"/>
      <c r="QHW6" s="178"/>
      <c r="QHX6" s="178"/>
      <c r="QHY6" s="186"/>
      <c r="QHZ6" s="178"/>
      <c r="QIA6" s="185"/>
      <c r="QIB6" s="154"/>
      <c r="QIC6" s="178"/>
      <c r="QID6" s="178"/>
      <c r="QIE6" s="186"/>
      <c r="QIF6" s="178"/>
      <c r="QIG6" s="185"/>
      <c r="QIH6" s="154"/>
      <c r="QII6" s="178"/>
      <c r="QIJ6" s="178"/>
      <c r="QIK6" s="186"/>
      <c r="QIL6" s="178"/>
      <c r="QIM6" s="185"/>
      <c r="QIN6" s="154"/>
      <c r="QIO6" s="178"/>
      <c r="QIP6" s="178"/>
      <c r="QIQ6" s="186"/>
      <c r="QIR6" s="178"/>
      <c r="QIS6" s="185"/>
      <c r="QIT6" s="154"/>
      <c r="QIU6" s="178"/>
      <c r="QIV6" s="178"/>
      <c r="QIW6" s="186"/>
      <c r="QIX6" s="178"/>
      <c r="QIY6" s="185"/>
      <c r="QIZ6" s="154"/>
      <c r="QJA6" s="178"/>
      <c r="QJB6" s="178"/>
      <c r="QJC6" s="186"/>
      <c r="QJD6" s="178"/>
      <c r="QJE6" s="185"/>
      <c r="QJF6" s="154"/>
      <c r="QJG6" s="178"/>
      <c r="QJH6" s="178"/>
      <c r="QJI6" s="186"/>
      <c r="QJJ6" s="178"/>
      <c r="QJK6" s="185"/>
      <c r="QJL6" s="154"/>
      <c r="QJM6" s="178"/>
      <c r="QJN6" s="178"/>
      <c r="QJO6" s="186"/>
      <c r="QJP6" s="178"/>
      <c r="QJQ6" s="185"/>
      <c r="QJR6" s="154"/>
      <c r="QJS6" s="178"/>
      <c r="QJT6" s="178"/>
      <c r="QJU6" s="186"/>
      <c r="QJV6" s="178"/>
      <c r="QJW6" s="185"/>
      <c r="QJX6" s="154"/>
      <c r="QJY6" s="178"/>
      <c r="QJZ6" s="178"/>
      <c r="QKA6" s="186"/>
      <c r="QKB6" s="178"/>
      <c r="QKC6" s="185"/>
      <c r="QKD6" s="154"/>
      <c r="QKE6" s="178"/>
      <c r="QKF6" s="178"/>
      <c r="QKG6" s="186"/>
      <c r="QKH6" s="178"/>
      <c r="QKI6" s="185"/>
      <c r="QKJ6" s="154"/>
      <c r="QKK6" s="178"/>
      <c r="QKL6" s="178"/>
      <c r="QKM6" s="186"/>
      <c r="QKN6" s="178"/>
      <c r="QKO6" s="185"/>
      <c r="QKP6" s="154"/>
      <c r="QKQ6" s="178"/>
      <c r="QKR6" s="178"/>
      <c r="QKS6" s="186"/>
      <c r="QKT6" s="178"/>
      <c r="QKU6" s="185"/>
      <c r="QKV6" s="154"/>
      <c r="QKW6" s="178"/>
      <c r="QKX6" s="178"/>
      <c r="QKY6" s="186"/>
      <c r="QKZ6" s="178"/>
      <c r="QLA6" s="185"/>
      <c r="QLB6" s="154"/>
      <c r="QLC6" s="178"/>
      <c r="QLD6" s="178"/>
      <c r="QLE6" s="186"/>
      <c r="QLF6" s="178"/>
      <c r="QLG6" s="185"/>
      <c r="QLH6" s="154"/>
      <c r="QLI6" s="178"/>
      <c r="QLJ6" s="178"/>
      <c r="QLK6" s="186"/>
      <c r="QLL6" s="178"/>
      <c r="QLM6" s="185"/>
      <c r="QLN6" s="154"/>
      <c r="QLO6" s="178"/>
      <c r="QLP6" s="178"/>
      <c r="QLQ6" s="186"/>
      <c r="QLR6" s="178"/>
      <c r="QLS6" s="185"/>
      <c r="QLT6" s="154"/>
      <c r="QLU6" s="178"/>
      <c r="QLV6" s="178"/>
      <c r="QLW6" s="186"/>
      <c r="QLX6" s="178"/>
      <c r="QLY6" s="185"/>
      <c r="QLZ6" s="154"/>
      <c r="QMA6" s="178"/>
      <c r="QMB6" s="178"/>
      <c r="QMC6" s="186"/>
      <c r="QMD6" s="178"/>
      <c r="QME6" s="185"/>
      <c r="QMF6" s="154"/>
      <c r="QMG6" s="178"/>
      <c r="QMH6" s="178"/>
      <c r="QMI6" s="186"/>
      <c r="QMJ6" s="178"/>
      <c r="QMK6" s="185"/>
      <c r="QML6" s="154"/>
      <c r="QMM6" s="178"/>
      <c r="QMN6" s="178"/>
      <c r="QMO6" s="186"/>
      <c r="QMP6" s="178"/>
      <c r="QMQ6" s="185"/>
      <c r="QMR6" s="154"/>
      <c r="QMS6" s="178"/>
      <c r="QMT6" s="178"/>
      <c r="QMU6" s="186"/>
      <c r="QMV6" s="178"/>
      <c r="QMW6" s="185"/>
      <c r="QMX6" s="154"/>
      <c r="QMY6" s="178"/>
      <c r="QMZ6" s="178"/>
      <c r="QNA6" s="186"/>
      <c r="QNB6" s="178"/>
      <c r="QNC6" s="185"/>
      <c r="QND6" s="154"/>
      <c r="QNE6" s="178"/>
      <c r="QNF6" s="178"/>
      <c r="QNG6" s="186"/>
      <c r="QNH6" s="178"/>
      <c r="QNI6" s="185"/>
      <c r="QNJ6" s="154"/>
      <c r="QNK6" s="178"/>
      <c r="QNL6" s="178"/>
      <c r="QNM6" s="186"/>
      <c r="QNN6" s="178"/>
      <c r="QNO6" s="185"/>
      <c r="QNP6" s="154"/>
      <c r="QNQ6" s="178"/>
      <c r="QNR6" s="178"/>
      <c r="QNS6" s="186"/>
      <c r="QNT6" s="178"/>
      <c r="QNU6" s="185"/>
      <c r="QNV6" s="154"/>
      <c r="QNW6" s="178"/>
      <c r="QNX6" s="178"/>
      <c r="QNY6" s="186"/>
      <c r="QNZ6" s="178"/>
      <c r="QOA6" s="185"/>
      <c r="QOB6" s="154"/>
      <c r="QOC6" s="178"/>
      <c r="QOD6" s="178"/>
      <c r="QOE6" s="186"/>
      <c r="QOF6" s="178"/>
      <c r="QOG6" s="185"/>
      <c r="QOH6" s="154"/>
      <c r="QOI6" s="178"/>
      <c r="QOJ6" s="178"/>
      <c r="QOK6" s="186"/>
      <c r="QOL6" s="178"/>
      <c r="QOM6" s="185"/>
      <c r="QON6" s="154"/>
      <c r="QOO6" s="178"/>
      <c r="QOP6" s="178"/>
      <c r="QOQ6" s="186"/>
      <c r="QOR6" s="178"/>
      <c r="QOS6" s="185"/>
      <c r="QOT6" s="154"/>
      <c r="QOU6" s="178"/>
      <c r="QOV6" s="178"/>
      <c r="QOW6" s="186"/>
      <c r="QOX6" s="178"/>
      <c r="QOY6" s="185"/>
      <c r="QOZ6" s="154"/>
      <c r="QPA6" s="178"/>
      <c r="QPB6" s="178"/>
      <c r="QPC6" s="186"/>
      <c r="QPD6" s="178"/>
      <c r="QPE6" s="185"/>
      <c r="QPF6" s="154"/>
      <c r="QPG6" s="178"/>
      <c r="QPH6" s="178"/>
      <c r="QPI6" s="186"/>
      <c r="QPJ6" s="178"/>
      <c r="QPK6" s="185"/>
      <c r="QPL6" s="154"/>
      <c r="QPM6" s="178"/>
      <c r="QPN6" s="178"/>
      <c r="QPO6" s="186"/>
      <c r="QPP6" s="178"/>
      <c r="QPQ6" s="185"/>
      <c r="QPR6" s="154"/>
      <c r="QPS6" s="178"/>
      <c r="QPT6" s="178"/>
      <c r="QPU6" s="186"/>
      <c r="QPV6" s="178"/>
      <c r="QPW6" s="185"/>
      <c r="QPX6" s="154"/>
      <c r="QPY6" s="178"/>
      <c r="QPZ6" s="178"/>
      <c r="QQA6" s="186"/>
      <c r="QQB6" s="178"/>
      <c r="QQC6" s="185"/>
      <c r="QQD6" s="154"/>
      <c r="QQE6" s="178"/>
      <c r="QQF6" s="178"/>
      <c r="QQG6" s="186"/>
      <c r="QQH6" s="178"/>
      <c r="QQI6" s="185"/>
      <c r="QQJ6" s="154"/>
      <c r="QQK6" s="178"/>
      <c r="QQL6" s="178"/>
      <c r="QQM6" s="186"/>
      <c r="QQN6" s="178"/>
      <c r="QQO6" s="185"/>
      <c r="QQP6" s="154"/>
      <c r="QQQ6" s="178"/>
      <c r="QQR6" s="178"/>
      <c r="QQS6" s="186"/>
      <c r="QQT6" s="178"/>
      <c r="QQU6" s="185"/>
      <c r="QQV6" s="154"/>
      <c r="QQW6" s="178"/>
      <c r="QQX6" s="178"/>
      <c r="QQY6" s="186"/>
      <c r="QQZ6" s="178"/>
      <c r="QRA6" s="185"/>
      <c r="QRB6" s="154"/>
      <c r="QRC6" s="178"/>
      <c r="QRD6" s="178"/>
      <c r="QRE6" s="186"/>
      <c r="QRF6" s="178"/>
      <c r="QRG6" s="185"/>
      <c r="QRH6" s="154"/>
      <c r="QRI6" s="178"/>
      <c r="QRJ6" s="178"/>
      <c r="QRK6" s="186"/>
      <c r="QRL6" s="178"/>
      <c r="QRM6" s="185"/>
      <c r="QRN6" s="154"/>
      <c r="QRO6" s="178"/>
      <c r="QRP6" s="178"/>
      <c r="QRQ6" s="186"/>
      <c r="QRR6" s="178"/>
      <c r="QRS6" s="185"/>
      <c r="QRT6" s="154"/>
      <c r="QRU6" s="178"/>
      <c r="QRV6" s="178"/>
      <c r="QRW6" s="186"/>
      <c r="QRX6" s="178"/>
      <c r="QRY6" s="185"/>
      <c r="QRZ6" s="154"/>
      <c r="QSA6" s="178"/>
      <c r="QSB6" s="178"/>
      <c r="QSC6" s="186"/>
      <c r="QSD6" s="178"/>
      <c r="QSE6" s="185"/>
      <c r="QSF6" s="154"/>
      <c r="QSG6" s="178"/>
      <c r="QSH6" s="178"/>
      <c r="QSI6" s="186"/>
      <c r="QSJ6" s="178"/>
      <c r="QSK6" s="185"/>
      <c r="QSL6" s="154"/>
      <c r="QSM6" s="178"/>
      <c r="QSN6" s="178"/>
      <c r="QSO6" s="186"/>
      <c r="QSP6" s="178"/>
      <c r="QSQ6" s="185"/>
      <c r="QSR6" s="154"/>
      <c r="QSS6" s="178"/>
      <c r="QST6" s="178"/>
      <c r="QSU6" s="186"/>
      <c r="QSV6" s="178"/>
      <c r="QSW6" s="185"/>
      <c r="QSX6" s="154"/>
      <c r="QSY6" s="178"/>
      <c r="QSZ6" s="178"/>
      <c r="QTA6" s="186"/>
      <c r="QTB6" s="178"/>
      <c r="QTC6" s="185"/>
      <c r="QTD6" s="154"/>
      <c r="QTE6" s="178"/>
      <c r="QTF6" s="178"/>
      <c r="QTG6" s="186"/>
      <c r="QTH6" s="178"/>
      <c r="QTI6" s="185"/>
      <c r="QTJ6" s="154"/>
      <c r="QTK6" s="178"/>
      <c r="QTL6" s="178"/>
      <c r="QTM6" s="186"/>
      <c r="QTN6" s="178"/>
      <c r="QTO6" s="185"/>
      <c r="QTP6" s="154"/>
      <c r="QTQ6" s="178"/>
      <c r="QTR6" s="178"/>
      <c r="QTS6" s="186"/>
      <c r="QTT6" s="178"/>
      <c r="QTU6" s="185"/>
      <c r="QTV6" s="154"/>
      <c r="QTW6" s="178"/>
      <c r="QTX6" s="178"/>
      <c r="QTY6" s="186"/>
      <c r="QTZ6" s="178"/>
      <c r="QUA6" s="185"/>
      <c r="QUB6" s="154"/>
      <c r="QUC6" s="178"/>
      <c r="QUD6" s="178"/>
      <c r="QUE6" s="186"/>
      <c r="QUF6" s="178"/>
      <c r="QUG6" s="185"/>
      <c r="QUH6" s="154"/>
      <c r="QUI6" s="178"/>
      <c r="QUJ6" s="178"/>
      <c r="QUK6" s="186"/>
      <c r="QUL6" s="178"/>
      <c r="QUM6" s="185"/>
      <c r="QUN6" s="154"/>
      <c r="QUO6" s="178"/>
      <c r="QUP6" s="178"/>
      <c r="QUQ6" s="186"/>
      <c r="QUR6" s="178"/>
      <c r="QUS6" s="185"/>
      <c r="QUT6" s="154"/>
      <c r="QUU6" s="178"/>
      <c r="QUV6" s="178"/>
      <c r="QUW6" s="186"/>
      <c r="QUX6" s="178"/>
      <c r="QUY6" s="185"/>
      <c r="QUZ6" s="154"/>
      <c r="QVA6" s="178"/>
      <c r="QVB6" s="178"/>
      <c r="QVC6" s="186"/>
      <c r="QVD6" s="178"/>
      <c r="QVE6" s="185"/>
      <c r="QVF6" s="154"/>
      <c r="QVG6" s="178"/>
      <c r="QVH6" s="178"/>
      <c r="QVI6" s="186"/>
      <c r="QVJ6" s="178"/>
      <c r="QVK6" s="185"/>
      <c r="QVL6" s="154"/>
      <c r="QVM6" s="178"/>
      <c r="QVN6" s="178"/>
      <c r="QVO6" s="186"/>
      <c r="QVP6" s="178"/>
      <c r="QVQ6" s="185"/>
      <c r="QVR6" s="154"/>
      <c r="QVS6" s="178"/>
      <c r="QVT6" s="178"/>
      <c r="QVU6" s="186"/>
      <c r="QVV6" s="178"/>
      <c r="QVW6" s="185"/>
      <c r="QVX6" s="154"/>
      <c r="QVY6" s="178"/>
      <c r="QVZ6" s="178"/>
      <c r="QWA6" s="186"/>
      <c r="QWB6" s="178"/>
      <c r="QWC6" s="185"/>
      <c r="QWD6" s="154"/>
      <c r="QWE6" s="178"/>
      <c r="QWF6" s="178"/>
      <c r="QWG6" s="186"/>
      <c r="QWH6" s="178"/>
      <c r="QWI6" s="185"/>
      <c r="QWJ6" s="154"/>
      <c r="QWK6" s="178"/>
      <c r="QWL6" s="178"/>
      <c r="QWM6" s="186"/>
      <c r="QWN6" s="178"/>
      <c r="QWO6" s="185"/>
      <c r="QWP6" s="154"/>
      <c r="QWQ6" s="178"/>
      <c r="QWR6" s="178"/>
      <c r="QWS6" s="186"/>
      <c r="QWT6" s="178"/>
      <c r="QWU6" s="185"/>
      <c r="QWV6" s="154"/>
      <c r="QWW6" s="178"/>
      <c r="QWX6" s="178"/>
      <c r="QWY6" s="186"/>
      <c r="QWZ6" s="178"/>
      <c r="QXA6" s="185"/>
      <c r="QXB6" s="154"/>
      <c r="QXC6" s="178"/>
      <c r="QXD6" s="178"/>
      <c r="QXE6" s="186"/>
      <c r="QXF6" s="178"/>
      <c r="QXG6" s="185"/>
      <c r="QXH6" s="154"/>
      <c r="QXI6" s="178"/>
      <c r="QXJ6" s="178"/>
      <c r="QXK6" s="186"/>
      <c r="QXL6" s="178"/>
      <c r="QXM6" s="185"/>
      <c r="QXN6" s="154"/>
      <c r="QXO6" s="178"/>
      <c r="QXP6" s="178"/>
      <c r="QXQ6" s="186"/>
      <c r="QXR6" s="178"/>
      <c r="QXS6" s="185"/>
      <c r="QXT6" s="154"/>
      <c r="QXU6" s="178"/>
      <c r="QXV6" s="178"/>
      <c r="QXW6" s="186"/>
      <c r="QXX6" s="178"/>
      <c r="QXY6" s="185"/>
      <c r="QXZ6" s="154"/>
      <c r="QYA6" s="178"/>
      <c r="QYB6" s="178"/>
      <c r="QYC6" s="186"/>
      <c r="QYD6" s="178"/>
      <c r="QYE6" s="185"/>
      <c r="QYF6" s="154"/>
      <c r="QYG6" s="178"/>
      <c r="QYH6" s="178"/>
      <c r="QYI6" s="186"/>
      <c r="QYJ6" s="178"/>
      <c r="QYK6" s="185"/>
      <c r="QYL6" s="154"/>
      <c r="QYM6" s="178"/>
      <c r="QYN6" s="178"/>
      <c r="QYO6" s="186"/>
      <c r="QYP6" s="178"/>
      <c r="QYQ6" s="185"/>
      <c r="QYR6" s="154"/>
      <c r="QYS6" s="178"/>
      <c r="QYT6" s="178"/>
      <c r="QYU6" s="186"/>
      <c r="QYV6" s="178"/>
      <c r="QYW6" s="185"/>
      <c r="QYX6" s="154"/>
      <c r="QYY6" s="178"/>
      <c r="QYZ6" s="178"/>
      <c r="QZA6" s="186"/>
      <c r="QZB6" s="178"/>
      <c r="QZC6" s="185"/>
      <c r="QZD6" s="154"/>
      <c r="QZE6" s="178"/>
      <c r="QZF6" s="178"/>
      <c r="QZG6" s="186"/>
      <c r="QZH6" s="178"/>
      <c r="QZI6" s="185"/>
      <c r="QZJ6" s="154"/>
      <c r="QZK6" s="178"/>
      <c r="QZL6" s="178"/>
      <c r="QZM6" s="186"/>
      <c r="QZN6" s="178"/>
      <c r="QZO6" s="185"/>
      <c r="QZP6" s="154"/>
      <c r="QZQ6" s="178"/>
      <c r="QZR6" s="178"/>
      <c r="QZS6" s="186"/>
      <c r="QZT6" s="178"/>
      <c r="QZU6" s="185"/>
      <c r="QZV6" s="154"/>
      <c r="QZW6" s="178"/>
      <c r="QZX6" s="178"/>
      <c r="QZY6" s="186"/>
      <c r="QZZ6" s="178"/>
      <c r="RAA6" s="185"/>
      <c r="RAB6" s="154"/>
      <c r="RAC6" s="178"/>
      <c r="RAD6" s="178"/>
      <c r="RAE6" s="186"/>
      <c r="RAF6" s="178"/>
      <c r="RAG6" s="185"/>
      <c r="RAH6" s="154"/>
      <c r="RAI6" s="178"/>
      <c r="RAJ6" s="178"/>
      <c r="RAK6" s="186"/>
      <c r="RAL6" s="178"/>
      <c r="RAM6" s="185"/>
      <c r="RAN6" s="154"/>
      <c r="RAO6" s="178"/>
      <c r="RAP6" s="178"/>
      <c r="RAQ6" s="186"/>
      <c r="RAR6" s="178"/>
      <c r="RAS6" s="185"/>
      <c r="RAT6" s="154"/>
      <c r="RAU6" s="178"/>
      <c r="RAV6" s="178"/>
      <c r="RAW6" s="186"/>
      <c r="RAX6" s="178"/>
      <c r="RAY6" s="185"/>
      <c r="RAZ6" s="154"/>
      <c r="RBA6" s="178"/>
      <c r="RBB6" s="178"/>
      <c r="RBC6" s="186"/>
      <c r="RBD6" s="178"/>
      <c r="RBE6" s="185"/>
      <c r="RBF6" s="154"/>
      <c r="RBG6" s="178"/>
      <c r="RBH6" s="178"/>
      <c r="RBI6" s="186"/>
      <c r="RBJ6" s="178"/>
      <c r="RBK6" s="185"/>
      <c r="RBL6" s="154"/>
      <c r="RBM6" s="178"/>
      <c r="RBN6" s="178"/>
      <c r="RBO6" s="186"/>
      <c r="RBP6" s="178"/>
      <c r="RBQ6" s="185"/>
      <c r="RBR6" s="154"/>
      <c r="RBS6" s="178"/>
      <c r="RBT6" s="178"/>
      <c r="RBU6" s="186"/>
      <c r="RBV6" s="178"/>
      <c r="RBW6" s="185"/>
      <c r="RBX6" s="154"/>
      <c r="RBY6" s="178"/>
      <c r="RBZ6" s="178"/>
      <c r="RCA6" s="186"/>
      <c r="RCB6" s="178"/>
      <c r="RCC6" s="185"/>
      <c r="RCD6" s="154"/>
      <c r="RCE6" s="178"/>
      <c r="RCF6" s="178"/>
      <c r="RCG6" s="186"/>
      <c r="RCH6" s="178"/>
      <c r="RCI6" s="185"/>
      <c r="RCJ6" s="154"/>
      <c r="RCK6" s="178"/>
      <c r="RCL6" s="178"/>
      <c r="RCM6" s="186"/>
      <c r="RCN6" s="178"/>
      <c r="RCO6" s="185"/>
      <c r="RCP6" s="154"/>
      <c r="RCQ6" s="178"/>
      <c r="RCR6" s="178"/>
      <c r="RCS6" s="186"/>
      <c r="RCT6" s="178"/>
      <c r="RCU6" s="185"/>
      <c r="RCV6" s="154"/>
      <c r="RCW6" s="178"/>
      <c r="RCX6" s="178"/>
      <c r="RCY6" s="186"/>
      <c r="RCZ6" s="178"/>
      <c r="RDA6" s="185"/>
      <c r="RDB6" s="154"/>
      <c r="RDC6" s="178"/>
      <c r="RDD6" s="178"/>
      <c r="RDE6" s="186"/>
      <c r="RDF6" s="178"/>
      <c r="RDG6" s="185"/>
      <c r="RDH6" s="154"/>
      <c r="RDI6" s="178"/>
      <c r="RDJ6" s="178"/>
      <c r="RDK6" s="186"/>
      <c r="RDL6" s="178"/>
      <c r="RDM6" s="185"/>
      <c r="RDN6" s="154"/>
      <c r="RDO6" s="178"/>
      <c r="RDP6" s="178"/>
      <c r="RDQ6" s="186"/>
      <c r="RDR6" s="178"/>
      <c r="RDS6" s="185"/>
      <c r="RDT6" s="154"/>
      <c r="RDU6" s="178"/>
      <c r="RDV6" s="178"/>
      <c r="RDW6" s="186"/>
      <c r="RDX6" s="178"/>
      <c r="RDY6" s="185"/>
      <c r="RDZ6" s="154"/>
      <c r="REA6" s="178"/>
      <c r="REB6" s="178"/>
      <c r="REC6" s="186"/>
      <c r="RED6" s="178"/>
      <c r="REE6" s="185"/>
      <c r="REF6" s="154"/>
      <c r="REG6" s="178"/>
      <c r="REH6" s="178"/>
      <c r="REI6" s="186"/>
      <c r="REJ6" s="178"/>
      <c r="REK6" s="185"/>
      <c r="REL6" s="154"/>
      <c r="REM6" s="178"/>
      <c r="REN6" s="178"/>
      <c r="REO6" s="186"/>
      <c r="REP6" s="178"/>
      <c r="REQ6" s="185"/>
      <c r="RER6" s="154"/>
      <c r="RES6" s="178"/>
      <c r="RET6" s="178"/>
      <c r="REU6" s="186"/>
      <c r="REV6" s="178"/>
      <c r="REW6" s="185"/>
      <c r="REX6" s="154"/>
      <c r="REY6" s="178"/>
      <c r="REZ6" s="178"/>
      <c r="RFA6" s="186"/>
      <c r="RFB6" s="178"/>
      <c r="RFC6" s="185"/>
      <c r="RFD6" s="154"/>
      <c r="RFE6" s="178"/>
      <c r="RFF6" s="178"/>
      <c r="RFG6" s="186"/>
      <c r="RFH6" s="178"/>
      <c r="RFI6" s="185"/>
      <c r="RFJ6" s="154"/>
      <c r="RFK6" s="178"/>
      <c r="RFL6" s="178"/>
      <c r="RFM6" s="186"/>
      <c r="RFN6" s="178"/>
      <c r="RFO6" s="185"/>
      <c r="RFP6" s="154"/>
      <c r="RFQ6" s="178"/>
      <c r="RFR6" s="178"/>
      <c r="RFS6" s="186"/>
      <c r="RFT6" s="178"/>
      <c r="RFU6" s="185"/>
      <c r="RFV6" s="154"/>
      <c r="RFW6" s="178"/>
      <c r="RFX6" s="178"/>
      <c r="RFY6" s="186"/>
      <c r="RFZ6" s="178"/>
      <c r="RGA6" s="185"/>
      <c r="RGB6" s="154"/>
      <c r="RGC6" s="178"/>
      <c r="RGD6" s="178"/>
      <c r="RGE6" s="186"/>
      <c r="RGF6" s="178"/>
      <c r="RGG6" s="185"/>
      <c r="RGH6" s="154"/>
      <c r="RGI6" s="178"/>
      <c r="RGJ6" s="178"/>
      <c r="RGK6" s="186"/>
      <c r="RGL6" s="178"/>
      <c r="RGM6" s="185"/>
      <c r="RGN6" s="154"/>
      <c r="RGO6" s="178"/>
      <c r="RGP6" s="178"/>
      <c r="RGQ6" s="186"/>
      <c r="RGR6" s="178"/>
      <c r="RGS6" s="185"/>
      <c r="RGT6" s="154"/>
      <c r="RGU6" s="178"/>
      <c r="RGV6" s="178"/>
      <c r="RGW6" s="186"/>
      <c r="RGX6" s="178"/>
      <c r="RGY6" s="185"/>
      <c r="RGZ6" s="154"/>
      <c r="RHA6" s="178"/>
      <c r="RHB6" s="178"/>
      <c r="RHC6" s="186"/>
      <c r="RHD6" s="178"/>
      <c r="RHE6" s="185"/>
      <c r="RHF6" s="154"/>
      <c r="RHG6" s="178"/>
      <c r="RHH6" s="178"/>
      <c r="RHI6" s="186"/>
      <c r="RHJ6" s="178"/>
      <c r="RHK6" s="185"/>
      <c r="RHL6" s="154"/>
      <c r="RHM6" s="178"/>
      <c r="RHN6" s="178"/>
      <c r="RHO6" s="186"/>
      <c r="RHP6" s="178"/>
      <c r="RHQ6" s="185"/>
      <c r="RHR6" s="154"/>
      <c r="RHS6" s="178"/>
      <c r="RHT6" s="178"/>
      <c r="RHU6" s="186"/>
      <c r="RHV6" s="178"/>
      <c r="RHW6" s="185"/>
      <c r="RHX6" s="154"/>
      <c r="RHY6" s="178"/>
      <c r="RHZ6" s="178"/>
      <c r="RIA6" s="186"/>
      <c r="RIB6" s="178"/>
      <c r="RIC6" s="185"/>
      <c r="RID6" s="154"/>
      <c r="RIE6" s="178"/>
      <c r="RIF6" s="178"/>
      <c r="RIG6" s="186"/>
      <c r="RIH6" s="178"/>
      <c r="RII6" s="185"/>
      <c r="RIJ6" s="154"/>
      <c r="RIK6" s="178"/>
      <c r="RIL6" s="178"/>
      <c r="RIM6" s="186"/>
      <c r="RIN6" s="178"/>
      <c r="RIO6" s="185"/>
      <c r="RIP6" s="154"/>
      <c r="RIQ6" s="178"/>
      <c r="RIR6" s="178"/>
      <c r="RIS6" s="186"/>
      <c r="RIT6" s="178"/>
      <c r="RIU6" s="185"/>
      <c r="RIV6" s="154"/>
      <c r="RIW6" s="178"/>
      <c r="RIX6" s="178"/>
      <c r="RIY6" s="186"/>
      <c r="RIZ6" s="178"/>
      <c r="RJA6" s="185"/>
      <c r="RJB6" s="154"/>
      <c r="RJC6" s="178"/>
      <c r="RJD6" s="178"/>
      <c r="RJE6" s="186"/>
      <c r="RJF6" s="178"/>
      <c r="RJG6" s="185"/>
      <c r="RJH6" s="154"/>
      <c r="RJI6" s="178"/>
      <c r="RJJ6" s="178"/>
      <c r="RJK6" s="186"/>
      <c r="RJL6" s="178"/>
      <c r="RJM6" s="185"/>
      <c r="RJN6" s="154"/>
      <c r="RJO6" s="178"/>
      <c r="RJP6" s="178"/>
      <c r="RJQ6" s="186"/>
      <c r="RJR6" s="178"/>
      <c r="RJS6" s="185"/>
      <c r="RJT6" s="154"/>
      <c r="RJU6" s="178"/>
      <c r="RJV6" s="178"/>
      <c r="RJW6" s="186"/>
      <c r="RJX6" s="178"/>
      <c r="RJY6" s="185"/>
      <c r="RJZ6" s="154"/>
      <c r="RKA6" s="178"/>
      <c r="RKB6" s="178"/>
      <c r="RKC6" s="186"/>
      <c r="RKD6" s="178"/>
      <c r="RKE6" s="185"/>
      <c r="RKF6" s="154"/>
      <c r="RKG6" s="178"/>
      <c r="RKH6" s="178"/>
      <c r="RKI6" s="186"/>
      <c r="RKJ6" s="178"/>
      <c r="RKK6" s="185"/>
      <c r="RKL6" s="154"/>
      <c r="RKM6" s="178"/>
      <c r="RKN6" s="178"/>
      <c r="RKO6" s="186"/>
      <c r="RKP6" s="178"/>
      <c r="RKQ6" s="185"/>
      <c r="RKR6" s="154"/>
      <c r="RKS6" s="178"/>
      <c r="RKT6" s="178"/>
      <c r="RKU6" s="186"/>
      <c r="RKV6" s="178"/>
      <c r="RKW6" s="185"/>
      <c r="RKX6" s="154"/>
      <c r="RKY6" s="178"/>
      <c r="RKZ6" s="178"/>
      <c r="RLA6" s="186"/>
      <c r="RLB6" s="178"/>
      <c r="RLC6" s="185"/>
      <c r="RLD6" s="154"/>
      <c r="RLE6" s="178"/>
      <c r="RLF6" s="178"/>
      <c r="RLG6" s="186"/>
      <c r="RLH6" s="178"/>
      <c r="RLI6" s="185"/>
      <c r="RLJ6" s="154"/>
      <c r="RLK6" s="178"/>
      <c r="RLL6" s="178"/>
      <c r="RLM6" s="186"/>
      <c r="RLN6" s="178"/>
      <c r="RLO6" s="185"/>
      <c r="RLP6" s="154"/>
      <c r="RLQ6" s="178"/>
      <c r="RLR6" s="178"/>
      <c r="RLS6" s="186"/>
      <c r="RLT6" s="178"/>
      <c r="RLU6" s="185"/>
      <c r="RLV6" s="154"/>
      <c r="RLW6" s="178"/>
      <c r="RLX6" s="178"/>
      <c r="RLY6" s="186"/>
      <c r="RLZ6" s="178"/>
      <c r="RMA6" s="185"/>
      <c r="RMB6" s="154"/>
      <c r="RMC6" s="178"/>
      <c r="RMD6" s="178"/>
      <c r="RME6" s="186"/>
      <c r="RMF6" s="178"/>
      <c r="RMG6" s="185"/>
      <c r="RMH6" s="154"/>
      <c r="RMI6" s="178"/>
      <c r="RMJ6" s="178"/>
      <c r="RMK6" s="186"/>
      <c r="RML6" s="178"/>
      <c r="RMM6" s="185"/>
      <c r="RMN6" s="154"/>
      <c r="RMO6" s="178"/>
      <c r="RMP6" s="178"/>
      <c r="RMQ6" s="186"/>
      <c r="RMR6" s="178"/>
      <c r="RMS6" s="185"/>
      <c r="RMT6" s="154"/>
      <c r="RMU6" s="178"/>
      <c r="RMV6" s="178"/>
      <c r="RMW6" s="186"/>
      <c r="RMX6" s="178"/>
      <c r="RMY6" s="185"/>
      <c r="RMZ6" s="154"/>
      <c r="RNA6" s="178"/>
      <c r="RNB6" s="178"/>
      <c r="RNC6" s="186"/>
      <c r="RND6" s="178"/>
      <c r="RNE6" s="185"/>
      <c r="RNF6" s="154"/>
      <c r="RNG6" s="178"/>
      <c r="RNH6" s="178"/>
      <c r="RNI6" s="186"/>
      <c r="RNJ6" s="178"/>
      <c r="RNK6" s="185"/>
      <c r="RNL6" s="154"/>
      <c r="RNM6" s="178"/>
      <c r="RNN6" s="178"/>
      <c r="RNO6" s="186"/>
      <c r="RNP6" s="178"/>
      <c r="RNQ6" s="185"/>
      <c r="RNR6" s="154"/>
      <c r="RNS6" s="178"/>
      <c r="RNT6" s="178"/>
      <c r="RNU6" s="186"/>
      <c r="RNV6" s="178"/>
      <c r="RNW6" s="185"/>
      <c r="RNX6" s="154"/>
      <c r="RNY6" s="178"/>
      <c r="RNZ6" s="178"/>
      <c r="ROA6" s="186"/>
      <c r="ROB6" s="178"/>
      <c r="ROC6" s="185"/>
      <c r="ROD6" s="154"/>
      <c r="ROE6" s="178"/>
      <c r="ROF6" s="178"/>
      <c r="ROG6" s="186"/>
      <c r="ROH6" s="178"/>
      <c r="ROI6" s="185"/>
      <c r="ROJ6" s="154"/>
      <c r="ROK6" s="178"/>
      <c r="ROL6" s="178"/>
      <c r="ROM6" s="186"/>
      <c r="RON6" s="178"/>
      <c r="ROO6" s="185"/>
      <c r="ROP6" s="154"/>
      <c r="ROQ6" s="178"/>
      <c r="ROR6" s="178"/>
      <c r="ROS6" s="186"/>
      <c r="ROT6" s="178"/>
      <c r="ROU6" s="185"/>
      <c r="ROV6" s="154"/>
      <c r="ROW6" s="178"/>
      <c r="ROX6" s="178"/>
      <c r="ROY6" s="186"/>
      <c r="ROZ6" s="178"/>
      <c r="RPA6" s="185"/>
      <c r="RPB6" s="154"/>
      <c r="RPC6" s="178"/>
      <c r="RPD6" s="178"/>
      <c r="RPE6" s="186"/>
      <c r="RPF6" s="178"/>
      <c r="RPG6" s="185"/>
      <c r="RPH6" s="154"/>
      <c r="RPI6" s="178"/>
      <c r="RPJ6" s="178"/>
      <c r="RPK6" s="186"/>
      <c r="RPL6" s="178"/>
      <c r="RPM6" s="185"/>
      <c r="RPN6" s="154"/>
      <c r="RPO6" s="178"/>
      <c r="RPP6" s="178"/>
      <c r="RPQ6" s="186"/>
      <c r="RPR6" s="178"/>
      <c r="RPS6" s="185"/>
      <c r="RPT6" s="154"/>
      <c r="RPU6" s="178"/>
      <c r="RPV6" s="178"/>
      <c r="RPW6" s="186"/>
      <c r="RPX6" s="178"/>
      <c r="RPY6" s="185"/>
      <c r="RPZ6" s="154"/>
      <c r="RQA6" s="178"/>
      <c r="RQB6" s="178"/>
      <c r="RQC6" s="186"/>
      <c r="RQD6" s="178"/>
      <c r="RQE6" s="185"/>
      <c r="RQF6" s="154"/>
      <c r="RQG6" s="178"/>
      <c r="RQH6" s="178"/>
      <c r="RQI6" s="186"/>
      <c r="RQJ6" s="178"/>
      <c r="RQK6" s="185"/>
      <c r="RQL6" s="154"/>
      <c r="RQM6" s="178"/>
      <c r="RQN6" s="178"/>
      <c r="RQO6" s="186"/>
      <c r="RQP6" s="178"/>
      <c r="RQQ6" s="185"/>
      <c r="RQR6" s="154"/>
      <c r="RQS6" s="178"/>
      <c r="RQT6" s="178"/>
      <c r="RQU6" s="186"/>
      <c r="RQV6" s="178"/>
      <c r="RQW6" s="185"/>
      <c r="RQX6" s="154"/>
      <c r="RQY6" s="178"/>
      <c r="RQZ6" s="178"/>
      <c r="RRA6" s="186"/>
      <c r="RRB6" s="178"/>
      <c r="RRC6" s="185"/>
      <c r="RRD6" s="154"/>
      <c r="RRE6" s="178"/>
      <c r="RRF6" s="178"/>
      <c r="RRG6" s="186"/>
      <c r="RRH6" s="178"/>
      <c r="RRI6" s="185"/>
      <c r="RRJ6" s="154"/>
      <c r="RRK6" s="178"/>
      <c r="RRL6" s="178"/>
      <c r="RRM6" s="186"/>
      <c r="RRN6" s="178"/>
      <c r="RRO6" s="185"/>
      <c r="RRP6" s="154"/>
      <c r="RRQ6" s="178"/>
      <c r="RRR6" s="178"/>
      <c r="RRS6" s="186"/>
      <c r="RRT6" s="178"/>
      <c r="RRU6" s="185"/>
      <c r="RRV6" s="154"/>
      <c r="RRW6" s="178"/>
      <c r="RRX6" s="178"/>
      <c r="RRY6" s="186"/>
      <c r="RRZ6" s="178"/>
      <c r="RSA6" s="185"/>
      <c r="RSB6" s="154"/>
      <c r="RSC6" s="178"/>
      <c r="RSD6" s="178"/>
      <c r="RSE6" s="186"/>
      <c r="RSF6" s="178"/>
      <c r="RSG6" s="185"/>
      <c r="RSH6" s="154"/>
      <c r="RSI6" s="178"/>
      <c r="RSJ6" s="178"/>
      <c r="RSK6" s="186"/>
      <c r="RSL6" s="178"/>
      <c r="RSM6" s="185"/>
      <c r="RSN6" s="154"/>
      <c r="RSO6" s="178"/>
      <c r="RSP6" s="178"/>
      <c r="RSQ6" s="186"/>
      <c r="RSR6" s="178"/>
      <c r="RSS6" s="185"/>
      <c r="RST6" s="154"/>
      <c r="RSU6" s="178"/>
      <c r="RSV6" s="178"/>
      <c r="RSW6" s="186"/>
      <c r="RSX6" s="178"/>
      <c r="RSY6" s="185"/>
      <c r="RSZ6" s="154"/>
      <c r="RTA6" s="178"/>
      <c r="RTB6" s="178"/>
      <c r="RTC6" s="186"/>
      <c r="RTD6" s="178"/>
      <c r="RTE6" s="185"/>
      <c r="RTF6" s="154"/>
      <c r="RTG6" s="178"/>
      <c r="RTH6" s="178"/>
      <c r="RTI6" s="186"/>
      <c r="RTJ6" s="178"/>
      <c r="RTK6" s="185"/>
      <c r="RTL6" s="154"/>
      <c r="RTM6" s="178"/>
      <c r="RTN6" s="178"/>
      <c r="RTO6" s="186"/>
      <c r="RTP6" s="178"/>
      <c r="RTQ6" s="185"/>
      <c r="RTR6" s="154"/>
      <c r="RTS6" s="178"/>
      <c r="RTT6" s="178"/>
      <c r="RTU6" s="186"/>
      <c r="RTV6" s="178"/>
      <c r="RTW6" s="185"/>
      <c r="RTX6" s="154"/>
      <c r="RTY6" s="178"/>
      <c r="RTZ6" s="178"/>
      <c r="RUA6" s="186"/>
      <c r="RUB6" s="178"/>
      <c r="RUC6" s="185"/>
      <c r="RUD6" s="154"/>
      <c r="RUE6" s="178"/>
      <c r="RUF6" s="178"/>
      <c r="RUG6" s="186"/>
      <c r="RUH6" s="178"/>
      <c r="RUI6" s="185"/>
      <c r="RUJ6" s="154"/>
      <c r="RUK6" s="178"/>
      <c r="RUL6" s="178"/>
      <c r="RUM6" s="186"/>
      <c r="RUN6" s="178"/>
      <c r="RUO6" s="185"/>
      <c r="RUP6" s="154"/>
      <c r="RUQ6" s="178"/>
      <c r="RUR6" s="178"/>
      <c r="RUS6" s="186"/>
      <c r="RUT6" s="178"/>
      <c r="RUU6" s="185"/>
      <c r="RUV6" s="154"/>
      <c r="RUW6" s="178"/>
      <c r="RUX6" s="178"/>
      <c r="RUY6" s="186"/>
      <c r="RUZ6" s="178"/>
      <c r="RVA6" s="185"/>
      <c r="RVB6" s="154"/>
      <c r="RVC6" s="178"/>
      <c r="RVD6" s="178"/>
      <c r="RVE6" s="186"/>
      <c r="RVF6" s="178"/>
      <c r="RVG6" s="185"/>
      <c r="RVH6" s="154"/>
      <c r="RVI6" s="178"/>
      <c r="RVJ6" s="178"/>
      <c r="RVK6" s="186"/>
      <c r="RVL6" s="178"/>
      <c r="RVM6" s="185"/>
      <c r="RVN6" s="154"/>
      <c r="RVO6" s="178"/>
      <c r="RVP6" s="178"/>
      <c r="RVQ6" s="186"/>
      <c r="RVR6" s="178"/>
      <c r="RVS6" s="185"/>
      <c r="RVT6" s="154"/>
      <c r="RVU6" s="178"/>
      <c r="RVV6" s="178"/>
      <c r="RVW6" s="186"/>
      <c r="RVX6" s="178"/>
      <c r="RVY6" s="185"/>
      <c r="RVZ6" s="154"/>
      <c r="RWA6" s="178"/>
      <c r="RWB6" s="178"/>
      <c r="RWC6" s="186"/>
      <c r="RWD6" s="178"/>
      <c r="RWE6" s="185"/>
      <c r="RWF6" s="154"/>
      <c r="RWG6" s="178"/>
      <c r="RWH6" s="178"/>
      <c r="RWI6" s="186"/>
      <c r="RWJ6" s="178"/>
      <c r="RWK6" s="185"/>
      <c r="RWL6" s="154"/>
      <c r="RWM6" s="178"/>
      <c r="RWN6" s="178"/>
      <c r="RWO6" s="186"/>
      <c r="RWP6" s="178"/>
      <c r="RWQ6" s="185"/>
      <c r="RWR6" s="154"/>
      <c r="RWS6" s="178"/>
      <c r="RWT6" s="178"/>
      <c r="RWU6" s="186"/>
      <c r="RWV6" s="178"/>
      <c r="RWW6" s="185"/>
      <c r="RWX6" s="154"/>
      <c r="RWY6" s="178"/>
      <c r="RWZ6" s="178"/>
      <c r="RXA6" s="186"/>
      <c r="RXB6" s="178"/>
      <c r="RXC6" s="185"/>
      <c r="RXD6" s="154"/>
      <c r="RXE6" s="178"/>
      <c r="RXF6" s="178"/>
      <c r="RXG6" s="186"/>
      <c r="RXH6" s="178"/>
      <c r="RXI6" s="185"/>
      <c r="RXJ6" s="154"/>
      <c r="RXK6" s="178"/>
      <c r="RXL6" s="178"/>
      <c r="RXM6" s="186"/>
      <c r="RXN6" s="178"/>
      <c r="RXO6" s="185"/>
      <c r="RXP6" s="154"/>
      <c r="RXQ6" s="178"/>
      <c r="RXR6" s="178"/>
      <c r="RXS6" s="186"/>
      <c r="RXT6" s="178"/>
      <c r="RXU6" s="185"/>
      <c r="RXV6" s="154"/>
      <c r="RXW6" s="178"/>
      <c r="RXX6" s="178"/>
      <c r="RXY6" s="186"/>
      <c r="RXZ6" s="178"/>
      <c r="RYA6" s="185"/>
      <c r="RYB6" s="154"/>
      <c r="RYC6" s="178"/>
      <c r="RYD6" s="178"/>
      <c r="RYE6" s="186"/>
      <c r="RYF6" s="178"/>
      <c r="RYG6" s="185"/>
      <c r="RYH6" s="154"/>
      <c r="RYI6" s="178"/>
      <c r="RYJ6" s="178"/>
      <c r="RYK6" s="186"/>
      <c r="RYL6" s="178"/>
      <c r="RYM6" s="185"/>
      <c r="RYN6" s="154"/>
      <c r="RYO6" s="178"/>
      <c r="RYP6" s="178"/>
      <c r="RYQ6" s="186"/>
      <c r="RYR6" s="178"/>
      <c r="RYS6" s="185"/>
      <c r="RYT6" s="154"/>
      <c r="RYU6" s="178"/>
      <c r="RYV6" s="178"/>
      <c r="RYW6" s="186"/>
      <c r="RYX6" s="178"/>
      <c r="RYY6" s="185"/>
      <c r="RYZ6" s="154"/>
      <c r="RZA6" s="178"/>
      <c r="RZB6" s="178"/>
      <c r="RZC6" s="186"/>
      <c r="RZD6" s="178"/>
      <c r="RZE6" s="185"/>
      <c r="RZF6" s="154"/>
      <c r="RZG6" s="178"/>
      <c r="RZH6" s="178"/>
      <c r="RZI6" s="186"/>
      <c r="RZJ6" s="178"/>
      <c r="RZK6" s="185"/>
      <c r="RZL6" s="154"/>
      <c r="RZM6" s="178"/>
      <c r="RZN6" s="178"/>
      <c r="RZO6" s="186"/>
      <c r="RZP6" s="178"/>
      <c r="RZQ6" s="185"/>
      <c r="RZR6" s="154"/>
      <c r="RZS6" s="178"/>
      <c r="RZT6" s="178"/>
      <c r="RZU6" s="186"/>
      <c r="RZV6" s="178"/>
      <c r="RZW6" s="185"/>
      <c r="RZX6" s="154"/>
      <c r="RZY6" s="178"/>
      <c r="RZZ6" s="178"/>
      <c r="SAA6" s="186"/>
      <c r="SAB6" s="178"/>
      <c r="SAC6" s="185"/>
      <c r="SAD6" s="154"/>
      <c r="SAE6" s="178"/>
      <c r="SAF6" s="178"/>
      <c r="SAG6" s="186"/>
      <c r="SAH6" s="178"/>
      <c r="SAI6" s="185"/>
      <c r="SAJ6" s="154"/>
      <c r="SAK6" s="178"/>
      <c r="SAL6" s="178"/>
      <c r="SAM6" s="186"/>
      <c r="SAN6" s="178"/>
      <c r="SAO6" s="185"/>
      <c r="SAP6" s="154"/>
      <c r="SAQ6" s="178"/>
      <c r="SAR6" s="178"/>
      <c r="SAS6" s="186"/>
      <c r="SAT6" s="178"/>
      <c r="SAU6" s="185"/>
      <c r="SAV6" s="154"/>
      <c r="SAW6" s="178"/>
      <c r="SAX6" s="178"/>
      <c r="SAY6" s="186"/>
      <c r="SAZ6" s="178"/>
      <c r="SBA6" s="185"/>
      <c r="SBB6" s="154"/>
      <c r="SBC6" s="178"/>
      <c r="SBD6" s="178"/>
      <c r="SBE6" s="186"/>
      <c r="SBF6" s="178"/>
      <c r="SBG6" s="185"/>
      <c r="SBH6" s="154"/>
      <c r="SBI6" s="178"/>
      <c r="SBJ6" s="178"/>
      <c r="SBK6" s="186"/>
      <c r="SBL6" s="178"/>
      <c r="SBM6" s="185"/>
      <c r="SBN6" s="154"/>
      <c r="SBO6" s="178"/>
      <c r="SBP6" s="178"/>
      <c r="SBQ6" s="186"/>
      <c r="SBR6" s="178"/>
      <c r="SBS6" s="185"/>
      <c r="SBT6" s="154"/>
      <c r="SBU6" s="178"/>
      <c r="SBV6" s="178"/>
      <c r="SBW6" s="186"/>
      <c r="SBX6" s="178"/>
      <c r="SBY6" s="185"/>
      <c r="SBZ6" s="154"/>
      <c r="SCA6" s="178"/>
      <c r="SCB6" s="178"/>
      <c r="SCC6" s="186"/>
      <c r="SCD6" s="178"/>
      <c r="SCE6" s="185"/>
      <c r="SCF6" s="154"/>
      <c r="SCG6" s="178"/>
      <c r="SCH6" s="178"/>
      <c r="SCI6" s="186"/>
      <c r="SCJ6" s="178"/>
      <c r="SCK6" s="185"/>
      <c r="SCL6" s="154"/>
      <c r="SCM6" s="178"/>
      <c r="SCN6" s="178"/>
      <c r="SCO6" s="186"/>
      <c r="SCP6" s="178"/>
      <c r="SCQ6" s="185"/>
      <c r="SCR6" s="154"/>
      <c r="SCS6" s="178"/>
      <c r="SCT6" s="178"/>
      <c r="SCU6" s="186"/>
      <c r="SCV6" s="178"/>
      <c r="SCW6" s="185"/>
      <c r="SCX6" s="154"/>
      <c r="SCY6" s="178"/>
      <c r="SCZ6" s="178"/>
      <c r="SDA6" s="186"/>
      <c r="SDB6" s="178"/>
      <c r="SDC6" s="185"/>
      <c r="SDD6" s="154"/>
      <c r="SDE6" s="178"/>
      <c r="SDF6" s="178"/>
      <c r="SDG6" s="186"/>
      <c r="SDH6" s="178"/>
      <c r="SDI6" s="185"/>
      <c r="SDJ6" s="154"/>
      <c r="SDK6" s="178"/>
      <c r="SDL6" s="178"/>
      <c r="SDM6" s="186"/>
      <c r="SDN6" s="178"/>
      <c r="SDO6" s="185"/>
      <c r="SDP6" s="154"/>
      <c r="SDQ6" s="178"/>
      <c r="SDR6" s="178"/>
      <c r="SDS6" s="186"/>
      <c r="SDT6" s="178"/>
      <c r="SDU6" s="185"/>
      <c r="SDV6" s="154"/>
      <c r="SDW6" s="178"/>
      <c r="SDX6" s="178"/>
      <c r="SDY6" s="186"/>
      <c r="SDZ6" s="178"/>
      <c r="SEA6" s="185"/>
      <c r="SEB6" s="154"/>
      <c r="SEC6" s="178"/>
      <c r="SED6" s="178"/>
      <c r="SEE6" s="186"/>
      <c r="SEF6" s="178"/>
      <c r="SEG6" s="185"/>
      <c r="SEH6" s="154"/>
      <c r="SEI6" s="178"/>
      <c r="SEJ6" s="178"/>
      <c r="SEK6" s="186"/>
      <c r="SEL6" s="178"/>
      <c r="SEM6" s="185"/>
      <c r="SEN6" s="154"/>
      <c r="SEO6" s="178"/>
      <c r="SEP6" s="178"/>
      <c r="SEQ6" s="186"/>
      <c r="SER6" s="178"/>
      <c r="SES6" s="185"/>
      <c r="SET6" s="154"/>
      <c r="SEU6" s="178"/>
      <c r="SEV6" s="178"/>
      <c r="SEW6" s="186"/>
      <c r="SEX6" s="178"/>
      <c r="SEY6" s="185"/>
      <c r="SEZ6" s="154"/>
      <c r="SFA6" s="178"/>
      <c r="SFB6" s="178"/>
      <c r="SFC6" s="186"/>
      <c r="SFD6" s="178"/>
      <c r="SFE6" s="185"/>
      <c r="SFF6" s="154"/>
      <c r="SFG6" s="178"/>
      <c r="SFH6" s="178"/>
      <c r="SFI6" s="186"/>
      <c r="SFJ6" s="178"/>
      <c r="SFK6" s="185"/>
      <c r="SFL6" s="154"/>
      <c r="SFM6" s="178"/>
      <c r="SFN6" s="178"/>
      <c r="SFO6" s="186"/>
      <c r="SFP6" s="178"/>
      <c r="SFQ6" s="185"/>
      <c r="SFR6" s="154"/>
      <c r="SFS6" s="178"/>
      <c r="SFT6" s="178"/>
      <c r="SFU6" s="186"/>
      <c r="SFV6" s="178"/>
      <c r="SFW6" s="185"/>
      <c r="SFX6" s="154"/>
      <c r="SFY6" s="178"/>
      <c r="SFZ6" s="178"/>
      <c r="SGA6" s="186"/>
      <c r="SGB6" s="178"/>
      <c r="SGC6" s="185"/>
      <c r="SGD6" s="154"/>
      <c r="SGE6" s="178"/>
      <c r="SGF6" s="178"/>
      <c r="SGG6" s="186"/>
      <c r="SGH6" s="178"/>
      <c r="SGI6" s="185"/>
      <c r="SGJ6" s="154"/>
      <c r="SGK6" s="178"/>
      <c r="SGL6" s="178"/>
      <c r="SGM6" s="186"/>
      <c r="SGN6" s="178"/>
      <c r="SGO6" s="185"/>
      <c r="SGP6" s="154"/>
      <c r="SGQ6" s="178"/>
      <c r="SGR6" s="178"/>
      <c r="SGS6" s="186"/>
      <c r="SGT6" s="178"/>
      <c r="SGU6" s="185"/>
      <c r="SGV6" s="154"/>
      <c r="SGW6" s="178"/>
      <c r="SGX6" s="178"/>
      <c r="SGY6" s="186"/>
      <c r="SGZ6" s="178"/>
      <c r="SHA6" s="185"/>
      <c r="SHB6" s="154"/>
      <c r="SHC6" s="178"/>
      <c r="SHD6" s="178"/>
      <c r="SHE6" s="186"/>
      <c r="SHF6" s="178"/>
      <c r="SHG6" s="185"/>
      <c r="SHH6" s="154"/>
      <c r="SHI6" s="178"/>
      <c r="SHJ6" s="178"/>
      <c r="SHK6" s="186"/>
      <c r="SHL6" s="178"/>
      <c r="SHM6" s="185"/>
      <c r="SHN6" s="154"/>
      <c r="SHO6" s="178"/>
      <c r="SHP6" s="178"/>
      <c r="SHQ6" s="186"/>
      <c r="SHR6" s="178"/>
      <c r="SHS6" s="185"/>
      <c r="SHT6" s="154"/>
      <c r="SHU6" s="178"/>
      <c r="SHV6" s="178"/>
      <c r="SHW6" s="186"/>
      <c r="SHX6" s="178"/>
      <c r="SHY6" s="185"/>
      <c r="SHZ6" s="154"/>
      <c r="SIA6" s="178"/>
      <c r="SIB6" s="178"/>
      <c r="SIC6" s="186"/>
      <c r="SID6" s="178"/>
      <c r="SIE6" s="185"/>
      <c r="SIF6" s="154"/>
      <c r="SIG6" s="178"/>
      <c r="SIH6" s="178"/>
      <c r="SII6" s="186"/>
      <c r="SIJ6" s="178"/>
      <c r="SIK6" s="185"/>
      <c r="SIL6" s="154"/>
      <c r="SIM6" s="178"/>
      <c r="SIN6" s="178"/>
      <c r="SIO6" s="186"/>
      <c r="SIP6" s="178"/>
      <c r="SIQ6" s="185"/>
      <c r="SIR6" s="154"/>
      <c r="SIS6" s="178"/>
      <c r="SIT6" s="178"/>
      <c r="SIU6" s="186"/>
      <c r="SIV6" s="178"/>
      <c r="SIW6" s="185"/>
      <c r="SIX6" s="154"/>
      <c r="SIY6" s="178"/>
      <c r="SIZ6" s="178"/>
      <c r="SJA6" s="186"/>
      <c r="SJB6" s="178"/>
      <c r="SJC6" s="185"/>
      <c r="SJD6" s="154"/>
      <c r="SJE6" s="178"/>
      <c r="SJF6" s="178"/>
      <c r="SJG6" s="186"/>
      <c r="SJH6" s="178"/>
      <c r="SJI6" s="185"/>
      <c r="SJJ6" s="154"/>
      <c r="SJK6" s="178"/>
      <c r="SJL6" s="178"/>
      <c r="SJM6" s="186"/>
      <c r="SJN6" s="178"/>
      <c r="SJO6" s="185"/>
      <c r="SJP6" s="154"/>
      <c r="SJQ6" s="178"/>
      <c r="SJR6" s="178"/>
      <c r="SJS6" s="186"/>
      <c r="SJT6" s="178"/>
      <c r="SJU6" s="185"/>
      <c r="SJV6" s="154"/>
      <c r="SJW6" s="178"/>
      <c r="SJX6" s="178"/>
      <c r="SJY6" s="186"/>
      <c r="SJZ6" s="178"/>
      <c r="SKA6" s="185"/>
      <c r="SKB6" s="154"/>
      <c r="SKC6" s="178"/>
      <c r="SKD6" s="178"/>
      <c r="SKE6" s="186"/>
      <c r="SKF6" s="178"/>
      <c r="SKG6" s="185"/>
      <c r="SKH6" s="154"/>
      <c r="SKI6" s="178"/>
      <c r="SKJ6" s="178"/>
      <c r="SKK6" s="186"/>
      <c r="SKL6" s="178"/>
      <c r="SKM6" s="185"/>
      <c r="SKN6" s="154"/>
      <c r="SKO6" s="178"/>
      <c r="SKP6" s="178"/>
      <c r="SKQ6" s="186"/>
      <c r="SKR6" s="178"/>
      <c r="SKS6" s="185"/>
      <c r="SKT6" s="154"/>
      <c r="SKU6" s="178"/>
      <c r="SKV6" s="178"/>
      <c r="SKW6" s="186"/>
      <c r="SKX6" s="178"/>
      <c r="SKY6" s="185"/>
      <c r="SKZ6" s="154"/>
      <c r="SLA6" s="178"/>
      <c r="SLB6" s="178"/>
      <c r="SLC6" s="186"/>
      <c r="SLD6" s="178"/>
      <c r="SLE6" s="185"/>
      <c r="SLF6" s="154"/>
      <c r="SLG6" s="178"/>
      <c r="SLH6" s="178"/>
      <c r="SLI6" s="186"/>
      <c r="SLJ6" s="178"/>
      <c r="SLK6" s="185"/>
      <c r="SLL6" s="154"/>
      <c r="SLM6" s="178"/>
      <c r="SLN6" s="178"/>
      <c r="SLO6" s="186"/>
      <c r="SLP6" s="178"/>
      <c r="SLQ6" s="185"/>
      <c r="SLR6" s="154"/>
      <c r="SLS6" s="178"/>
      <c r="SLT6" s="178"/>
      <c r="SLU6" s="186"/>
      <c r="SLV6" s="178"/>
      <c r="SLW6" s="185"/>
      <c r="SLX6" s="154"/>
      <c r="SLY6" s="178"/>
      <c r="SLZ6" s="178"/>
      <c r="SMA6" s="186"/>
      <c r="SMB6" s="178"/>
      <c r="SMC6" s="185"/>
      <c r="SMD6" s="154"/>
      <c r="SME6" s="178"/>
      <c r="SMF6" s="178"/>
      <c r="SMG6" s="186"/>
      <c r="SMH6" s="178"/>
      <c r="SMI6" s="185"/>
      <c r="SMJ6" s="154"/>
      <c r="SMK6" s="178"/>
      <c r="SML6" s="178"/>
      <c r="SMM6" s="186"/>
      <c r="SMN6" s="178"/>
      <c r="SMO6" s="185"/>
      <c r="SMP6" s="154"/>
      <c r="SMQ6" s="178"/>
      <c r="SMR6" s="178"/>
      <c r="SMS6" s="186"/>
      <c r="SMT6" s="178"/>
      <c r="SMU6" s="185"/>
      <c r="SMV6" s="154"/>
      <c r="SMW6" s="178"/>
      <c r="SMX6" s="178"/>
      <c r="SMY6" s="186"/>
      <c r="SMZ6" s="178"/>
      <c r="SNA6" s="185"/>
      <c r="SNB6" s="154"/>
      <c r="SNC6" s="178"/>
      <c r="SND6" s="178"/>
      <c r="SNE6" s="186"/>
      <c r="SNF6" s="178"/>
      <c r="SNG6" s="185"/>
      <c r="SNH6" s="154"/>
      <c r="SNI6" s="178"/>
      <c r="SNJ6" s="178"/>
      <c r="SNK6" s="186"/>
      <c r="SNL6" s="178"/>
      <c r="SNM6" s="185"/>
      <c r="SNN6" s="154"/>
      <c r="SNO6" s="178"/>
      <c r="SNP6" s="178"/>
      <c r="SNQ6" s="186"/>
      <c r="SNR6" s="178"/>
      <c r="SNS6" s="185"/>
      <c r="SNT6" s="154"/>
      <c r="SNU6" s="178"/>
      <c r="SNV6" s="178"/>
      <c r="SNW6" s="186"/>
      <c r="SNX6" s="178"/>
      <c r="SNY6" s="185"/>
      <c r="SNZ6" s="154"/>
      <c r="SOA6" s="178"/>
      <c r="SOB6" s="178"/>
      <c r="SOC6" s="186"/>
      <c r="SOD6" s="178"/>
      <c r="SOE6" s="185"/>
      <c r="SOF6" s="154"/>
      <c r="SOG6" s="178"/>
      <c r="SOH6" s="178"/>
      <c r="SOI6" s="186"/>
      <c r="SOJ6" s="178"/>
      <c r="SOK6" s="185"/>
      <c r="SOL6" s="154"/>
      <c r="SOM6" s="178"/>
      <c r="SON6" s="178"/>
      <c r="SOO6" s="186"/>
      <c r="SOP6" s="178"/>
      <c r="SOQ6" s="185"/>
      <c r="SOR6" s="154"/>
      <c r="SOS6" s="178"/>
      <c r="SOT6" s="178"/>
      <c r="SOU6" s="186"/>
      <c r="SOV6" s="178"/>
      <c r="SOW6" s="185"/>
      <c r="SOX6" s="154"/>
      <c r="SOY6" s="178"/>
      <c r="SOZ6" s="178"/>
      <c r="SPA6" s="186"/>
      <c r="SPB6" s="178"/>
      <c r="SPC6" s="185"/>
      <c r="SPD6" s="154"/>
      <c r="SPE6" s="178"/>
      <c r="SPF6" s="178"/>
      <c r="SPG6" s="186"/>
      <c r="SPH6" s="178"/>
      <c r="SPI6" s="185"/>
      <c r="SPJ6" s="154"/>
      <c r="SPK6" s="178"/>
      <c r="SPL6" s="178"/>
      <c r="SPM6" s="186"/>
      <c r="SPN6" s="178"/>
      <c r="SPO6" s="185"/>
      <c r="SPP6" s="154"/>
      <c r="SPQ6" s="178"/>
      <c r="SPR6" s="178"/>
      <c r="SPS6" s="186"/>
      <c r="SPT6" s="178"/>
      <c r="SPU6" s="185"/>
      <c r="SPV6" s="154"/>
      <c r="SPW6" s="178"/>
      <c r="SPX6" s="178"/>
      <c r="SPY6" s="186"/>
      <c r="SPZ6" s="178"/>
      <c r="SQA6" s="185"/>
      <c r="SQB6" s="154"/>
      <c r="SQC6" s="178"/>
      <c r="SQD6" s="178"/>
      <c r="SQE6" s="186"/>
      <c r="SQF6" s="178"/>
      <c r="SQG6" s="185"/>
      <c r="SQH6" s="154"/>
      <c r="SQI6" s="178"/>
      <c r="SQJ6" s="178"/>
      <c r="SQK6" s="186"/>
      <c r="SQL6" s="178"/>
      <c r="SQM6" s="185"/>
      <c r="SQN6" s="154"/>
      <c r="SQO6" s="178"/>
      <c r="SQP6" s="178"/>
      <c r="SQQ6" s="186"/>
      <c r="SQR6" s="178"/>
      <c r="SQS6" s="185"/>
      <c r="SQT6" s="154"/>
      <c r="SQU6" s="178"/>
      <c r="SQV6" s="178"/>
      <c r="SQW6" s="186"/>
      <c r="SQX6" s="178"/>
      <c r="SQY6" s="185"/>
      <c r="SQZ6" s="154"/>
      <c r="SRA6" s="178"/>
      <c r="SRB6" s="178"/>
      <c r="SRC6" s="186"/>
      <c r="SRD6" s="178"/>
      <c r="SRE6" s="185"/>
      <c r="SRF6" s="154"/>
      <c r="SRG6" s="178"/>
      <c r="SRH6" s="178"/>
      <c r="SRI6" s="186"/>
      <c r="SRJ6" s="178"/>
      <c r="SRK6" s="185"/>
      <c r="SRL6" s="154"/>
      <c r="SRM6" s="178"/>
      <c r="SRN6" s="178"/>
      <c r="SRO6" s="186"/>
      <c r="SRP6" s="178"/>
      <c r="SRQ6" s="185"/>
      <c r="SRR6" s="154"/>
      <c r="SRS6" s="178"/>
      <c r="SRT6" s="178"/>
      <c r="SRU6" s="186"/>
      <c r="SRV6" s="178"/>
      <c r="SRW6" s="185"/>
      <c r="SRX6" s="154"/>
      <c r="SRY6" s="178"/>
      <c r="SRZ6" s="178"/>
      <c r="SSA6" s="186"/>
      <c r="SSB6" s="178"/>
      <c r="SSC6" s="185"/>
      <c r="SSD6" s="154"/>
      <c r="SSE6" s="178"/>
      <c r="SSF6" s="178"/>
      <c r="SSG6" s="186"/>
      <c r="SSH6" s="178"/>
      <c r="SSI6" s="185"/>
      <c r="SSJ6" s="154"/>
      <c r="SSK6" s="178"/>
      <c r="SSL6" s="178"/>
      <c r="SSM6" s="186"/>
      <c r="SSN6" s="178"/>
      <c r="SSO6" s="185"/>
      <c r="SSP6" s="154"/>
      <c r="SSQ6" s="178"/>
      <c r="SSR6" s="178"/>
      <c r="SSS6" s="186"/>
      <c r="SST6" s="178"/>
      <c r="SSU6" s="185"/>
      <c r="SSV6" s="154"/>
      <c r="SSW6" s="178"/>
      <c r="SSX6" s="178"/>
      <c r="SSY6" s="186"/>
      <c r="SSZ6" s="178"/>
      <c r="STA6" s="185"/>
      <c r="STB6" s="154"/>
      <c r="STC6" s="178"/>
      <c r="STD6" s="178"/>
      <c r="STE6" s="186"/>
      <c r="STF6" s="178"/>
      <c r="STG6" s="185"/>
      <c r="STH6" s="154"/>
      <c r="STI6" s="178"/>
      <c r="STJ6" s="178"/>
      <c r="STK6" s="186"/>
      <c r="STL6" s="178"/>
      <c r="STM6" s="185"/>
      <c r="STN6" s="154"/>
      <c r="STO6" s="178"/>
      <c r="STP6" s="178"/>
      <c r="STQ6" s="186"/>
      <c r="STR6" s="178"/>
      <c r="STS6" s="185"/>
      <c r="STT6" s="154"/>
      <c r="STU6" s="178"/>
      <c r="STV6" s="178"/>
      <c r="STW6" s="186"/>
      <c r="STX6" s="178"/>
      <c r="STY6" s="185"/>
      <c r="STZ6" s="154"/>
      <c r="SUA6" s="178"/>
      <c r="SUB6" s="178"/>
      <c r="SUC6" s="186"/>
      <c r="SUD6" s="178"/>
      <c r="SUE6" s="185"/>
      <c r="SUF6" s="154"/>
      <c r="SUG6" s="178"/>
      <c r="SUH6" s="178"/>
      <c r="SUI6" s="186"/>
      <c r="SUJ6" s="178"/>
      <c r="SUK6" s="185"/>
      <c r="SUL6" s="154"/>
      <c r="SUM6" s="178"/>
      <c r="SUN6" s="178"/>
      <c r="SUO6" s="186"/>
      <c r="SUP6" s="178"/>
      <c r="SUQ6" s="185"/>
      <c r="SUR6" s="154"/>
      <c r="SUS6" s="178"/>
      <c r="SUT6" s="178"/>
      <c r="SUU6" s="186"/>
      <c r="SUV6" s="178"/>
      <c r="SUW6" s="185"/>
      <c r="SUX6" s="154"/>
      <c r="SUY6" s="178"/>
      <c r="SUZ6" s="178"/>
      <c r="SVA6" s="186"/>
      <c r="SVB6" s="178"/>
      <c r="SVC6" s="185"/>
      <c r="SVD6" s="154"/>
      <c r="SVE6" s="178"/>
      <c r="SVF6" s="178"/>
      <c r="SVG6" s="186"/>
      <c r="SVH6" s="178"/>
      <c r="SVI6" s="185"/>
      <c r="SVJ6" s="154"/>
      <c r="SVK6" s="178"/>
      <c r="SVL6" s="178"/>
      <c r="SVM6" s="186"/>
      <c r="SVN6" s="178"/>
      <c r="SVO6" s="185"/>
      <c r="SVP6" s="154"/>
      <c r="SVQ6" s="178"/>
      <c r="SVR6" s="178"/>
      <c r="SVS6" s="186"/>
      <c r="SVT6" s="178"/>
      <c r="SVU6" s="185"/>
      <c r="SVV6" s="154"/>
      <c r="SVW6" s="178"/>
      <c r="SVX6" s="178"/>
      <c r="SVY6" s="186"/>
      <c r="SVZ6" s="178"/>
      <c r="SWA6" s="185"/>
      <c r="SWB6" s="154"/>
      <c r="SWC6" s="178"/>
      <c r="SWD6" s="178"/>
      <c r="SWE6" s="186"/>
      <c r="SWF6" s="178"/>
      <c r="SWG6" s="185"/>
      <c r="SWH6" s="154"/>
      <c r="SWI6" s="178"/>
      <c r="SWJ6" s="178"/>
      <c r="SWK6" s="186"/>
      <c r="SWL6" s="178"/>
      <c r="SWM6" s="185"/>
      <c r="SWN6" s="154"/>
      <c r="SWO6" s="178"/>
      <c r="SWP6" s="178"/>
      <c r="SWQ6" s="186"/>
      <c r="SWR6" s="178"/>
      <c r="SWS6" s="185"/>
      <c r="SWT6" s="154"/>
      <c r="SWU6" s="178"/>
      <c r="SWV6" s="178"/>
      <c r="SWW6" s="186"/>
      <c r="SWX6" s="178"/>
      <c r="SWY6" s="185"/>
      <c r="SWZ6" s="154"/>
      <c r="SXA6" s="178"/>
      <c r="SXB6" s="178"/>
      <c r="SXC6" s="186"/>
      <c r="SXD6" s="178"/>
      <c r="SXE6" s="185"/>
      <c r="SXF6" s="154"/>
      <c r="SXG6" s="178"/>
      <c r="SXH6" s="178"/>
      <c r="SXI6" s="186"/>
      <c r="SXJ6" s="178"/>
      <c r="SXK6" s="185"/>
      <c r="SXL6" s="154"/>
      <c r="SXM6" s="178"/>
      <c r="SXN6" s="178"/>
      <c r="SXO6" s="186"/>
      <c r="SXP6" s="178"/>
      <c r="SXQ6" s="185"/>
      <c r="SXR6" s="154"/>
      <c r="SXS6" s="178"/>
      <c r="SXT6" s="178"/>
      <c r="SXU6" s="186"/>
      <c r="SXV6" s="178"/>
      <c r="SXW6" s="185"/>
      <c r="SXX6" s="154"/>
      <c r="SXY6" s="178"/>
      <c r="SXZ6" s="178"/>
      <c r="SYA6" s="186"/>
      <c r="SYB6" s="178"/>
      <c r="SYC6" s="185"/>
      <c r="SYD6" s="154"/>
      <c r="SYE6" s="178"/>
      <c r="SYF6" s="178"/>
      <c r="SYG6" s="186"/>
      <c r="SYH6" s="178"/>
      <c r="SYI6" s="185"/>
      <c r="SYJ6" s="154"/>
      <c r="SYK6" s="178"/>
      <c r="SYL6" s="178"/>
      <c r="SYM6" s="186"/>
      <c r="SYN6" s="178"/>
      <c r="SYO6" s="185"/>
      <c r="SYP6" s="154"/>
      <c r="SYQ6" s="178"/>
      <c r="SYR6" s="178"/>
      <c r="SYS6" s="186"/>
      <c r="SYT6" s="178"/>
      <c r="SYU6" s="185"/>
      <c r="SYV6" s="154"/>
      <c r="SYW6" s="178"/>
      <c r="SYX6" s="178"/>
      <c r="SYY6" s="186"/>
      <c r="SYZ6" s="178"/>
      <c r="SZA6" s="185"/>
      <c r="SZB6" s="154"/>
      <c r="SZC6" s="178"/>
      <c r="SZD6" s="178"/>
      <c r="SZE6" s="186"/>
      <c r="SZF6" s="178"/>
      <c r="SZG6" s="185"/>
      <c r="SZH6" s="154"/>
      <c r="SZI6" s="178"/>
      <c r="SZJ6" s="178"/>
      <c r="SZK6" s="186"/>
      <c r="SZL6" s="178"/>
      <c r="SZM6" s="185"/>
      <c r="SZN6" s="154"/>
      <c r="SZO6" s="178"/>
      <c r="SZP6" s="178"/>
      <c r="SZQ6" s="186"/>
      <c r="SZR6" s="178"/>
      <c r="SZS6" s="185"/>
      <c r="SZT6" s="154"/>
      <c r="SZU6" s="178"/>
      <c r="SZV6" s="178"/>
      <c r="SZW6" s="186"/>
      <c r="SZX6" s="178"/>
      <c r="SZY6" s="185"/>
      <c r="SZZ6" s="154"/>
      <c r="TAA6" s="178"/>
      <c r="TAB6" s="178"/>
      <c r="TAC6" s="186"/>
      <c r="TAD6" s="178"/>
      <c r="TAE6" s="185"/>
      <c r="TAF6" s="154"/>
      <c r="TAG6" s="178"/>
      <c r="TAH6" s="178"/>
      <c r="TAI6" s="186"/>
      <c r="TAJ6" s="178"/>
      <c r="TAK6" s="185"/>
      <c r="TAL6" s="154"/>
      <c r="TAM6" s="178"/>
      <c r="TAN6" s="178"/>
      <c r="TAO6" s="186"/>
      <c r="TAP6" s="178"/>
      <c r="TAQ6" s="185"/>
      <c r="TAR6" s="154"/>
      <c r="TAS6" s="178"/>
      <c r="TAT6" s="178"/>
      <c r="TAU6" s="186"/>
      <c r="TAV6" s="178"/>
      <c r="TAW6" s="185"/>
      <c r="TAX6" s="154"/>
      <c r="TAY6" s="178"/>
      <c r="TAZ6" s="178"/>
      <c r="TBA6" s="186"/>
      <c r="TBB6" s="178"/>
      <c r="TBC6" s="185"/>
      <c r="TBD6" s="154"/>
      <c r="TBE6" s="178"/>
      <c r="TBF6" s="178"/>
      <c r="TBG6" s="186"/>
      <c r="TBH6" s="178"/>
      <c r="TBI6" s="185"/>
      <c r="TBJ6" s="154"/>
      <c r="TBK6" s="178"/>
      <c r="TBL6" s="178"/>
      <c r="TBM6" s="186"/>
      <c r="TBN6" s="178"/>
      <c r="TBO6" s="185"/>
      <c r="TBP6" s="154"/>
      <c r="TBQ6" s="178"/>
      <c r="TBR6" s="178"/>
      <c r="TBS6" s="186"/>
      <c r="TBT6" s="178"/>
      <c r="TBU6" s="185"/>
      <c r="TBV6" s="154"/>
      <c r="TBW6" s="178"/>
      <c r="TBX6" s="178"/>
      <c r="TBY6" s="186"/>
      <c r="TBZ6" s="178"/>
      <c r="TCA6" s="185"/>
      <c r="TCB6" s="154"/>
      <c r="TCC6" s="178"/>
      <c r="TCD6" s="178"/>
      <c r="TCE6" s="186"/>
      <c r="TCF6" s="178"/>
      <c r="TCG6" s="185"/>
      <c r="TCH6" s="154"/>
      <c r="TCI6" s="178"/>
      <c r="TCJ6" s="178"/>
      <c r="TCK6" s="186"/>
      <c r="TCL6" s="178"/>
      <c r="TCM6" s="185"/>
      <c r="TCN6" s="154"/>
      <c r="TCO6" s="178"/>
      <c r="TCP6" s="178"/>
      <c r="TCQ6" s="186"/>
      <c r="TCR6" s="178"/>
      <c r="TCS6" s="185"/>
      <c r="TCT6" s="154"/>
      <c r="TCU6" s="178"/>
      <c r="TCV6" s="178"/>
      <c r="TCW6" s="186"/>
      <c r="TCX6" s="178"/>
      <c r="TCY6" s="185"/>
      <c r="TCZ6" s="154"/>
      <c r="TDA6" s="178"/>
      <c r="TDB6" s="178"/>
      <c r="TDC6" s="186"/>
      <c r="TDD6" s="178"/>
      <c r="TDE6" s="185"/>
      <c r="TDF6" s="154"/>
      <c r="TDG6" s="178"/>
      <c r="TDH6" s="178"/>
      <c r="TDI6" s="186"/>
      <c r="TDJ6" s="178"/>
      <c r="TDK6" s="185"/>
      <c r="TDL6" s="154"/>
      <c r="TDM6" s="178"/>
      <c r="TDN6" s="178"/>
      <c r="TDO6" s="186"/>
      <c r="TDP6" s="178"/>
      <c r="TDQ6" s="185"/>
      <c r="TDR6" s="154"/>
      <c r="TDS6" s="178"/>
      <c r="TDT6" s="178"/>
      <c r="TDU6" s="186"/>
      <c r="TDV6" s="178"/>
      <c r="TDW6" s="185"/>
      <c r="TDX6" s="154"/>
      <c r="TDY6" s="178"/>
      <c r="TDZ6" s="178"/>
      <c r="TEA6" s="186"/>
      <c r="TEB6" s="178"/>
      <c r="TEC6" s="185"/>
      <c r="TED6" s="154"/>
      <c r="TEE6" s="178"/>
      <c r="TEF6" s="178"/>
      <c r="TEG6" s="186"/>
      <c r="TEH6" s="178"/>
      <c r="TEI6" s="185"/>
      <c r="TEJ6" s="154"/>
      <c r="TEK6" s="178"/>
      <c r="TEL6" s="178"/>
      <c r="TEM6" s="186"/>
      <c r="TEN6" s="178"/>
      <c r="TEO6" s="185"/>
      <c r="TEP6" s="154"/>
      <c r="TEQ6" s="178"/>
      <c r="TER6" s="178"/>
      <c r="TES6" s="186"/>
      <c r="TET6" s="178"/>
      <c r="TEU6" s="185"/>
      <c r="TEV6" s="154"/>
      <c r="TEW6" s="178"/>
      <c r="TEX6" s="178"/>
      <c r="TEY6" s="186"/>
      <c r="TEZ6" s="178"/>
      <c r="TFA6" s="185"/>
      <c r="TFB6" s="154"/>
      <c r="TFC6" s="178"/>
      <c r="TFD6" s="178"/>
      <c r="TFE6" s="186"/>
      <c r="TFF6" s="178"/>
      <c r="TFG6" s="185"/>
      <c r="TFH6" s="154"/>
      <c r="TFI6" s="178"/>
      <c r="TFJ6" s="178"/>
      <c r="TFK6" s="186"/>
      <c r="TFL6" s="178"/>
      <c r="TFM6" s="185"/>
      <c r="TFN6" s="154"/>
      <c r="TFO6" s="178"/>
      <c r="TFP6" s="178"/>
      <c r="TFQ6" s="186"/>
      <c r="TFR6" s="178"/>
      <c r="TFS6" s="185"/>
      <c r="TFT6" s="154"/>
      <c r="TFU6" s="178"/>
      <c r="TFV6" s="178"/>
      <c r="TFW6" s="186"/>
      <c r="TFX6" s="178"/>
      <c r="TFY6" s="185"/>
      <c r="TFZ6" s="154"/>
      <c r="TGA6" s="178"/>
      <c r="TGB6" s="178"/>
      <c r="TGC6" s="186"/>
      <c r="TGD6" s="178"/>
      <c r="TGE6" s="185"/>
      <c r="TGF6" s="154"/>
      <c r="TGG6" s="178"/>
      <c r="TGH6" s="178"/>
      <c r="TGI6" s="186"/>
      <c r="TGJ6" s="178"/>
      <c r="TGK6" s="185"/>
      <c r="TGL6" s="154"/>
      <c r="TGM6" s="178"/>
      <c r="TGN6" s="178"/>
      <c r="TGO6" s="186"/>
      <c r="TGP6" s="178"/>
      <c r="TGQ6" s="185"/>
      <c r="TGR6" s="154"/>
      <c r="TGS6" s="178"/>
      <c r="TGT6" s="178"/>
      <c r="TGU6" s="186"/>
      <c r="TGV6" s="178"/>
      <c r="TGW6" s="185"/>
      <c r="TGX6" s="154"/>
      <c r="TGY6" s="178"/>
      <c r="TGZ6" s="178"/>
      <c r="THA6" s="186"/>
      <c r="THB6" s="178"/>
      <c r="THC6" s="185"/>
      <c r="THD6" s="154"/>
      <c r="THE6" s="178"/>
      <c r="THF6" s="178"/>
      <c r="THG6" s="186"/>
      <c r="THH6" s="178"/>
      <c r="THI6" s="185"/>
      <c r="THJ6" s="154"/>
      <c r="THK6" s="178"/>
      <c r="THL6" s="178"/>
      <c r="THM6" s="186"/>
      <c r="THN6" s="178"/>
      <c r="THO6" s="185"/>
      <c r="THP6" s="154"/>
      <c r="THQ6" s="178"/>
      <c r="THR6" s="178"/>
      <c r="THS6" s="186"/>
      <c r="THT6" s="178"/>
      <c r="THU6" s="185"/>
      <c r="THV6" s="154"/>
      <c r="THW6" s="178"/>
      <c r="THX6" s="178"/>
      <c r="THY6" s="186"/>
      <c r="THZ6" s="178"/>
      <c r="TIA6" s="185"/>
      <c r="TIB6" s="154"/>
      <c r="TIC6" s="178"/>
      <c r="TID6" s="178"/>
      <c r="TIE6" s="186"/>
      <c r="TIF6" s="178"/>
      <c r="TIG6" s="185"/>
      <c r="TIH6" s="154"/>
      <c r="TII6" s="178"/>
      <c r="TIJ6" s="178"/>
      <c r="TIK6" s="186"/>
      <c r="TIL6" s="178"/>
      <c r="TIM6" s="185"/>
      <c r="TIN6" s="154"/>
      <c r="TIO6" s="178"/>
      <c r="TIP6" s="178"/>
      <c r="TIQ6" s="186"/>
      <c r="TIR6" s="178"/>
      <c r="TIS6" s="185"/>
      <c r="TIT6" s="154"/>
      <c r="TIU6" s="178"/>
      <c r="TIV6" s="178"/>
      <c r="TIW6" s="186"/>
      <c r="TIX6" s="178"/>
      <c r="TIY6" s="185"/>
      <c r="TIZ6" s="154"/>
      <c r="TJA6" s="178"/>
      <c r="TJB6" s="178"/>
      <c r="TJC6" s="186"/>
      <c r="TJD6" s="178"/>
      <c r="TJE6" s="185"/>
      <c r="TJF6" s="154"/>
      <c r="TJG6" s="178"/>
      <c r="TJH6" s="178"/>
      <c r="TJI6" s="186"/>
      <c r="TJJ6" s="178"/>
      <c r="TJK6" s="185"/>
      <c r="TJL6" s="154"/>
      <c r="TJM6" s="178"/>
      <c r="TJN6" s="178"/>
      <c r="TJO6" s="186"/>
      <c r="TJP6" s="178"/>
      <c r="TJQ6" s="185"/>
      <c r="TJR6" s="154"/>
      <c r="TJS6" s="178"/>
      <c r="TJT6" s="178"/>
      <c r="TJU6" s="186"/>
      <c r="TJV6" s="178"/>
      <c r="TJW6" s="185"/>
      <c r="TJX6" s="154"/>
      <c r="TJY6" s="178"/>
      <c r="TJZ6" s="178"/>
      <c r="TKA6" s="186"/>
      <c r="TKB6" s="178"/>
      <c r="TKC6" s="185"/>
      <c r="TKD6" s="154"/>
      <c r="TKE6" s="178"/>
      <c r="TKF6" s="178"/>
      <c r="TKG6" s="186"/>
      <c r="TKH6" s="178"/>
      <c r="TKI6" s="185"/>
      <c r="TKJ6" s="154"/>
      <c r="TKK6" s="178"/>
      <c r="TKL6" s="178"/>
      <c r="TKM6" s="186"/>
      <c r="TKN6" s="178"/>
      <c r="TKO6" s="185"/>
      <c r="TKP6" s="154"/>
      <c r="TKQ6" s="178"/>
      <c r="TKR6" s="178"/>
      <c r="TKS6" s="186"/>
      <c r="TKT6" s="178"/>
      <c r="TKU6" s="185"/>
      <c r="TKV6" s="154"/>
      <c r="TKW6" s="178"/>
      <c r="TKX6" s="178"/>
      <c r="TKY6" s="186"/>
      <c r="TKZ6" s="178"/>
      <c r="TLA6" s="185"/>
      <c r="TLB6" s="154"/>
      <c r="TLC6" s="178"/>
      <c r="TLD6" s="178"/>
      <c r="TLE6" s="186"/>
      <c r="TLF6" s="178"/>
      <c r="TLG6" s="185"/>
      <c r="TLH6" s="154"/>
      <c r="TLI6" s="178"/>
      <c r="TLJ6" s="178"/>
      <c r="TLK6" s="186"/>
      <c r="TLL6" s="178"/>
      <c r="TLM6" s="185"/>
      <c r="TLN6" s="154"/>
      <c r="TLO6" s="178"/>
      <c r="TLP6" s="178"/>
      <c r="TLQ6" s="186"/>
      <c r="TLR6" s="178"/>
      <c r="TLS6" s="185"/>
      <c r="TLT6" s="154"/>
      <c r="TLU6" s="178"/>
      <c r="TLV6" s="178"/>
      <c r="TLW6" s="186"/>
      <c r="TLX6" s="178"/>
      <c r="TLY6" s="185"/>
      <c r="TLZ6" s="154"/>
      <c r="TMA6" s="178"/>
      <c r="TMB6" s="178"/>
      <c r="TMC6" s="186"/>
      <c r="TMD6" s="178"/>
      <c r="TME6" s="185"/>
      <c r="TMF6" s="154"/>
      <c r="TMG6" s="178"/>
      <c r="TMH6" s="178"/>
      <c r="TMI6" s="186"/>
      <c r="TMJ6" s="178"/>
      <c r="TMK6" s="185"/>
      <c r="TML6" s="154"/>
      <c r="TMM6" s="178"/>
      <c r="TMN6" s="178"/>
      <c r="TMO6" s="186"/>
      <c r="TMP6" s="178"/>
      <c r="TMQ6" s="185"/>
      <c r="TMR6" s="154"/>
      <c r="TMS6" s="178"/>
      <c r="TMT6" s="178"/>
      <c r="TMU6" s="186"/>
      <c r="TMV6" s="178"/>
      <c r="TMW6" s="185"/>
      <c r="TMX6" s="154"/>
      <c r="TMY6" s="178"/>
      <c r="TMZ6" s="178"/>
      <c r="TNA6" s="186"/>
      <c r="TNB6" s="178"/>
      <c r="TNC6" s="185"/>
      <c r="TND6" s="154"/>
      <c r="TNE6" s="178"/>
      <c r="TNF6" s="178"/>
      <c r="TNG6" s="186"/>
      <c r="TNH6" s="178"/>
      <c r="TNI6" s="185"/>
      <c r="TNJ6" s="154"/>
      <c r="TNK6" s="178"/>
      <c r="TNL6" s="178"/>
      <c r="TNM6" s="186"/>
      <c r="TNN6" s="178"/>
      <c r="TNO6" s="185"/>
      <c r="TNP6" s="154"/>
      <c r="TNQ6" s="178"/>
      <c r="TNR6" s="178"/>
      <c r="TNS6" s="186"/>
      <c r="TNT6" s="178"/>
      <c r="TNU6" s="185"/>
      <c r="TNV6" s="154"/>
      <c r="TNW6" s="178"/>
      <c r="TNX6" s="178"/>
      <c r="TNY6" s="186"/>
      <c r="TNZ6" s="178"/>
      <c r="TOA6" s="185"/>
      <c r="TOB6" s="154"/>
      <c r="TOC6" s="178"/>
      <c r="TOD6" s="178"/>
      <c r="TOE6" s="186"/>
      <c r="TOF6" s="178"/>
      <c r="TOG6" s="185"/>
      <c r="TOH6" s="154"/>
      <c r="TOI6" s="178"/>
      <c r="TOJ6" s="178"/>
      <c r="TOK6" s="186"/>
      <c r="TOL6" s="178"/>
      <c r="TOM6" s="185"/>
      <c r="TON6" s="154"/>
      <c r="TOO6" s="178"/>
      <c r="TOP6" s="178"/>
      <c r="TOQ6" s="186"/>
      <c r="TOR6" s="178"/>
      <c r="TOS6" s="185"/>
      <c r="TOT6" s="154"/>
      <c r="TOU6" s="178"/>
      <c r="TOV6" s="178"/>
      <c r="TOW6" s="186"/>
      <c r="TOX6" s="178"/>
      <c r="TOY6" s="185"/>
      <c r="TOZ6" s="154"/>
      <c r="TPA6" s="178"/>
      <c r="TPB6" s="178"/>
      <c r="TPC6" s="186"/>
      <c r="TPD6" s="178"/>
      <c r="TPE6" s="185"/>
      <c r="TPF6" s="154"/>
      <c r="TPG6" s="178"/>
      <c r="TPH6" s="178"/>
      <c r="TPI6" s="186"/>
      <c r="TPJ6" s="178"/>
      <c r="TPK6" s="185"/>
      <c r="TPL6" s="154"/>
      <c r="TPM6" s="178"/>
      <c r="TPN6" s="178"/>
      <c r="TPO6" s="186"/>
      <c r="TPP6" s="178"/>
      <c r="TPQ6" s="185"/>
      <c r="TPR6" s="154"/>
      <c r="TPS6" s="178"/>
      <c r="TPT6" s="178"/>
      <c r="TPU6" s="186"/>
      <c r="TPV6" s="178"/>
      <c r="TPW6" s="185"/>
      <c r="TPX6" s="154"/>
      <c r="TPY6" s="178"/>
      <c r="TPZ6" s="178"/>
      <c r="TQA6" s="186"/>
      <c r="TQB6" s="178"/>
      <c r="TQC6" s="185"/>
      <c r="TQD6" s="154"/>
      <c r="TQE6" s="178"/>
      <c r="TQF6" s="178"/>
      <c r="TQG6" s="186"/>
      <c r="TQH6" s="178"/>
      <c r="TQI6" s="185"/>
      <c r="TQJ6" s="154"/>
      <c r="TQK6" s="178"/>
      <c r="TQL6" s="178"/>
      <c r="TQM6" s="186"/>
      <c r="TQN6" s="178"/>
      <c r="TQO6" s="185"/>
      <c r="TQP6" s="154"/>
      <c r="TQQ6" s="178"/>
      <c r="TQR6" s="178"/>
      <c r="TQS6" s="186"/>
      <c r="TQT6" s="178"/>
      <c r="TQU6" s="185"/>
      <c r="TQV6" s="154"/>
      <c r="TQW6" s="178"/>
      <c r="TQX6" s="178"/>
      <c r="TQY6" s="186"/>
      <c r="TQZ6" s="178"/>
      <c r="TRA6" s="185"/>
      <c r="TRB6" s="154"/>
      <c r="TRC6" s="178"/>
      <c r="TRD6" s="178"/>
      <c r="TRE6" s="186"/>
      <c r="TRF6" s="178"/>
      <c r="TRG6" s="185"/>
      <c r="TRH6" s="154"/>
      <c r="TRI6" s="178"/>
      <c r="TRJ6" s="178"/>
      <c r="TRK6" s="186"/>
      <c r="TRL6" s="178"/>
      <c r="TRM6" s="185"/>
      <c r="TRN6" s="154"/>
      <c r="TRO6" s="178"/>
      <c r="TRP6" s="178"/>
      <c r="TRQ6" s="186"/>
      <c r="TRR6" s="178"/>
      <c r="TRS6" s="185"/>
      <c r="TRT6" s="154"/>
      <c r="TRU6" s="178"/>
      <c r="TRV6" s="178"/>
      <c r="TRW6" s="186"/>
      <c r="TRX6" s="178"/>
      <c r="TRY6" s="185"/>
      <c r="TRZ6" s="154"/>
      <c r="TSA6" s="178"/>
      <c r="TSB6" s="178"/>
      <c r="TSC6" s="186"/>
      <c r="TSD6" s="178"/>
      <c r="TSE6" s="185"/>
      <c r="TSF6" s="154"/>
      <c r="TSG6" s="178"/>
      <c r="TSH6" s="178"/>
      <c r="TSI6" s="186"/>
      <c r="TSJ6" s="178"/>
      <c r="TSK6" s="185"/>
      <c r="TSL6" s="154"/>
      <c r="TSM6" s="178"/>
      <c r="TSN6" s="178"/>
      <c r="TSO6" s="186"/>
      <c r="TSP6" s="178"/>
      <c r="TSQ6" s="185"/>
      <c r="TSR6" s="154"/>
      <c r="TSS6" s="178"/>
      <c r="TST6" s="178"/>
      <c r="TSU6" s="186"/>
      <c r="TSV6" s="178"/>
      <c r="TSW6" s="185"/>
      <c r="TSX6" s="154"/>
      <c r="TSY6" s="178"/>
      <c r="TSZ6" s="178"/>
      <c r="TTA6" s="186"/>
      <c r="TTB6" s="178"/>
      <c r="TTC6" s="185"/>
      <c r="TTD6" s="154"/>
      <c r="TTE6" s="178"/>
      <c r="TTF6" s="178"/>
      <c r="TTG6" s="186"/>
      <c r="TTH6" s="178"/>
      <c r="TTI6" s="185"/>
      <c r="TTJ6" s="154"/>
      <c r="TTK6" s="178"/>
      <c r="TTL6" s="178"/>
      <c r="TTM6" s="186"/>
      <c r="TTN6" s="178"/>
      <c r="TTO6" s="185"/>
      <c r="TTP6" s="154"/>
      <c r="TTQ6" s="178"/>
      <c r="TTR6" s="178"/>
      <c r="TTS6" s="186"/>
      <c r="TTT6" s="178"/>
      <c r="TTU6" s="185"/>
      <c r="TTV6" s="154"/>
      <c r="TTW6" s="178"/>
      <c r="TTX6" s="178"/>
      <c r="TTY6" s="186"/>
      <c r="TTZ6" s="178"/>
      <c r="TUA6" s="185"/>
      <c r="TUB6" s="154"/>
      <c r="TUC6" s="178"/>
      <c r="TUD6" s="178"/>
      <c r="TUE6" s="186"/>
      <c r="TUF6" s="178"/>
      <c r="TUG6" s="185"/>
      <c r="TUH6" s="154"/>
      <c r="TUI6" s="178"/>
      <c r="TUJ6" s="178"/>
      <c r="TUK6" s="186"/>
      <c r="TUL6" s="178"/>
      <c r="TUM6" s="185"/>
      <c r="TUN6" s="154"/>
      <c r="TUO6" s="178"/>
      <c r="TUP6" s="178"/>
      <c r="TUQ6" s="186"/>
      <c r="TUR6" s="178"/>
      <c r="TUS6" s="185"/>
      <c r="TUT6" s="154"/>
      <c r="TUU6" s="178"/>
      <c r="TUV6" s="178"/>
      <c r="TUW6" s="186"/>
      <c r="TUX6" s="178"/>
      <c r="TUY6" s="185"/>
      <c r="TUZ6" s="154"/>
      <c r="TVA6" s="178"/>
      <c r="TVB6" s="178"/>
      <c r="TVC6" s="186"/>
      <c r="TVD6" s="178"/>
      <c r="TVE6" s="185"/>
      <c r="TVF6" s="154"/>
      <c r="TVG6" s="178"/>
      <c r="TVH6" s="178"/>
      <c r="TVI6" s="186"/>
      <c r="TVJ6" s="178"/>
      <c r="TVK6" s="185"/>
      <c r="TVL6" s="154"/>
      <c r="TVM6" s="178"/>
      <c r="TVN6" s="178"/>
      <c r="TVO6" s="186"/>
      <c r="TVP6" s="178"/>
      <c r="TVQ6" s="185"/>
      <c r="TVR6" s="154"/>
      <c r="TVS6" s="178"/>
      <c r="TVT6" s="178"/>
      <c r="TVU6" s="186"/>
      <c r="TVV6" s="178"/>
      <c r="TVW6" s="185"/>
      <c r="TVX6" s="154"/>
      <c r="TVY6" s="178"/>
      <c r="TVZ6" s="178"/>
      <c r="TWA6" s="186"/>
      <c r="TWB6" s="178"/>
      <c r="TWC6" s="185"/>
      <c r="TWD6" s="154"/>
      <c r="TWE6" s="178"/>
      <c r="TWF6" s="178"/>
      <c r="TWG6" s="186"/>
      <c r="TWH6" s="178"/>
      <c r="TWI6" s="185"/>
      <c r="TWJ6" s="154"/>
      <c r="TWK6" s="178"/>
      <c r="TWL6" s="178"/>
      <c r="TWM6" s="186"/>
      <c r="TWN6" s="178"/>
      <c r="TWO6" s="185"/>
      <c r="TWP6" s="154"/>
      <c r="TWQ6" s="178"/>
      <c r="TWR6" s="178"/>
      <c r="TWS6" s="186"/>
      <c r="TWT6" s="178"/>
      <c r="TWU6" s="185"/>
      <c r="TWV6" s="154"/>
      <c r="TWW6" s="178"/>
      <c r="TWX6" s="178"/>
      <c r="TWY6" s="186"/>
      <c r="TWZ6" s="178"/>
      <c r="TXA6" s="185"/>
      <c r="TXB6" s="154"/>
      <c r="TXC6" s="178"/>
      <c r="TXD6" s="178"/>
      <c r="TXE6" s="186"/>
      <c r="TXF6" s="178"/>
      <c r="TXG6" s="185"/>
      <c r="TXH6" s="154"/>
      <c r="TXI6" s="178"/>
      <c r="TXJ6" s="178"/>
      <c r="TXK6" s="186"/>
      <c r="TXL6" s="178"/>
      <c r="TXM6" s="185"/>
      <c r="TXN6" s="154"/>
      <c r="TXO6" s="178"/>
      <c r="TXP6" s="178"/>
      <c r="TXQ6" s="186"/>
      <c r="TXR6" s="178"/>
      <c r="TXS6" s="185"/>
      <c r="TXT6" s="154"/>
      <c r="TXU6" s="178"/>
      <c r="TXV6" s="178"/>
      <c r="TXW6" s="186"/>
      <c r="TXX6" s="178"/>
      <c r="TXY6" s="185"/>
      <c r="TXZ6" s="154"/>
      <c r="TYA6" s="178"/>
      <c r="TYB6" s="178"/>
      <c r="TYC6" s="186"/>
      <c r="TYD6" s="178"/>
      <c r="TYE6" s="185"/>
      <c r="TYF6" s="154"/>
      <c r="TYG6" s="178"/>
      <c r="TYH6" s="178"/>
      <c r="TYI6" s="186"/>
      <c r="TYJ6" s="178"/>
      <c r="TYK6" s="185"/>
      <c r="TYL6" s="154"/>
      <c r="TYM6" s="178"/>
      <c r="TYN6" s="178"/>
      <c r="TYO6" s="186"/>
      <c r="TYP6" s="178"/>
      <c r="TYQ6" s="185"/>
      <c r="TYR6" s="154"/>
      <c r="TYS6" s="178"/>
      <c r="TYT6" s="178"/>
      <c r="TYU6" s="186"/>
      <c r="TYV6" s="178"/>
      <c r="TYW6" s="185"/>
      <c r="TYX6" s="154"/>
      <c r="TYY6" s="178"/>
      <c r="TYZ6" s="178"/>
      <c r="TZA6" s="186"/>
      <c r="TZB6" s="178"/>
      <c r="TZC6" s="185"/>
      <c r="TZD6" s="154"/>
      <c r="TZE6" s="178"/>
      <c r="TZF6" s="178"/>
      <c r="TZG6" s="186"/>
      <c r="TZH6" s="178"/>
      <c r="TZI6" s="185"/>
      <c r="TZJ6" s="154"/>
      <c r="TZK6" s="178"/>
      <c r="TZL6" s="178"/>
      <c r="TZM6" s="186"/>
      <c r="TZN6" s="178"/>
      <c r="TZO6" s="185"/>
      <c r="TZP6" s="154"/>
      <c r="TZQ6" s="178"/>
      <c r="TZR6" s="178"/>
      <c r="TZS6" s="186"/>
      <c r="TZT6" s="178"/>
      <c r="TZU6" s="185"/>
      <c r="TZV6" s="154"/>
      <c r="TZW6" s="178"/>
      <c r="TZX6" s="178"/>
      <c r="TZY6" s="186"/>
      <c r="TZZ6" s="178"/>
      <c r="UAA6" s="185"/>
      <c r="UAB6" s="154"/>
      <c r="UAC6" s="178"/>
      <c r="UAD6" s="178"/>
      <c r="UAE6" s="186"/>
      <c r="UAF6" s="178"/>
      <c r="UAG6" s="185"/>
      <c r="UAH6" s="154"/>
      <c r="UAI6" s="178"/>
      <c r="UAJ6" s="178"/>
      <c r="UAK6" s="186"/>
      <c r="UAL6" s="178"/>
      <c r="UAM6" s="185"/>
      <c r="UAN6" s="154"/>
      <c r="UAO6" s="178"/>
      <c r="UAP6" s="178"/>
      <c r="UAQ6" s="186"/>
      <c r="UAR6" s="178"/>
      <c r="UAS6" s="185"/>
      <c r="UAT6" s="154"/>
      <c r="UAU6" s="178"/>
      <c r="UAV6" s="178"/>
      <c r="UAW6" s="186"/>
      <c r="UAX6" s="178"/>
      <c r="UAY6" s="185"/>
      <c r="UAZ6" s="154"/>
      <c r="UBA6" s="178"/>
      <c r="UBB6" s="178"/>
      <c r="UBC6" s="186"/>
      <c r="UBD6" s="178"/>
      <c r="UBE6" s="185"/>
      <c r="UBF6" s="154"/>
      <c r="UBG6" s="178"/>
      <c r="UBH6" s="178"/>
      <c r="UBI6" s="186"/>
      <c r="UBJ6" s="178"/>
      <c r="UBK6" s="185"/>
      <c r="UBL6" s="154"/>
      <c r="UBM6" s="178"/>
      <c r="UBN6" s="178"/>
      <c r="UBO6" s="186"/>
      <c r="UBP6" s="178"/>
      <c r="UBQ6" s="185"/>
      <c r="UBR6" s="154"/>
      <c r="UBS6" s="178"/>
      <c r="UBT6" s="178"/>
      <c r="UBU6" s="186"/>
      <c r="UBV6" s="178"/>
      <c r="UBW6" s="185"/>
      <c r="UBX6" s="154"/>
      <c r="UBY6" s="178"/>
      <c r="UBZ6" s="178"/>
      <c r="UCA6" s="186"/>
      <c r="UCB6" s="178"/>
      <c r="UCC6" s="185"/>
      <c r="UCD6" s="154"/>
      <c r="UCE6" s="178"/>
      <c r="UCF6" s="178"/>
      <c r="UCG6" s="186"/>
      <c r="UCH6" s="178"/>
      <c r="UCI6" s="185"/>
      <c r="UCJ6" s="154"/>
      <c r="UCK6" s="178"/>
      <c r="UCL6" s="178"/>
      <c r="UCM6" s="186"/>
      <c r="UCN6" s="178"/>
      <c r="UCO6" s="185"/>
      <c r="UCP6" s="154"/>
      <c r="UCQ6" s="178"/>
      <c r="UCR6" s="178"/>
      <c r="UCS6" s="186"/>
      <c r="UCT6" s="178"/>
      <c r="UCU6" s="185"/>
      <c r="UCV6" s="154"/>
      <c r="UCW6" s="178"/>
      <c r="UCX6" s="178"/>
      <c r="UCY6" s="186"/>
      <c r="UCZ6" s="178"/>
      <c r="UDA6" s="185"/>
      <c r="UDB6" s="154"/>
      <c r="UDC6" s="178"/>
      <c r="UDD6" s="178"/>
      <c r="UDE6" s="186"/>
      <c r="UDF6" s="178"/>
      <c r="UDG6" s="185"/>
      <c r="UDH6" s="154"/>
      <c r="UDI6" s="178"/>
      <c r="UDJ6" s="178"/>
      <c r="UDK6" s="186"/>
      <c r="UDL6" s="178"/>
      <c r="UDM6" s="185"/>
      <c r="UDN6" s="154"/>
      <c r="UDO6" s="178"/>
      <c r="UDP6" s="178"/>
      <c r="UDQ6" s="186"/>
      <c r="UDR6" s="178"/>
      <c r="UDS6" s="185"/>
      <c r="UDT6" s="154"/>
      <c r="UDU6" s="178"/>
      <c r="UDV6" s="178"/>
      <c r="UDW6" s="186"/>
      <c r="UDX6" s="178"/>
      <c r="UDY6" s="185"/>
      <c r="UDZ6" s="154"/>
      <c r="UEA6" s="178"/>
      <c r="UEB6" s="178"/>
      <c r="UEC6" s="186"/>
      <c r="UED6" s="178"/>
      <c r="UEE6" s="185"/>
      <c r="UEF6" s="154"/>
      <c r="UEG6" s="178"/>
      <c r="UEH6" s="178"/>
      <c r="UEI6" s="186"/>
      <c r="UEJ6" s="178"/>
      <c r="UEK6" s="185"/>
      <c r="UEL6" s="154"/>
      <c r="UEM6" s="178"/>
      <c r="UEN6" s="178"/>
      <c r="UEO6" s="186"/>
      <c r="UEP6" s="178"/>
      <c r="UEQ6" s="185"/>
      <c r="UER6" s="154"/>
      <c r="UES6" s="178"/>
      <c r="UET6" s="178"/>
      <c r="UEU6" s="186"/>
      <c r="UEV6" s="178"/>
      <c r="UEW6" s="185"/>
      <c r="UEX6" s="154"/>
      <c r="UEY6" s="178"/>
      <c r="UEZ6" s="178"/>
      <c r="UFA6" s="186"/>
      <c r="UFB6" s="178"/>
      <c r="UFC6" s="185"/>
      <c r="UFD6" s="154"/>
      <c r="UFE6" s="178"/>
      <c r="UFF6" s="178"/>
      <c r="UFG6" s="186"/>
      <c r="UFH6" s="178"/>
      <c r="UFI6" s="185"/>
      <c r="UFJ6" s="154"/>
      <c r="UFK6" s="178"/>
      <c r="UFL6" s="178"/>
      <c r="UFM6" s="186"/>
      <c r="UFN6" s="178"/>
      <c r="UFO6" s="185"/>
      <c r="UFP6" s="154"/>
      <c r="UFQ6" s="178"/>
      <c r="UFR6" s="178"/>
      <c r="UFS6" s="186"/>
      <c r="UFT6" s="178"/>
      <c r="UFU6" s="185"/>
      <c r="UFV6" s="154"/>
      <c r="UFW6" s="178"/>
      <c r="UFX6" s="178"/>
      <c r="UFY6" s="186"/>
      <c r="UFZ6" s="178"/>
      <c r="UGA6" s="185"/>
      <c r="UGB6" s="154"/>
      <c r="UGC6" s="178"/>
      <c r="UGD6" s="178"/>
      <c r="UGE6" s="186"/>
      <c r="UGF6" s="178"/>
      <c r="UGG6" s="185"/>
      <c r="UGH6" s="154"/>
      <c r="UGI6" s="178"/>
      <c r="UGJ6" s="178"/>
      <c r="UGK6" s="186"/>
      <c r="UGL6" s="178"/>
      <c r="UGM6" s="185"/>
      <c r="UGN6" s="154"/>
      <c r="UGO6" s="178"/>
      <c r="UGP6" s="178"/>
      <c r="UGQ6" s="186"/>
      <c r="UGR6" s="178"/>
      <c r="UGS6" s="185"/>
      <c r="UGT6" s="154"/>
      <c r="UGU6" s="178"/>
      <c r="UGV6" s="178"/>
      <c r="UGW6" s="186"/>
      <c r="UGX6" s="178"/>
      <c r="UGY6" s="185"/>
      <c r="UGZ6" s="154"/>
      <c r="UHA6" s="178"/>
      <c r="UHB6" s="178"/>
      <c r="UHC6" s="186"/>
      <c r="UHD6" s="178"/>
      <c r="UHE6" s="185"/>
      <c r="UHF6" s="154"/>
      <c r="UHG6" s="178"/>
      <c r="UHH6" s="178"/>
      <c r="UHI6" s="186"/>
      <c r="UHJ6" s="178"/>
      <c r="UHK6" s="185"/>
      <c r="UHL6" s="154"/>
      <c r="UHM6" s="178"/>
      <c r="UHN6" s="178"/>
      <c r="UHO6" s="186"/>
      <c r="UHP6" s="178"/>
      <c r="UHQ6" s="185"/>
      <c r="UHR6" s="154"/>
      <c r="UHS6" s="178"/>
      <c r="UHT6" s="178"/>
      <c r="UHU6" s="186"/>
      <c r="UHV6" s="178"/>
      <c r="UHW6" s="185"/>
      <c r="UHX6" s="154"/>
      <c r="UHY6" s="178"/>
      <c r="UHZ6" s="178"/>
      <c r="UIA6" s="186"/>
      <c r="UIB6" s="178"/>
      <c r="UIC6" s="185"/>
      <c r="UID6" s="154"/>
      <c r="UIE6" s="178"/>
      <c r="UIF6" s="178"/>
      <c r="UIG6" s="186"/>
      <c r="UIH6" s="178"/>
      <c r="UII6" s="185"/>
      <c r="UIJ6" s="154"/>
      <c r="UIK6" s="178"/>
      <c r="UIL6" s="178"/>
      <c r="UIM6" s="186"/>
      <c r="UIN6" s="178"/>
      <c r="UIO6" s="185"/>
      <c r="UIP6" s="154"/>
      <c r="UIQ6" s="178"/>
      <c r="UIR6" s="178"/>
      <c r="UIS6" s="186"/>
      <c r="UIT6" s="178"/>
      <c r="UIU6" s="185"/>
      <c r="UIV6" s="154"/>
      <c r="UIW6" s="178"/>
      <c r="UIX6" s="178"/>
      <c r="UIY6" s="186"/>
      <c r="UIZ6" s="178"/>
      <c r="UJA6" s="185"/>
      <c r="UJB6" s="154"/>
      <c r="UJC6" s="178"/>
      <c r="UJD6" s="178"/>
      <c r="UJE6" s="186"/>
      <c r="UJF6" s="178"/>
      <c r="UJG6" s="185"/>
      <c r="UJH6" s="154"/>
      <c r="UJI6" s="178"/>
      <c r="UJJ6" s="178"/>
      <c r="UJK6" s="186"/>
      <c r="UJL6" s="178"/>
      <c r="UJM6" s="185"/>
      <c r="UJN6" s="154"/>
      <c r="UJO6" s="178"/>
      <c r="UJP6" s="178"/>
      <c r="UJQ6" s="186"/>
      <c r="UJR6" s="178"/>
      <c r="UJS6" s="185"/>
      <c r="UJT6" s="154"/>
      <c r="UJU6" s="178"/>
      <c r="UJV6" s="178"/>
      <c r="UJW6" s="186"/>
      <c r="UJX6" s="178"/>
      <c r="UJY6" s="185"/>
      <c r="UJZ6" s="154"/>
      <c r="UKA6" s="178"/>
      <c r="UKB6" s="178"/>
      <c r="UKC6" s="186"/>
      <c r="UKD6" s="178"/>
      <c r="UKE6" s="185"/>
      <c r="UKF6" s="154"/>
      <c r="UKG6" s="178"/>
      <c r="UKH6" s="178"/>
      <c r="UKI6" s="186"/>
      <c r="UKJ6" s="178"/>
      <c r="UKK6" s="185"/>
      <c r="UKL6" s="154"/>
      <c r="UKM6" s="178"/>
      <c r="UKN6" s="178"/>
      <c r="UKO6" s="186"/>
      <c r="UKP6" s="178"/>
      <c r="UKQ6" s="185"/>
      <c r="UKR6" s="154"/>
      <c r="UKS6" s="178"/>
      <c r="UKT6" s="178"/>
      <c r="UKU6" s="186"/>
      <c r="UKV6" s="178"/>
      <c r="UKW6" s="185"/>
      <c r="UKX6" s="154"/>
      <c r="UKY6" s="178"/>
      <c r="UKZ6" s="178"/>
      <c r="ULA6" s="186"/>
      <c r="ULB6" s="178"/>
      <c r="ULC6" s="185"/>
      <c r="ULD6" s="154"/>
      <c r="ULE6" s="178"/>
      <c r="ULF6" s="178"/>
      <c r="ULG6" s="186"/>
      <c r="ULH6" s="178"/>
      <c r="ULI6" s="185"/>
      <c r="ULJ6" s="154"/>
      <c r="ULK6" s="178"/>
      <c r="ULL6" s="178"/>
      <c r="ULM6" s="186"/>
      <c r="ULN6" s="178"/>
      <c r="ULO6" s="185"/>
      <c r="ULP6" s="154"/>
      <c r="ULQ6" s="178"/>
      <c r="ULR6" s="178"/>
      <c r="ULS6" s="186"/>
      <c r="ULT6" s="178"/>
      <c r="ULU6" s="185"/>
      <c r="ULV6" s="154"/>
      <c r="ULW6" s="178"/>
      <c r="ULX6" s="178"/>
      <c r="ULY6" s="186"/>
      <c r="ULZ6" s="178"/>
      <c r="UMA6" s="185"/>
      <c r="UMB6" s="154"/>
      <c r="UMC6" s="178"/>
      <c r="UMD6" s="178"/>
      <c r="UME6" s="186"/>
      <c r="UMF6" s="178"/>
      <c r="UMG6" s="185"/>
      <c r="UMH6" s="154"/>
      <c r="UMI6" s="178"/>
      <c r="UMJ6" s="178"/>
      <c r="UMK6" s="186"/>
      <c r="UML6" s="178"/>
      <c r="UMM6" s="185"/>
      <c r="UMN6" s="154"/>
      <c r="UMO6" s="178"/>
      <c r="UMP6" s="178"/>
      <c r="UMQ6" s="186"/>
      <c r="UMR6" s="178"/>
      <c r="UMS6" s="185"/>
      <c r="UMT6" s="154"/>
      <c r="UMU6" s="178"/>
      <c r="UMV6" s="178"/>
      <c r="UMW6" s="186"/>
      <c r="UMX6" s="178"/>
      <c r="UMY6" s="185"/>
      <c r="UMZ6" s="154"/>
      <c r="UNA6" s="178"/>
      <c r="UNB6" s="178"/>
      <c r="UNC6" s="186"/>
      <c r="UND6" s="178"/>
      <c r="UNE6" s="185"/>
      <c r="UNF6" s="154"/>
      <c r="UNG6" s="178"/>
      <c r="UNH6" s="178"/>
      <c r="UNI6" s="186"/>
      <c r="UNJ6" s="178"/>
      <c r="UNK6" s="185"/>
      <c r="UNL6" s="154"/>
      <c r="UNM6" s="178"/>
      <c r="UNN6" s="178"/>
      <c r="UNO6" s="186"/>
      <c r="UNP6" s="178"/>
      <c r="UNQ6" s="185"/>
      <c r="UNR6" s="154"/>
      <c r="UNS6" s="178"/>
      <c r="UNT6" s="178"/>
      <c r="UNU6" s="186"/>
      <c r="UNV6" s="178"/>
      <c r="UNW6" s="185"/>
      <c r="UNX6" s="154"/>
      <c r="UNY6" s="178"/>
      <c r="UNZ6" s="178"/>
      <c r="UOA6" s="186"/>
      <c r="UOB6" s="178"/>
      <c r="UOC6" s="185"/>
      <c r="UOD6" s="154"/>
      <c r="UOE6" s="178"/>
      <c r="UOF6" s="178"/>
      <c r="UOG6" s="186"/>
      <c r="UOH6" s="178"/>
      <c r="UOI6" s="185"/>
      <c r="UOJ6" s="154"/>
      <c r="UOK6" s="178"/>
      <c r="UOL6" s="178"/>
      <c r="UOM6" s="186"/>
      <c r="UON6" s="178"/>
      <c r="UOO6" s="185"/>
      <c r="UOP6" s="154"/>
      <c r="UOQ6" s="178"/>
      <c r="UOR6" s="178"/>
      <c r="UOS6" s="186"/>
      <c r="UOT6" s="178"/>
      <c r="UOU6" s="185"/>
      <c r="UOV6" s="154"/>
      <c r="UOW6" s="178"/>
      <c r="UOX6" s="178"/>
      <c r="UOY6" s="186"/>
      <c r="UOZ6" s="178"/>
      <c r="UPA6" s="185"/>
      <c r="UPB6" s="154"/>
      <c r="UPC6" s="178"/>
      <c r="UPD6" s="178"/>
      <c r="UPE6" s="186"/>
      <c r="UPF6" s="178"/>
      <c r="UPG6" s="185"/>
      <c r="UPH6" s="154"/>
      <c r="UPI6" s="178"/>
      <c r="UPJ6" s="178"/>
      <c r="UPK6" s="186"/>
      <c r="UPL6" s="178"/>
      <c r="UPM6" s="185"/>
      <c r="UPN6" s="154"/>
      <c r="UPO6" s="178"/>
      <c r="UPP6" s="178"/>
      <c r="UPQ6" s="186"/>
      <c r="UPR6" s="178"/>
      <c r="UPS6" s="185"/>
      <c r="UPT6" s="154"/>
      <c r="UPU6" s="178"/>
      <c r="UPV6" s="178"/>
      <c r="UPW6" s="186"/>
      <c r="UPX6" s="178"/>
      <c r="UPY6" s="185"/>
      <c r="UPZ6" s="154"/>
      <c r="UQA6" s="178"/>
      <c r="UQB6" s="178"/>
      <c r="UQC6" s="186"/>
      <c r="UQD6" s="178"/>
      <c r="UQE6" s="185"/>
      <c r="UQF6" s="154"/>
      <c r="UQG6" s="178"/>
      <c r="UQH6" s="178"/>
      <c r="UQI6" s="186"/>
      <c r="UQJ6" s="178"/>
      <c r="UQK6" s="185"/>
      <c r="UQL6" s="154"/>
      <c r="UQM6" s="178"/>
      <c r="UQN6" s="178"/>
      <c r="UQO6" s="186"/>
      <c r="UQP6" s="178"/>
      <c r="UQQ6" s="185"/>
      <c r="UQR6" s="154"/>
      <c r="UQS6" s="178"/>
      <c r="UQT6" s="178"/>
      <c r="UQU6" s="186"/>
      <c r="UQV6" s="178"/>
      <c r="UQW6" s="185"/>
      <c r="UQX6" s="154"/>
      <c r="UQY6" s="178"/>
      <c r="UQZ6" s="178"/>
      <c r="URA6" s="186"/>
      <c r="URB6" s="178"/>
      <c r="URC6" s="185"/>
      <c r="URD6" s="154"/>
      <c r="URE6" s="178"/>
      <c r="URF6" s="178"/>
      <c r="URG6" s="186"/>
      <c r="URH6" s="178"/>
      <c r="URI6" s="185"/>
      <c r="URJ6" s="154"/>
      <c r="URK6" s="178"/>
      <c r="URL6" s="178"/>
      <c r="URM6" s="186"/>
      <c r="URN6" s="178"/>
      <c r="URO6" s="185"/>
      <c r="URP6" s="154"/>
      <c r="URQ6" s="178"/>
      <c r="URR6" s="178"/>
      <c r="URS6" s="186"/>
      <c r="URT6" s="178"/>
      <c r="URU6" s="185"/>
      <c r="URV6" s="154"/>
      <c r="URW6" s="178"/>
      <c r="URX6" s="178"/>
      <c r="URY6" s="186"/>
      <c r="URZ6" s="178"/>
      <c r="USA6" s="185"/>
      <c r="USB6" s="154"/>
      <c r="USC6" s="178"/>
      <c r="USD6" s="178"/>
      <c r="USE6" s="186"/>
      <c r="USF6" s="178"/>
      <c r="USG6" s="185"/>
      <c r="USH6" s="154"/>
      <c r="USI6" s="178"/>
      <c r="USJ6" s="178"/>
      <c r="USK6" s="186"/>
      <c r="USL6" s="178"/>
      <c r="USM6" s="185"/>
      <c r="USN6" s="154"/>
      <c r="USO6" s="178"/>
      <c r="USP6" s="178"/>
      <c r="USQ6" s="186"/>
      <c r="USR6" s="178"/>
      <c r="USS6" s="185"/>
      <c r="UST6" s="154"/>
      <c r="USU6" s="178"/>
      <c r="USV6" s="178"/>
      <c r="USW6" s="186"/>
      <c r="USX6" s="178"/>
      <c r="USY6" s="185"/>
      <c r="USZ6" s="154"/>
      <c r="UTA6" s="178"/>
      <c r="UTB6" s="178"/>
      <c r="UTC6" s="186"/>
      <c r="UTD6" s="178"/>
      <c r="UTE6" s="185"/>
      <c r="UTF6" s="154"/>
      <c r="UTG6" s="178"/>
      <c r="UTH6" s="178"/>
      <c r="UTI6" s="186"/>
      <c r="UTJ6" s="178"/>
      <c r="UTK6" s="185"/>
      <c r="UTL6" s="154"/>
      <c r="UTM6" s="178"/>
      <c r="UTN6" s="178"/>
      <c r="UTO6" s="186"/>
      <c r="UTP6" s="178"/>
      <c r="UTQ6" s="185"/>
      <c r="UTR6" s="154"/>
      <c r="UTS6" s="178"/>
      <c r="UTT6" s="178"/>
      <c r="UTU6" s="186"/>
      <c r="UTV6" s="178"/>
      <c r="UTW6" s="185"/>
      <c r="UTX6" s="154"/>
      <c r="UTY6" s="178"/>
      <c r="UTZ6" s="178"/>
      <c r="UUA6" s="186"/>
      <c r="UUB6" s="178"/>
      <c r="UUC6" s="185"/>
      <c r="UUD6" s="154"/>
      <c r="UUE6" s="178"/>
      <c r="UUF6" s="178"/>
      <c r="UUG6" s="186"/>
      <c r="UUH6" s="178"/>
      <c r="UUI6" s="185"/>
      <c r="UUJ6" s="154"/>
      <c r="UUK6" s="178"/>
      <c r="UUL6" s="178"/>
      <c r="UUM6" s="186"/>
      <c r="UUN6" s="178"/>
      <c r="UUO6" s="185"/>
      <c r="UUP6" s="154"/>
      <c r="UUQ6" s="178"/>
      <c r="UUR6" s="178"/>
      <c r="UUS6" s="186"/>
      <c r="UUT6" s="178"/>
      <c r="UUU6" s="185"/>
      <c r="UUV6" s="154"/>
      <c r="UUW6" s="178"/>
      <c r="UUX6" s="178"/>
      <c r="UUY6" s="186"/>
      <c r="UUZ6" s="178"/>
      <c r="UVA6" s="185"/>
      <c r="UVB6" s="154"/>
      <c r="UVC6" s="178"/>
      <c r="UVD6" s="178"/>
      <c r="UVE6" s="186"/>
      <c r="UVF6" s="178"/>
      <c r="UVG6" s="185"/>
      <c r="UVH6" s="154"/>
      <c r="UVI6" s="178"/>
      <c r="UVJ6" s="178"/>
      <c r="UVK6" s="186"/>
      <c r="UVL6" s="178"/>
      <c r="UVM6" s="185"/>
      <c r="UVN6" s="154"/>
      <c r="UVO6" s="178"/>
      <c r="UVP6" s="178"/>
      <c r="UVQ6" s="186"/>
      <c r="UVR6" s="178"/>
      <c r="UVS6" s="185"/>
      <c r="UVT6" s="154"/>
      <c r="UVU6" s="178"/>
      <c r="UVV6" s="178"/>
      <c r="UVW6" s="186"/>
      <c r="UVX6" s="178"/>
      <c r="UVY6" s="185"/>
      <c r="UVZ6" s="154"/>
      <c r="UWA6" s="178"/>
      <c r="UWB6" s="178"/>
      <c r="UWC6" s="186"/>
      <c r="UWD6" s="178"/>
      <c r="UWE6" s="185"/>
      <c r="UWF6" s="154"/>
      <c r="UWG6" s="178"/>
      <c r="UWH6" s="178"/>
      <c r="UWI6" s="186"/>
      <c r="UWJ6" s="178"/>
      <c r="UWK6" s="185"/>
      <c r="UWL6" s="154"/>
      <c r="UWM6" s="178"/>
      <c r="UWN6" s="178"/>
      <c r="UWO6" s="186"/>
      <c r="UWP6" s="178"/>
      <c r="UWQ6" s="185"/>
      <c r="UWR6" s="154"/>
      <c r="UWS6" s="178"/>
      <c r="UWT6" s="178"/>
      <c r="UWU6" s="186"/>
      <c r="UWV6" s="178"/>
      <c r="UWW6" s="185"/>
      <c r="UWX6" s="154"/>
      <c r="UWY6" s="178"/>
      <c r="UWZ6" s="178"/>
      <c r="UXA6" s="186"/>
      <c r="UXB6" s="178"/>
      <c r="UXC6" s="185"/>
      <c r="UXD6" s="154"/>
      <c r="UXE6" s="178"/>
      <c r="UXF6" s="178"/>
      <c r="UXG6" s="186"/>
      <c r="UXH6" s="178"/>
      <c r="UXI6" s="185"/>
      <c r="UXJ6" s="154"/>
      <c r="UXK6" s="178"/>
      <c r="UXL6" s="178"/>
      <c r="UXM6" s="186"/>
      <c r="UXN6" s="178"/>
      <c r="UXO6" s="185"/>
      <c r="UXP6" s="154"/>
      <c r="UXQ6" s="178"/>
      <c r="UXR6" s="178"/>
      <c r="UXS6" s="186"/>
      <c r="UXT6" s="178"/>
      <c r="UXU6" s="185"/>
      <c r="UXV6" s="154"/>
      <c r="UXW6" s="178"/>
      <c r="UXX6" s="178"/>
      <c r="UXY6" s="186"/>
      <c r="UXZ6" s="178"/>
      <c r="UYA6" s="185"/>
      <c r="UYB6" s="154"/>
      <c r="UYC6" s="178"/>
      <c r="UYD6" s="178"/>
      <c r="UYE6" s="186"/>
      <c r="UYF6" s="178"/>
      <c r="UYG6" s="185"/>
      <c r="UYH6" s="154"/>
      <c r="UYI6" s="178"/>
      <c r="UYJ6" s="178"/>
      <c r="UYK6" s="186"/>
      <c r="UYL6" s="178"/>
      <c r="UYM6" s="185"/>
      <c r="UYN6" s="154"/>
      <c r="UYO6" s="178"/>
      <c r="UYP6" s="178"/>
      <c r="UYQ6" s="186"/>
      <c r="UYR6" s="178"/>
      <c r="UYS6" s="185"/>
      <c r="UYT6" s="154"/>
      <c r="UYU6" s="178"/>
      <c r="UYV6" s="178"/>
      <c r="UYW6" s="186"/>
      <c r="UYX6" s="178"/>
      <c r="UYY6" s="185"/>
      <c r="UYZ6" s="154"/>
      <c r="UZA6" s="178"/>
      <c r="UZB6" s="178"/>
      <c r="UZC6" s="186"/>
      <c r="UZD6" s="178"/>
      <c r="UZE6" s="185"/>
      <c r="UZF6" s="154"/>
      <c r="UZG6" s="178"/>
      <c r="UZH6" s="178"/>
      <c r="UZI6" s="186"/>
      <c r="UZJ6" s="178"/>
      <c r="UZK6" s="185"/>
      <c r="UZL6" s="154"/>
      <c r="UZM6" s="178"/>
      <c r="UZN6" s="178"/>
      <c r="UZO6" s="186"/>
      <c r="UZP6" s="178"/>
      <c r="UZQ6" s="185"/>
      <c r="UZR6" s="154"/>
      <c r="UZS6" s="178"/>
      <c r="UZT6" s="178"/>
      <c r="UZU6" s="186"/>
      <c r="UZV6" s="178"/>
      <c r="UZW6" s="185"/>
      <c r="UZX6" s="154"/>
      <c r="UZY6" s="178"/>
      <c r="UZZ6" s="178"/>
      <c r="VAA6" s="186"/>
      <c r="VAB6" s="178"/>
      <c r="VAC6" s="185"/>
      <c r="VAD6" s="154"/>
      <c r="VAE6" s="178"/>
      <c r="VAF6" s="178"/>
      <c r="VAG6" s="186"/>
      <c r="VAH6" s="178"/>
      <c r="VAI6" s="185"/>
      <c r="VAJ6" s="154"/>
      <c r="VAK6" s="178"/>
      <c r="VAL6" s="178"/>
      <c r="VAM6" s="186"/>
      <c r="VAN6" s="178"/>
      <c r="VAO6" s="185"/>
      <c r="VAP6" s="154"/>
      <c r="VAQ6" s="178"/>
      <c r="VAR6" s="178"/>
      <c r="VAS6" s="186"/>
      <c r="VAT6" s="178"/>
      <c r="VAU6" s="185"/>
      <c r="VAV6" s="154"/>
      <c r="VAW6" s="178"/>
      <c r="VAX6" s="178"/>
      <c r="VAY6" s="186"/>
      <c r="VAZ6" s="178"/>
      <c r="VBA6" s="185"/>
      <c r="VBB6" s="154"/>
      <c r="VBC6" s="178"/>
      <c r="VBD6" s="178"/>
      <c r="VBE6" s="186"/>
      <c r="VBF6" s="178"/>
      <c r="VBG6" s="185"/>
      <c r="VBH6" s="154"/>
      <c r="VBI6" s="178"/>
      <c r="VBJ6" s="178"/>
      <c r="VBK6" s="186"/>
      <c r="VBL6" s="178"/>
      <c r="VBM6" s="185"/>
      <c r="VBN6" s="154"/>
      <c r="VBO6" s="178"/>
      <c r="VBP6" s="178"/>
      <c r="VBQ6" s="186"/>
      <c r="VBR6" s="178"/>
      <c r="VBS6" s="185"/>
      <c r="VBT6" s="154"/>
      <c r="VBU6" s="178"/>
      <c r="VBV6" s="178"/>
      <c r="VBW6" s="186"/>
      <c r="VBX6" s="178"/>
      <c r="VBY6" s="185"/>
      <c r="VBZ6" s="154"/>
      <c r="VCA6" s="178"/>
      <c r="VCB6" s="178"/>
      <c r="VCC6" s="186"/>
      <c r="VCD6" s="178"/>
      <c r="VCE6" s="185"/>
      <c r="VCF6" s="154"/>
      <c r="VCG6" s="178"/>
      <c r="VCH6" s="178"/>
      <c r="VCI6" s="186"/>
      <c r="VCJ6" s="178"/>
      <c r="VCK6" s="185"/>
      <c r="VCL6" s="154"/>
      <c r="VCM6" s="178"/>
      <c r="VCN6" s="178"/>
      <c r="VCO6" s="186"/>
      <c r="VCP6" s="178"/>
      <c r="VCQ6" s="185"/>
      <c r="VCR6" s="154"/>
      <c r="VCS6" s="178"/>
      <c r="VCT6" s="178"/>
      <c r="VCU6" s="186"/>
      <c r="VCV6" s="178"/>
      <c r="VCW6" s="185"/>
      <c r="VCX6" s="154"/>
      <c r="VCY6" s="178"/>
      <c r="VCZ6" s="178"/>
      <c r="VDA6" s="186"/>
      <c r="VDB6" s="178"/>
      <c r="VDC6" s="185"/>
      <c r="VDD6" s="154"/>
      <c r="VDE6" s="178"/>
      <c r="VDF6" s="178"/>
      <c r="VDG6" s="186"/>
      <c r="VDH6" s="178"/>
      <c r="VDI6" s="185"/>
      <c r="VDJ6" s="154"/>
      <c r="VDK6" s="178"/>
      <c r="VDL6" s="178"/>
      <c r="VDM6" s="186"/>
      <c r="VDN6" s="178"/>
      <c r="VDO6" s="185"/>
      <c r="VDP6" s="154"/>
      <c r="VDQ6" s="178"/>
      <c r="VDR6" s="178"/>
      <c r="VDS6" s="186"/>
      <c r="VDT6" s="178"/>
      <c r="VDU6" s="185"/>
      <c r="VDV6" s="154"/>
      <c r="VDW6" s="178"/>
      <c r="VDX6" s="178"/>
      <c r="VDY6" s="186"/>
      <c r="VDZ6" s="178"/>
      <c r="VEA6" s="185"/>
      <c r="VEB6" s="154"/>
      <c r="VEC6" s="178"/>
      <c r="VED6" s="178"/>
      <c r="VEE6" s="186"/>
      <c r="VEF6" s="178"/>
      <c r="VEG6" s="185"/>
      <c r="VEH6" s="154"/>
      <c r="VEI6" s="178"/>
      <c r="VEJ6" s="178"/>
      <c r="VEK6" s="186"/>
      <c r="VEL6" s="178"/>
      <c r="VEM6" s="185"/>
      <c r="VEN6" s="154"/>
      <c r="VEO6" s="178"/>
      <c r="VEP6" s="178"/>
      <c r="VEQ6" s="186"/>
      <c r="VER6" s="178"/>
      <c r="VES6" s="185"/>
      <c r="VET6" s="154"/>
      <c r="VEU6" s="178"/>
      <c r="VEV6" s="178"/>
      <c r="VEW6" s="186"/>
      <c r="VEX6" s="178"/>
      <c r="VEY6" s="185"/>
      <c r="VEZ6" s="154"/>
      <c r="VFA6" s="178"/>
      <c r="VFB6" s="178"/>
      <c r="VFC6" s="186"/>
      <c r="VFD6" s="178"/>
      <c r="VFE6" s="185"/>
      <c r="VFF6" s="154"/>
      <c r="VFG6" s="178"/>
      <c r="VFH6" s="178"/>
      <c r="VFI6" s="186"/>
      <c r="VFJ6" s="178"/>
      <c r="VFK6" s="185"/>
      <c r="VFL6" s="154"/>
      <c r="VFM6" s="178"/>
      <c r="VFN6" s="178"/>
      <c r="VFO6" s="186"/>
      <c r="VFP6" s="178"/>
      <c r="VFQ6" s="185"/>
      <c r="VFR6" s="154"/>
      <c r="VFS6" s="178"/>
      <c r="VFT6" s="178"/>
      <c r="VFU6" s="186"/>
      <c r="VFV6" s="178"/>
      <c r="VFW6" s="185"/>
      <c r="VFX6" s="154"/>
      <c r="VFY6" s="178"/>
      <c r="VFZ6" s="178"/>
      <c r="VGA6" s="186"/>
      <c r="VGB6" s="178"/>
      <c r="VGC6" s="185"/>
      <c r="VGD6" s="154"/>
      <c r="VGE6" s="178"/>
      <c r="VGF6" s="178"/>
      <c r="VGG6" s="186"/>
      <c r="VGH6" s="178"/>
      <c r="VGI6" s="185"/>
      <c r="VGJ6" s="154"/>
      <c r="VGK6" s="178"/>
      <c r="VGL6" s="178"/>
      <c r="VGM6" s="186"/>
      <c r="VGN6" s="178"/>
      <c r="VGO6" s="185"/>
      <c r="VGP6" s="154"/>
      <c r="VGQ6" s="178"/>
      <c r="VGR6" s="178"/>
      <c r="VGS6" s="186"/>
      <c r="VGT6" s="178"/>
      <c r="VGU6" s="185"/>
      <c r="VGV6" s="154"/>
      <c r="VGW6" s="178"/>
      <c r="VGX6" s="178"/>
      <c r="VGY6" s="186"/>
      <c r="VGZ6" s="178"/>
      <c r="VHA6" s="185"/>
      <c r="VHB6" s="154"/>
      <c r="VHC6" s="178"/>
      <c r="VHD6" s="178"/>
      <c r="VHE6" s="186"/>
      <c r="VHF6" s="178"/>
      <c r="VHG6" s="185"/>
      <c r="VHH6" s="154"/>
      <c r="VHI6" s="178"/>
      <c r="VHJ6" s="178"/>
      <c r="VHK6" s="186"/>
      <c r="VHL6" s="178"/>
      <c r="VHM6" s="185"/>
      <c r="VHN6" s="154"/>
      <c r="VHO6" s="178"/>
      <c r="VHP6" s="178"/>
      <c r="VHQ6" s="186"/>
      <c r="VHR6" s="178"/>
      <c r="VHS6" s="185"/>
      <c r="VHT6" s="154"/>
      <c r="VHU6" s="178"/>
      <c r="VHV6" s="178"/>
      <c r="VHW6" s="186"/>
      <c r="VHX6" s="178"/>
      <c r="VHY6" s="185"/>
      <c r="VHZ6" s="154"/>
      <c r="VIA6" s="178"/>
      <c r="VIB6" s="178"/>
      <c r="VIC6" s="186"/>
      <c r="VID6" s="178"/>
      <c r="VIE6" s="185"/>
      <c r="VIF6" s="154"/>
      <c r="VIG6" s="178"/>
      <c r="VIH6" s="178"/>
      <c r="VII6" s="186"/>
      <c r="VIJ6" s="178"/>
      <c r="VIK6" s="185"/>
      <c r="VIL6" s="154"/>
      <c r="VIM6" s="178"/>
      <c r="VIN6" s="178"/>
      <c r="VIO6" s="186"/>
      <c r="VIP6" s="178"/>
      <c r="VIQ6" s="185"/>
      <c r="VIR6" s="154"/>
      <c r="VIS6" s="178"/>
      <c r="VIT6" s="178"/>
      <c r="VIU6" s="186"/>
      <c r="VIV6" s="178"/>
      <c r="VIW6" s="185"/>
      <c r="VIX6" s="154"/>
      <c r="VIY6" s="178"/>
      <c r="VIZ6" s="178"/>
      <c r="VJA6" s="186"/>
      <c r="VJB6" s="178"/>
      <c r="VJC6" s="185"/>
      <c r="VJD6" s="154"/>
      <c r="VJE6" s="178"/>
      <c r="VJF6" s="178"/>
      <c r="VJG6" s="186"/>
      <c r="VJH6" s="178"/>
      <c r="VJI6" s="185"/>
      <c r="VJJ6" s="154"/>
      <c r="VJK6" s="178"/>
      <c r="VJL6" s="178"/>
      <c r="VJM6" s="186"/>
      <c r="VJN6" s="178"/>
      <c r="VJO6" s="185"/>
      <c r="VJP6" s="154"/>
      <c r="VJQ6" s="178"/>
      <c r="VJR6" s="178"/>
      <c r="VJS6" s="186"/>
      <c r="VJT6" s="178"/>
      <c r="VJU6" s="185"/>
      <c r="VJV6" s="154"/>
      <c r="VJW6" s="178"/>
      <c r="VJX6" s="178"/>
      <c r="VJY6" s="186"/>
      <c r="VJZ6" s="178"/>
      <c r="VKA6" s="185"/>
      <c r="VKB6" s="154"/>
      <c r="VKC6" s="178"/>
      <c r="VKD6" s="178"/>
      <c r="VKE6" s="186"/>
      <c r="VKF6" s="178"/>
      <c r="VKG6" s="185"/>
      <c r="VKH6" s="154"/>
      <c r="VKI6" s="178"/>
      <c r="VKJ6" s="178"/>
      <c r="VKK6" s="186"/>
      <c r="VKL6" s="178"/>
      <c r="VKM6" s="185"/>
      <c r="VKN6" s="154"/>
      <c r="VKO6" s="178"/>
      <c r="VKP6" s="178"/>
      <c r="VKQ6" s="186"/>
      <c r="VKR6" s="178"/>
      <c r="VKS6" s="185"/>
      <c r="VKT6" s="154"/>
      <c r="VKU6" s="178"/>
      <c r="VKV6" s="178"/>
      <c r="VKW6" s="186"/>
      <c r="VKX6" s="178"/>
      <c r="VKY6" s="185"/>
      <c r="VKZ6" s="154"/>
      <c r="VLA6" s="178"/>
      <c r="VLB6" s="178"/>
      <c r="VLC6" s="186"/>
      <c r="VLD6" s="178"/>
      <c r="VLE6" s="185"/>
      <c r="VLF6" s="154"/>
      <c r="VLG6" s="178"/>
      <c r="VLH6" s="178"/>
      <c r="VLI6" s="186"/>
      <c r="VLJ6" s="178"/>
      <c r="VLK6" s="185"/>
      <c r="VLL6" s="154"/>
      <c r="VLM6" s="178"/>
      <c r="VLN6" s="178"/>
      <c r="VLO6" s="186"/>
      <c r="VLP6" s="178"/>
      <c r="VLQ6" s="185"/>
      <c r="VLR6" s="154"/>
      <c r="VLS6" s="178"/>
      <c r="VLT6" s="178"/>
      <c r="VLU6" s="186"/>
      <c r="VLV6" s="178"/>
      <c r="VLW6" s="185"/>
      <c r="VLX6" s="154"/>
      <c r="VLY6" s="178"/>
      <c r="VLZ6" s="178"/>
      <c r="VMA6" s="186"/>
      <c r="VMB6" s="178"/>
      <c r="VMC6" s="185"/>
      <c r="VMD6" s="154"/>
      <c r="VME6" s="178"/>
      <c r="VMF6" s="178"/>
      <c r="VMG6" s="186"/>
      <c r="VMH6" s="178"/>
      <c r="VMI6" s="185"/>
      <c r="VMJ6" s="154"/>
      <c r="VMK6" s="178"/>
      <c r="VML6" s="178"/>
      <c r="VMM6" s="186"/>
      <c r="VMN6" s="178"/>
      <c r="VMO6" s="185"/>
      <c r="VMP6" s="154"/>
      <c r="VMQ6" s="178"/>
      <c r="VMR6" s="178"/>
      <c r="VMS6" s="186"/>
      <c r="VMT6" s="178"/>
      <c r="VMU6" s="185"/>
      <c r="VMV6" s="154"/>
      <c r="VMW6" s="178"/>
      <c r="VMX6" s="178"/>
      <c r="VMY6" s="186"/>
      <c r="VMZ6" s="178"/>
      <c r="VNA6" s="185"/>
      <c r="VNB6" s="154"/>
      <c r="VNC6" s="178"/>
      <c r="VND6" s="178"/>
      <c r="VNE6" s="186"/>
      <c r="VNF6" s="178"/>
      <c r="VNG6" s="185"/>
      <c r="VNH6" s="154"/>
      <c r="VNI6" s="178"/>
      <c r="VNJ6" s="178"/>
      <c r="VNK6" s="186"/>
      <c r="VNL6" s="178"/>
      <c r="VNM6" s="185"/>
      <c r="VNN6" s="154"/>
      <c r="VNO6" s="178"/>
      <c r="VNP6" s="178"/>
      <c r="VNQ6" s="186"/>
      <c r="VNR6" s="178"/>
      <c r="VNS6" s="185"/>
      <c r="VNT6" s="154"/>
      <c r="VNU6" s="178"/>
      <c r="VNV6" s="178"/>
      <c r="VNW6" s="186"/>
      <c r="VNX6" s="178"/>
      <c r="VNY6" s="185"/>
      <c r="VNZ6" s="154"/>
      <c r="VOA6" s="178"/>
      <c r="VOB6" s="178"/>
      <c r="VOC6" s="186"/>
      <c r="VOD6" s="178"/>
      <c r="VOE6" s="185"/>
      <c r="VOF6" s="154"/>
      <c r="VOG6" s="178"/>
      <c r="VOH6" s="178"/>
      <c r="VOI6" s="186"/>
      <c r="VOJ6" s="178"/>
      <c r="VOK6" s="185"/>
      <c r="VOL6" s="154"/>
      <c r="VOM6" s="178"/>
      <c r="VON6" s="178"/>
      <c r="VOO6" s="186"/>
      <c r="VOP6" s="178"/>
      <c r="VOQ6" s="185"/>
      <c r="VOR6" s="154"/>
      <c r="VOS6" s="178"/>
      <c r="VOT6" s="178"/>
      <c r="VOU6" s="186"/>
      <c r="VOV6" s="178"/>
      <c r="VOW6" s="185"/>
      <c r="VOX6" s="154"/>
      <c r="VOY6" s="178"/>
      <c r="VOZ6" s="178"/>
      <c r="VPA6" s="186"/>
      <c r="VPB6" s="178"/>
      <c r="VPC6" s="185"/>
      <c r="VPD6" s="154"/>
      <c r="VPE6" s="178"/>
      <c r="VPF6" s="178"/>
      <c r="VPG6" s="186"/>
      <c r="VPH6" s="178"/>
      <c r="VPI6" s="185"/>
      <c r="VPJ6" s="154"/>
      <c r="VPK6" s="178"/>
      <c r="VPL6" s="178"/>
      <c r="VPM6" s="186"/>
      <c r="VPN6" s="178"/>
      <c r="VPO6" s="185"/>
      <c r="VPP6" s="154"/>
      <c r="VPQ6" s="178"/>
      <c r="VPR6" s="178"/>
      <c r="VPS6" s="186"/>
      <c r="VPT6" s="178"/>
      <c r="VPU6" s="185"/>
      <c r="VPV6" s="154"/>
      <c r="VPW6" s="178"/>
      <c r="VPX6" s="178"/>
      <c r="VPY6" s="186"/>
      <c r="VPZ6" s="178"/>
      <c r="VQA6" s="185"/>
      <c r="VQB6" s="154"/>
      <c r="VQC6" s="178"/>
      <c r="VQD6" s="178"/>
      <c r="VQE6" s="186"/>
      <c r="VQF6" s="178"/>
      <c r="VQG6" s="185"/>
      <c r="VQH6" s="154"/>
      <c r="VQI6" s="178"/>
      <c r="VQJ6" s="178"/>
      <c r="VQK6" s="186"/>
      <c r="VQL6" s="178"/>
      <c r="VQM6" s="185"/>
      <c r="VQN6" s="154"/>
      <c r="VQO6" s="178"/>
      <c r="VQP6" s="178"/>
      <c r="VQQ6" s="186"/>
      <c r="VQR6" s="178"/>
      <c r="VQS6" s="185"/>
      <c r="VQT6" s="154"/>
      <c r="VQU6" s="178"/>
      <c r="VQV6" s="178"/>
      <c r="VQW6" s="186"/>
      <c r="VQX6" s="178"/>
      <c r="VQY6" s="185"/>
      <c r="VQZ6" s="154"/>
      <c r="VRA6" s="178"/>
      <c r="VRB6" s="178"/>
      <c r="VRC6" s="186"/>
      <c r="VRD6" s="178"/>
      <c r="VRE6" s="185"/>
      <c r="VRF6" s="154"/>
      <c r="VRG6" s="178"/>
      <c r="VRH6" s="178"/>
      <c r="VRI6" s="186"/>
      <c r="VRJ6" s="178"/>
      <c r="VRK6" s="185"/>
      <c r="VRL6" s="154"/>
      <c r="VRM6" s="178"/>
      <c r="VRN6" s="178"/>
      <c r="VRO6" s="186"/>
      <c r="VRP6" s="178"/>
      <c r="VRQ6" s="185"/>
      <c r="VRR6" s="154"/>
      <c r="VRS6" s="178"/>
      <c r="VRT6" s="178"/>
      <c r="VRU6" s="186"/>
      <c r="VRV6" s="178"/>
      <c r="VRW6" s="185"/>
      <c r="VRX6" s="154"/>
      <c r="VRY6" s="178"/>
      <c r="VRZ6" s="178"/>
      <c r="VSA6" s="186"/>
      <c r="VSB6" s="178"/>
      <c r="VSC6" s="185"/>
      <c r="VSD6" s="154"/>
      <c r="VSE6" s="178"/>
      <c r="VSF6" s="178"/>
      <c r="VSG6" s="186"/>
      <c r="VSH6" s="178"/>
      <c r="VSI6" s="185"/>
      <c r="VSJ6" s="154"/>
      <c r="VSK6" s="178"/>
      <c r="VSL6" s="178"/>
      <c r="VSM6" s="186"/>
      <c r="VSN6" s="178"/>
      <c r="VSO6" s="185"/>
      <c r="VSP6" s="154"/>
      <c r="VSQ6" s="178"/>
      <c r="VSR6" s="178"/>
      <c r="VSS6" s="186"/>
      <c r="VST6" s="178"/>
      <c r="VSU6" s="185"/>
      <c r="VSV6" s="154"/>
      <c r="VSW6" s="178"/>
      <c r="VSX6" s="178"/>
      <c r="VSY6" s="186"/>
      <c r="VSZ6" s="178"/>
      <c r="VTA6" s="185"/>
      <c r="VTB6" s="154"/>
      <c r="VTC6" s="178"/>
      <c r="VTD6" s="178"/>
      <c r="VTE6" s="186"/>
      <c r="VTF6" s="178"/>
      <c r="VTG6" s="185"/>
      <c r="VTH6" s="154"/>
      <c r="VTI6" s="178"/>
      <c r="VTJ6" s="178"/>
      <c r="VTK6" s="186"/>
      <c r="VTL6" s="178"/>
      <c r="VTM6" s="185"/>
      <c r="VTN6" s="154"/>
      <c r="VTO6" s="178"/>
      <c r="VTP6" s="178"/>
      <c r="VTQ6" s="186"/>
      <c r="VTR6" s="178"/>
      <c r="VTS6" s="185"/>
      <c r="VTT6" s="154"/>
      <c r="VTU6" s="178"/>
      <c r="VTV6" s="178"/>
      <c r="VTW6" s="186"/>
      <c r="VTX6" s="178"/>
      <c r="VTY6" s="185"/>
      <c r="VTZ6" s="154"/>
      <c r="VUA6" s="178"/>
      <c r="VUB6" s="178"/>
      <c r="VUC6" s="186"/>
      <c r="VUD6" s="178"/>
      <c r="VUE6" s="185"/>
      <c r="VUF6" s="154"/>
      <c r="VUG6" s="178"/>
      <c r="VUH6" s="178"/>
      <c r="VUI6" s="186"/>
      <c r="VUJ6" s="178"/>
      <c r="VUK6" s="185"/>
      <c r="VUL6" s="154"/>
      <c r="VUM6" s="178"/>
      <c r="VUN6" s="178"/>
      <c r="VUO6" s="186"/>
      <c r="VUP6" s="178"/>
      <c r="VUQ6" s="185"/>
      <c r="VUR6" s="154"/>
      <c r="VUS6" s="178"/>
      <c r="VUT6" s="178"/>
      <c r="VUU6" s="186"/>
      <c r="VUV6" s="178"/>
      <c r="VUW6" s="185"/>
      <c r="VUX6" s="154"/>
      <c r="VUY6" s="178"/>
      <c r="VUZ6" s="178"/>
      <c r="VVA6" s="186"/>
      <c r="VVB6" s="178"/>
      <c r="VVC6" s="185"/>
      <c r="VVD6" s="154"/>
      <c r="VVE6" s="178"/>
      <c r="VVF6" s="178"/>
      <c r="VVG6" s="186"/>
      <c r="VVH6" s="178"/>
      <c r="VVI6" s="185"/>
      <c r="VVJ6" s="154"/>
      <c r="VVK6" s="178"/>
      <c r="VVL6" s="178"/>
      <c r="VVM6" s="186"/>
      <c r="VVN6" s="178"/>
      <c r="VVO6" s="185"/>
      <c r="VVP6" s="154"/>
      <c r="VVQ6" s="178"/>
      <c r="VVR6" s="178"/>
      <c r="VVS6" s="186"/>
      <c r="VVT6" s="178"/>
      <c r="VVU6" s="185"/>
      <c r="VVV6" s="154"/>
      <c r="VVW6" s="178"/>
      <c r="VVX6" s="178"/>
      <c r="VVY6" s="186"/>
      <c r="VVZ6" s="178"/>
      <c r="VWA6" s="185"/>
      <c r="VWB6" s="154"/>
      <c r="VWC6" s="178"/>
      <c r="VWD6" s="178"/>
      <c r="VWE6" s="186"/>
      <c r="VWF6" s="178"/>
      <c r="VWG6" s="185"/>
      <c r="VWH6" s="154"/>
      <c r="VWI6" s="178"/>
      <c r="VWJ6" s="178"/>
      <c r="VWK6" s="186"/>
      <c r="VWL6" s="178"/>
      <c r="VWM6" s="185"/>
      <c r="VWN6" s="154"/>
      <c r="VWO6" s="178"/>
      <c r="VWP6" s="178"/>
      <c r="VWQ6" s="186"/>
      <c r="VWR6" s="178"/>
      <c r="VWS6" s="185"/>
      <c r="VWT6" s="154"/>
      <c r="VWU6" s="178"/>
      <c r="VWV6" s="178"/>
      <c r="VWW6" s="186"/>
      <c r="VWX6" s="178"/>
      <c r="VWY6" s="185"/>
      <c r="VWZ6" s="154"/>
      <c r="VXA6" s="178"/>
      <c r="VXB6" s="178"/>
      <c r="VXC6" s="186"/>
      <c r="VXD6" s="178"/>
      <c r="VXE6" s="185"/>
      <c r="VXF6" s="154"/>
      <c r="VXG6" s="178"/>
      <c r="VXH6" s="178"/>
      <c r="VXI6" s="186"/>
      <c r="VXJ6" s="178"/>
      <c r="VXK6" s="185"/>
      <c r="VXL6" s="154"/>
      <c r="VXM6" s="178"/>
      <c r="VXN6" s="178"/>
      <c r="VXO6" s="186"/>
      <c r="VXP6" s="178"/>
      <c r="VXQ6" s="185"/>
      <c r="VXR6" s="154"/>
      <c r="VXS6" s="178"/>
      <c r="VXT6" s="178"/>
      <c r="VXU6" s="186"/>
      <c r="VXV6" s="178"/>
      <c r="VXW6" s="185"/>
      <c r="VXX6" s="154"/>
      <c r="VXY6" s="178"/>
      <c r="VXZ6" s="178"/>
      <c r="VYA6" s="186"/>
      <c r="VYB6" s="178"/>
      <c r="VYC6" s="185"/>
      <c r="VYD6" s="154"/>
      <c r="VYE6" s="178"/>
      <c r="VYF6" s="178"/>
      <c r="VYG6" s="186"/>
      <c r="VYH6" s="178"/>
      <c r="VYI6" s="185"/>
      <c r="VYJ6" s="154"/>
      <c r="VYK6" s="178"/>
      <c r="VYL6" s="178"/>
      <c r="VYM6" s="186"/>
      <c r="VYN6" s="178"/>
      <c r="VYO6" s="185"/>
      <c r="VYP6" s="154"/>
      <c r="VYQ6" s="178"/>
      <c r="VYR6" s="178"/>
      <c r="VYS6" s="186"/>
      <c r="VYT6" s="178"/>
      <c r="VYU6" s="185"/>
      <c r="VYV6" s="154"/>
      <c r="VYW6" s="178"/>
      <c r="VYX6" s="178"/>
      <c r="VYY6" s="186"/>
      <c r="VYZ6" s="178"/>
      <c r="VZA6" s="185"/>
      <c r="VZB6" s="154"/>
      <c r="VZC6" s="178"/>
      <c r="VZD6" s="178"/>
      <c r="VZE6" s="186"/>
      <c r="VZF6" s="178"/>
      <c r="VZG6" s="185"/>
      <c r="VZH6" s="154"/>
      <c r="VZI6" s="178"/>
      <c r="VZJ6" s="178"/>
      <c r="VZK6" s="186"/>
      <c r="VZL6" s="178"/>
      <c r="VZM6" s="185"/>
      <c r="VZN6" s="154"/>
      <c r="VZO6" s="178"/>
      <c r="VZP6" s="178"/>
      <c r="VZQ6" s="186"/>
      <c r="VZR6" s="178"/>
      <c r="VZS6" s="185"/>
      <c r="VZT6" s="154"/>
      <c r="VZU6" s="178"/>
      <c r="VZV6" s="178"/>
      <c r="VZW6" s="186"/>
      <c r="VZX6" s="178"/>
      <c r="VZY6" s="185"/>
      <c r="VZZ6" s="154"/>
      <c r="WAA6" s="178"/>
      <c r="WAB6" s="178"/>
      <c r="WAC6" s="186"/>
      <c r="WAD6" s="178"/>
      <c r="WAE6" s="185"/>
      <c r="WAF6" s="154"/>
      <c r="WAG6" s="178"/>
      <c r="WAH6" s="178"/>
      <c r="WAI6" s="186"/>
      <c r="WAJ6" s="178"/>
      <c r="WAK6" s="185"/>
      <c r="WAL6" s="154"/>
      <c r="WAM6" s="178"/>
      <c r="WAN6" s="178"/>
      <c r="WAO6" s="186"/>
      <c r="WAP6" s="178"/>
      <c r="WAQ6" s="185"/>
      <c r="WAR6" s="154"/>
      <c r="WAS6" s="178"/>
      <c r="WAT6" s="178"/>
      <c r="WAU6" s="186"/>
      <c r="WAV6" s="178"/>
      <c r="WAW6" s="185"/>
      <c r="WAX6" s="154"/>
      <c r="WAY6" s="178"/>
      <c r="WAZ6" s="178"/>
      <c r="WBA6" s="186"/>
      <c r="WBB6" s="178"/>
      <c r="WBC6" s="185"/>
      <c r="WBD6" s="154"/>
      <c r="WBE6" s="178"/>
      <c r="WBF6" s="178"/>
      <c r="WBG6" s="186"/>
      <c r="WBH6" s="178"/>
      <c r="WBI6" s="185"/>
      <c r="WBJ6" s="154"/>
      <c r="WBK6" s="178"/>
      <c r="WBL6" s="178"/>
      <c r="WBM6" s="186"/>
      <c r="WBN6" s="178"/>
      <c r="WBO6" s="185"/>
      <c r="WBP6" s="154"/>
      <c r="WBQ6" s="178"/>
      <c r="WBR6" s="178"/>
      <c r="WBS6" s="186"/>
      <c r="WBT6" s="178"/>
      <c r="WBU6" s="185"/>
      <c r="WBV6" s="154"/>
      <c r="WBW6" s="178"/>
      <c r="WBX6" s="178"/>
      <c r="WBY6" s="186"/>
      <c r="WBZ6" s="178"/>
      <c r="WCA6" s="185"/>
      <c r="WCB6" s="154"/>
      <c r="WCC6" s="178"/>
      <c r="WCD6" s="178"/>
      <c r="WCE6" s="186"/>
      <c r="WCF6" s="178"/>
      <c r="WCG6" s="185"/>
      <c r="WCH6" s="154"/>
      <c r="WCI6" s="178"/>
      <c r="WCJ6" s="178"/>
      <c r="WCK6" s="186"/>
      <c r="WCL6" s="178"/>
      <c r="WCM6" s="185"/>
      <c r="WCN6" s="154"/>
      <c r="WCO6" s="178"/>
      <c r="WCP6" s="178"/>
      <c r="WCQ6" s="186"/>
      <c r="WCR6" s="178"/>
      <c r="WCS6" s="185"/>
      <c r="WCT6" s="154"/>
      <c r="WCU6" s="178"/>
      <c r="WCV6" s="178"/>
      <c r="WCW6" s="186"/>
      <c r="WCX6" s="178"/>
      <c r="WCY6" s="185"/>
      <c r="WCZ6" s="154"/>
      <c r="WDA6" s="178"/>
      <c r="WDB6" s="178"/>
      <c r="WDC6" s="186"/>
      <c r="WDD6" s="178"/>
      <c r="WDE6" s="185"/>
      <c r="WDF6" s="154"/>
      <c r="WDG6" s="178"/>
      <c r="WDH6" s="178"/>
      <c r="WDI6" s="186"/>
      <c r="WDJ6" s="178"/>
      <c r="WDK6" s="185"/>
      <c r="WDL6" s="154"/>
      <c r="WDM6" s="178"/>
      <c r="WDN6" s="178"/>
      <c r="WDO6" s="186"/>
      <c r="WDP6" s="178"/>
      <c r="WDQ6" s="185"/>
      <c r="WDR6" s="154"/>
      <c r="WDS6" s="178"/>
      <c r="WDT6" s="178"/>
      <c r="WDU6" s="186"/>
      <c r="WDV6" s="178"/>
      <c r="WDW6" s="185"/>
      <c r="WDX6" s="154"/>
      <c r="WDY6" s="178"/>
      <c r="WDZ6" s="178"/>
      <c r="WEA6" s="186"/>
      <c r="WEB6" s="178"/>
      <c r="WEC6" s="185"/>
      <c r="WED6" s="154"/>
      <c r="WEE6" s="178"/>
      <c r="WEF6" s="178"/>
      <c r="WEG6" s="186"/>
      <c r="WEH6" s="178"/>
      <c r="WEI6" s="185"/>
      <c r="WEJ6" s="154"/>
      <c r="WEK6" s="178"/>
      <c r="WEL6" s="178"/>
      <c r="WEM6" s="186"/>
      <c r="WEN6" s="178"/>
      <c r="WEO6" s="185"/>
      <c r="WEP6" s="154"/>
      <c r="WEQ6" s="178"/>
      <c r="WER6" s="178"/>
      <c r="WES6" s="186"/>
      <c r="WET6" s="178"/>
      <c r="WEU6" s="185"/>
      <c r="WEV6" s="154"/>
      <c r="WEW6" s="178"/>
      <c r="WEX6" s="178"/>
      <c r="WEY6" s="186"/>
      <c r="WEZ6" s="178"/>
      <c r="WFA6" s="185"/>
      <c r="WFB6" s="154"/>
      <c r="WFC6" s="178"/>
      <c r="WFD6" s="178"/>
      <c r="WFE6" s="186"/>
      <c r="WFF6" s="178"/>
      <c r="WFG6" s="185"/>
      <c r="WFH6" s="154"/>
      <c r="WFI6" s="178"/>
      <c r="WFJ6" s="178"/>
      <c r="WFK6" s="186"/>
      <c r="WFL6" s="178"/>
      <c r="WFM6" s="185"/>
      <c r="WFN6" s="154"/>
      <c r="WFO6" s="178"/>
      <c r="WFP6" s="178"/>
      <c r="WFQ6" s="186"/>
      <c r="WFR6" s="178"/>
      <c r="WFS6" s="185"/>
      <c r="WFT6" s="154"/>
      <c r="WFU6" s="178"/>
      <c r="WFV6" s="178"/>
      <c r="WFW6" s="186"/>
      <c r="WFX6" s="178"/>
      <c r="WFY6" s="185"/>
      <c r="WFZ6" s="154"/>
      <c r="WGA6" s="178"/>
      <c r="WGB6" s="178"/>
      <c r="WGC6" s="186"/>
      <c r="WGD6" s="178"/>
      <c r="WGE6" s="185"/>
      <c r="WGF6" s="154"/>
      <c r="WGG6" s="178"/>
      <c r="WGH6" s="178"/>
      <c r="WGI6" s="186"/>
      <c r="WGJ6" s="178"/>
      <c r="WGK6" s="185"/>
      <c r="WGL6" s="154"/>
      <c r="WGM6" s="178"/>
      <c r="WGN6" s="178"/>
      <c r="WGO6" s="186"/>
      <c r="WGP6" s="178"/>
      <c r="WGQ6" s="185"/>
      <c r="WGR6" s="154"/>
      <c r="WGS6" s="178"/>
      <c r="WGT6" s="178"/>
      <c r="WGU6" s="186"/>
      <c r="WGV6" s="178"/>
      <c r="WGW6" s="185"/>
      <c r="WGX6" s="154"/>
      <c r="WGY6" s="178"/>
      <c r="WGZ6" s="178"/>
      <c r="WHA6" s="186"/>
      <c r="WHB6" s="178"/>
      <c r="WHC6" s="185"/>
      <c r="WHD6" s="154"/>
      <c r="WHE6" s="178"/>
      <c r="WHF6" s="178"/>
      <c r="WHG6" s="186"/>
      <c r="WHH6" s="178"/>
      <c r="WHI6" s="185"/>
      <c r="WHJ6" s="154"/>
      <c r="WHK6" s="178"/>
      <c r="WHL6" s="178"/>
      <c r="WHM6" s="186"/>
      <c r="WHN6" s="178"/>
      <c r="WHO6" s="185"/>
      <c r="WHP6" s="154"/>
      <c r="WHQ6" s="178"/>
      <c r="WHR6" s="178"/>
      <c r="WHS6" s="186"/>
      <c r="WHT6" s="178"/>
      <c r="WHU6" s="185"/>
      <c r="WHV6" s="154"/>
      <c r="WHW6" s="178"/>
      <c r="WHX6" s="178"/>
      <c r="WHY6" s="186"/>
      <c r="WHZ6" s="178"/>
      <c r="WIA6" s="185"/>
      <c r="WIB6" s="154"/>
      <c r="WIC6" s="178"/>
      <c r="WID6" s="178"/>
      <c r="WIE6" s="186"/>
      <c r="WIF6" s="178"/>
      <c r="WIG6" s="185"/>
      <c r="WIH6" s="154"/>
      <c r="WII6" s="178"/>
      <c r="WIJ6" s="178"/>
      <c r="WIK6" s="186"/>
      <c r="WIL6" s="178"/>
      <c r="WIM6" s="185"/>
      <c r="WIN6" s="154"/>
      <c r="WIO6" s="178"/>
      <c r="WIP6" s="178"/>
      <c r="WIQ6" s="186"/>
      <c r="WIR6" s="178"/>
      <c r="WIS6" s="185"/>
      <c r="WIT6" s="154"/>
      <c r="WIU6" s="178"/>
      <c r="WIV6" s="178"/>
      <c r="WIW6" s="186"/>
      <c r="WIX6" s="178"/>
      <c r="WIY6" s="185"/>
      <c r="WIZ6" s="154"/>
      <c r="WJA6" s="178"/>
      <c r="WJB6" s="178"/>
      <c r="WJC6" s="186"/>
      <c r="WJD6" s="178"/>
      <c r="WJE6" s="185"/>
      <c r="WJF6" s="154"/>
      <c r="WJG6" s="178"/>
      <c r="WJH6" s="178"/>
      <c r="WJI6" s="186"/>
      <c r="WJJ6" s="178"/>
      <c r="WJK6" s="185"/>
      <c r="WJL6" s="154"/>
      <c r="WJM6" s="178"/>
      <c r="WJN6" s="178"/>
      <c r="WJO6" s="186"/>
      <c r="WJP6" s="178"/>
      <c r="WJQ6" s="185"/>
      <c r="WJR6" s="154"/>
      <c r="WJS6" s="178"/>
      <c r="WJT6" s="178"/>
      <c r="WJU6" s="186"/>
      <c r="WJV6" s="178"/>
      <c r="WJW6" s="185"/>
      <c r="WJX6" s="154"/>
      <c r="WJY6" s="178"/>
      <c r="WJZ6" s="178"/>
      <c r="WKA6" s="186"/>
      <c r="WKB6" s="178"/>
      <c r="WKC6" s="185"/>
      <c r="WKD6" s="154"/>
      <c r="WKE6" s="178"/>
      <c r="WKF6" s="178"/>
      <c r="WKG6" s="186"/>
      <c r="WKH6" s="178"/>
      <c r="WKI6" s="185"/>
      <c r="WKJ6" s="154"/>
      <c r="WKK6" s="178"/>
      <c r="WKL6" s="178"/>
      <c r="WKM6" s="186"/>
      <c r="WKN6" s="178"/>
      <c r="WKO6" s="185"/>
      <c r="WKP6" s="154"/>
      <c r="WKQ6" s="178"/>
      <c r="WKR6" s="178"/>
      <c r="WKS6" s="186"/>
      <c r="WKT6" s="178"/>
      <c r="WKU6" s="185"/>
      <c r="WKV6" s="154"/>
      <c r="WKW6" s="178"/>
      <c r="WKX6" s="178"/>
      <c r="WKY6" s="186"/>
      <c r="WKZ6" s="178"/>
      <c r="WLA6" s="185"/>
      <c r="WLB6" s="154"/>
      <c r="WLC6" s="178"/>
      <c r="WLD6" s="178"/>
      <c r="WLE6" s="186"/>
      <c r="WLF6" s="178"/>
      <c r="WLG6" s="185"/>
      <c r="WLH6" s="154"/>
      <c r="WLI6" s="178"/>
      <c r="WLJ6" s="178"/>
      <c r="WLK6" s="186"/>
      <c r="WLL6" s="178"/>
      <c r="WLM6" s="185"/>
      <c r="WLN6" s="154"/>
      <c r="WLO6" s="178"/>
      <c r="WLP6" s="178"/>
      <c r="WLQ6" s="186"/>
      <c r="WLR6" s="178"/>
      <c r="WLS6" s="185"/>
      <c r="WLT6" s="154"/>
      <c r="WLU6" s="178"/>
      <c r="WLV6" s="178"/>
      <c r="WLW6" s="186"/>
      <c r="WLX6" s="178"/>
      <c r="WLY6" s="185"/>
      <c r="WLZ6" s="154"/>
      <c r="WMA6" s="178"/>
      <c r="WMB6" s="178"/>
      <c r="WMC6" s="186"/>
      <c r="WMD6" s="178"/>
      <c r="WME6" s="185"/>
      <c r="WMF6" s="154"/>
      <c r="WMG6" s="178"/>
      <c r="WMH6" s="178"/>
      <c r="WMI6" s="186"/>
      <c r="WMJ6" s="178"/>
      <c r="WMK6" s="185"/>
      <c r="WML6" s="154"/>
      <c r="WMM6" s="178"/>
      <c r="WMN6" s="178"/>
      <c r="WMO6" s="186"/>
      <c r="WMP6" s="178"/>
      <c r="WMQ6" s="185"/>
      <c r="WMR6" s="154"/>
      <c r="WMS6" s="178"/>
      <c r="WMT6" s="178"/>
      <c r="WMU6" s="186"/>
      <c r="WMV6" s="178"/>
      <c r="WMW6" s="185"/>
      <c r="WMX6" s="154"/>
      <c r="WMY6" s="178"/>
      <c r="WMZ6" s="178"/>
      <c r="WNA6" s="186"/>
      <c r="WNB6" s="178"/>
      <c r="WNC6" s="185"/>
      <c r="WND6" s="154"/>
      <c r="WNE6" s="178"/>
      <c r="WNF6" s="178"/>
      <c r="WNG6" s="186"/>
      <c r="WNH6" s="178"/>
      <c r="WNI6" s="185"/>
      <c r="WNJ6" s="154"/>
      <c r="WNK6" s="178"/>
      <c r="WNL6" s="178"/>
      <c r="WNM6" s="186"/>
      <c r="WNN6" s="178"/>
      <c r="WNO6" s="185"/>
      <c r="WNP6" s="154"/>
      <c r="WNQ6" s="178"/>
      <c r="WNR6" s="178"/>
      <c r="WNS6" s="186"/>
      <c r="WNT6" s="178"/>
      <c r="WNU6" s="185"/>
      <c r="WNV6" s="154"/>
      <c r="WNW6" s="178"/>
      <c r="WNX6" s="178"/>
      <c r="WNY6" s="186"/>
      <c r="WNZ6" s="178"/>
      <c r="WOA6" s="185"/>
      <c r="WOB6" s="154"/>
      <c r="WOC6" s="178"/>
      <c r="WOD6" s="178"/>
      <c r="WOE6" s="186"/>
      <c r="WOF6" s="178"/>
      <c r="WOG6" s="185"/>
      <c r="WOH6" s="154"/>
      <c r="WOI6" s="178"/>
      <c r="WOJ6" s="178"/>
      <c r="WOK6" s="186"/>
      <c r="WOL6" s="178"/>
      <c r="WOM6" s="185"/>
      <c r="WON6" s="154"/>
      <c r="WOO6" s="178"/>
      <c r="WOP6" s="178"/>
      <c r="WOQ6" s="186"/>
      <c r="WOR6" s="178"/>
      <c r="WOS6" s="185"/>
      <c r="WOT6" s="154"/>
      <c r="WOU6" s="178"/>
      <c r="WOV6" s="178"/>
      <c r="WOW6" s="186"/>
      <c r="WOX6" s="178"/>
      <c r="WOY6" s="185"/>
      <c r="WOZ6" s="154"/>
      <c r="WPA6" s="178"/>
      <c r="WPB6" s="178"/>
      <c r="WPC6" s="186"/>
      <c r="WPD6" s="178"/>
      <c r="WPE6" s="185"/>
      <c r="WPF6" s="154"/>
      <c r="WPG6" s="178"/>
      <c r="WPH6" s="178"/>
      <c r="WPI6" s="186"/>
      <c r="WPJ6" s="178"/>
      <c r="WPK6" s="185"/>
      <c r="WPL6" s="154"/>
      <c r="WPM6" s="178"/>
      <c r="WPN6" s="178"/>
      <c r="WPO6" s="186"/>
      <c r="WPP6" s="178"/>
      <c r="WPQ6" s="185"/>
      <c r="WPR6" s="154"/>
      <c r="WPS6" s="178"/>
      <c r="WPT6" s="178"/>
      <c r="WPU6" s="186"/>
      <c r="WPV6" s="178"/>
      <c r="WPW6" s="185"/>
      <c r="WPX6" s="154"/>
      <c r="WPY6" s="178"/>
      <c r="WPZ6" s="178"/>
      <c r="WQA6" s="186"/>
      <c r="WQB6" s="178"/>
      <c r="WQC6" s="185"/>
      <c r="WQD6" s="154"/>
      <c r="WQE6" s="178"/>
      <c r="WQF6" s="178"/>
      <c r="WQG6" s="186"/>
      <c r="WQH6" s="178"/>
      <c r="WQI6" s="185"/>
      <c r="WQJ6" s="154"/>
      <c r="WQK6" s="178"/>
      <c r="WQL6" s="178"/>
      <c r="WQM6" s="186"/>
      <c r="WQN6" s="178"/>
      <c r="WQO6" s="185"/>
      <c r="WQP6" s="154"/>
      <c r="WQQ6" s="178"/>
      <c r="WQR6" s="178"/>
      <c r="WQS6" s="186"/>
      <c r="WQT6" s="178"/>
      <c r="WQU6" s="185"/>
      <c r="WQV6" s="154"/>
      <c r="WQW6" s="178"/>
      <c r="WQX6" s="178"/>
      <c r="WQY6" s="186"/>
      <c r="WQZ6" s="178"/>
      <c r="WRA6" s="185"/>
      <c r="WRB6" s="154"/>
      <c r="WRC6" s="178"/>
      <c r="WRD6" s="178"/>
      <c r="WRE6" s="186"/>
      <c r="WRF6" s="178"/>
      <c r="WRG6" s="185"/>
      <c r="WRH6" s="154"/>
      <c r="WRI6" s="178"/>
      <c r="WRJ6" s="178"/>
      <c r="WRK6" s="186"/>
      <c r="WRL6" s="178"/>
      <c r="WRM6" s="185"/>
      <c r="WRN6" s="154"/>
      <c r="WRO6" s="178"/>
      <c r="WRP6" s="178"/>
      <c r="WRQ6" s="186"/>
      <c r="WRR6" s="178"/>
      <c r="WRS6" s="185"/>
      <c r="WRT6" s="154"/>
      <c r="WRU6" s="178"/>
      <c r="WRV6" s="178"/>
      <c r="WRW6" s="186"/>
      <c r="WRX6" s="178"/>
      <c r="WRY6" s="185"/>
      <c r="WRZ6" s="154"/>
      <c r="WSA6" s="178"/>
      <c r="WSB6" s="178"/>
      <c r="WSC6" s="186"/>
      <c r="WSD6" s="178"/>
      <c r="WSE6" s="185"/>
      <c r="WSF6" s="154"/>
      <c r="WSG6" s="178"/>
      <c r="WSH6" s="178"/>
      <c r="WSI6" s="186"/>
      <c r="WSJ6" s="178"/>
      <c r="WSK6" s="185"/>
      <c r="WSL6" s="154"/>
      <c r="WSM6" s="178"/>
      <c r="WSN6" s="178"/>
      <c r="WSO6" s="186"/>
      <c r="WSP6" s="178"/>
      <c r="WSQ6" s="185"/>
      <c r="WSR6" s="154"/>
      <c r="WSS6" s="178"/>
      <c r="WST6" s="178"/>
      <c r="WSU6" s="186"/>
      <c r="WSV6" s="178"/>
      <c r="WSW6" s="185"/>
      <c r="WSX6" s="154"/>
      <c r="WSY6" s="178"/>
      <c r="WSZ6" s="178"/>
      <c r="WTA6" s="186"/>
      <c r="WTB6" s="178"/>
      <c r="WTC6" s="185"/>
      <c r="WTD6" s="154"/>
      <c r="WTE6" s="178"/>
      <c r="WTF6" s="178"/>
      <c r="WTG6" s="186"/>
      <c r="WTH6" s="178"/>
      <c r="WTI6" s="185"/>
      <c r="WTJ6" s="154"/>
      <c r="WTK6" s="178"/>
      <c r="WTL6" s="178"/>
      <c r="WTM6" s="186"/>
      <c r="WTN6" s="178"/>
      <c r="WTO6" s="185"/>
      <c r="WTP6" s="154"/>
      <c r="WTQ6" s="178"/>
      <c r="WTR6" s="178"/>
      <c r="WTS6" s="186"/>
      <c r="WTT6" s="178"/>
      <c r="WTU6" s="185"/>
      <c r="WTV6" s="154"/>
      <c r="WTW6" s="178"/>
      <c r="WTX6" s="178"/>
      <c r="WTY6" s="186"/>
      <c r="WTZ6" s="178"/>
      <c r="WUA6" s="185"/>
      <c r="WUB6" s="154"/>
      <c r="WUC6" s="178"/>
      <c r="WUD6" s="178"/>
      <c r="WUE6" s="186"/>
      <c r="WUF6" s="178"/>
      <c r="WUG6" s="185"/>
      <c r="WUH6" s="154"/>
      <c r="WUI6" s="178"/>
      <c r="WUJ6" s="178"/>
      <c r="WUK6" s="186"/>
      <c r="WUL6" s="178"/>
      <c r="WUM6" s="185"/>
      <c r="WUN6" s="154"/>
      <c r="WUO6" s="178"/>
      <c r="WUP6" s="178"/>
      <c r="WUQ6" s="186"/>
      <c r="WUR6" s="178"/>
      <c r="WUS6" s="185"/>
      <c r="WUT6" s="154"/>
      <c r="WUU6" s="178"/>
      <c r="WUV6" s="178"/>
      <c r="WUW6" s="186"/>
      <c r="WUX6" s="178"/>
      <c r="WUY6" s="185"/>
      <c r="WUZ6" s="154"/>
      <c r="WVA6" s="178"/>
      <c r="WVB6" s="178"/>
      <c r="WVC6" s="186"/>
      <c r="WVD6" s="178"/>
      <c r="WVE6" s="185"/>
      <c r="WVF6" s="154"/>
      <c r="WVG6" s="178"/>
      <c r="WVH6" s="178"/>
      <c r="WVI6" s="186"/>
      <c r="WVJ6" s="178"/>
      <c r="WVK6" s="185"/>
      <c r="WVL6" s="154"/>
      <c r="WVM6" s="178"/>
      <c r="WVN6" s="178"/>
      <c r="WVO6" s="186"/>
      <c r="WVP6" s="178"/>
      <c r="WVQ6" s="185"/>
      <c r="WVR6" s="154"/>
      <c r="WVS6" s="178"/>
      <c r="WVT6" s="178"/>
      <c r="WVU6" s="186"/>
      <c r="WVV6" s="178"/>
      <c r="WVW6" s="185"/>
      <c r="WVX6" s="154"/>
      <c r="WVY6" s="178"/>
      <c r="WVZ6" s="178"/>
      <c r="WWA6" s="186"/>
      <c r="WWB6" s="178"/>
      <c r="WWC6" s="185"/>
      <c r="WWD6" s="154"/>
      <c r="WWE6" s="178"/>
      <c r="WWF6" s="178"/>
      <c r="WWG6" s="186"/>
      <c r="WWH6" s="178"/>
      <c r="WWI6" s="185"/>
      <c r="WWJ6" s="154"/>
      <c r="WWK6" s="178"/>
      <c r="WWL6" s="178"/>
      <c r="WWM6" s="186"/>
      <c r="WWN6" s="178"/>
      <c r="WWO6" s="185"/>
      <c r="WWP6" s="154"/>
      <c r="WWQ6" s="178"/>
      <c r="WWR6" s="178"/>
      <c r="WWS6" s="186"/>
      <c r="WWT6" s="178"/>
      <c r="WWU6" s="185"/>
      <c r="WWV6" s="154"/>
      <c r="WWW6" s="178"/>
      <c r="WWX6" s="178"/>
      <c r="WWY6" s="186"/>
      <c r="WWZ6" s="178"/>
      <c r="WXA6" s="185"/>
      <c r="WXB6" s="154"/>
      <c r="WXC6" s="178"/>
      <c r="WXD6" s="178"/>
      <c r="WXE6" s="186"/>
      <c r="WXF6" s="178"/>
      <c r="WXG6" s="185"/>
      <c r="WXH6" s="154"/>
      <c r="WXI6" s="178"/>
      <c r="WXJ6" s="178"/>
      <c r="WXK6" s="186"/>
      <c r="WXL6" s="178"/>
      <c r="WXM6" s="185"/>
      <c r="WXN6" s="154"/>
      <c r="WXO6" s="178"/>
      <c r="WXP6" s="178"/>
      <c r="WXQ6" s="186"/>
      <c r="WXR6" s="178"/>
      <c r="WXS6" s="185"/>
      <c r="WXT6" s="154"/>
      <c r="WXU6" s="178"/>
      <c r="WXV6" s="178"/>
      <c r="WXW6" s="186"/>
      <c r="WXX6" s="178"/>
      <c r="WXY6" s="185"/>
      <c r="WXZ6" s="154"/>
      <c r="WYA6" s="178"/>
      <c r="WYB6" s="178"/>
      <c r="WYC6" s="186"/>
      <c r="WYD6" s="178"/>
      <c r="WYE6" s="185"/>
      <c r="WYF6" s="154"/>
      <c r="WYG6" s="178"/>
      <c r="WYH6" s="178"/>
      <c r="WYI6" s="186"/>
      <c r="WYJ6" s="178"/>
      <c r="WYK6" s="185"/>
      <c r="WYL6" s="154"/>
      <c r="WYM6" s="178"/>
      <c r="WYN6" s="178"/>
      <c r="WYO6" s="186"/>
      <c r="WYP6" s="178"/>
      <c r="WYQ6" s="185"/>
      <c r="WYR6" s="154"/>
      <c r="WYS6" s="178"/>
      <c r="WYT6" s="178"/>
      <c r="WYU6" s="186"/>
      <c r="WYV6" s="178"/>
      <c r="WYW6" s="185"/>
      <c r="WYX6" s="154"/>
      <c r="WYY6" s="178"/>
      <c r="WYZ6" s="178"/>
      <c r="WZA6" s="186"/>
      <c r="WZB6" s="178"/>
      <c r="WZC6" s="185"/>
      <c r="WZD6" s="154"/>
      <c r="WZE6" s="178"/>
      <c r="WZF6" s="178"/>
      <c r="WZG6" s="186"/>
      <c r="WZH6" s="178"/>
      <c r="WZI6" s="185"/>
      <c r="WZJ6" s="154"/>
      <c r="WZK6" s="178"/>
      <c r="WZL6" s="178"/>
      <c r="WZM6" s="186"/>
      <c r="WZN6" s="178"/>
      <c r="WZO6" s="185"/>
      <c r="WZP6" s="154"/>
      <c r="WZQ6" s="178"/>
      <c r="WZR6" s="178"/>
      <c r="WZS6" s="186"/>
      <c r="WZT6" s="178"/>
      <c r="WZU6" s="185"/>
      <c r="WZV6" s="154"/>
      <c r="WZW6" s="178"/>
      <c r="WZX6" s="178"/>
      <c r="WZY6" s="186"/>
      <c r="WZZ6" s="178"/>
      <c r="XAA6" s="185"/>
      <c r="XAB6" s="154"/>
      <c r="XAC6" s="178"/>
      <c r="XAD6" s="178"/>
      <c r="XAE6" s="186"/>
      <c r="XAF6" s="178"/>
      <c r="XAG6" s="185"/>
      <c r="XAH6" s="154"/>
      <c r="XAI6" s="178"/>
      <c r="XAJ6" s="178"/>
      <c r="XAK6" s="186"/>
      <c r="XAL6" s="178"/>
      <c r="XAM6" s="185"/>
      <c r="XAN6" s="154"/>
      <c r="XAO6" s="178"/>
      <c r="XAP6" s="178"/>
      <c r="XAQ6" s="186"/>
      <c r="XAR6" s="178"/>
      <c r="XAS6" s="185"/>
      <c r="XAT6" s="154"/>
      <c r="XAU6" s="178"/>
      <c r="XAV6" s="178"/>
      <c r="XAW6" s="186"/>
      <c r="XAX6" s="178"/>
      <c r="XAY6" s="185"/>
      <c r="XAZ6" s="154"/>
      <c r="XBA6" s="178"/>
      <c r="XBB6" s="178"/>
      <c r="XBC6" s="186"/>
      <c r="XBD6" s="178"/>
      <c r="XBE6" s="185"/>
      <c r="XBF6" s="154"/>
      <c r="XBG6" s="178"/>
      <c r="XBH6" s="178"/>
      <c r="XBI6" s="186"/>
      <c r="XBJ6" s="178"/>
      <c r="XBK6" s="185"/>
      <c r="XBL6" s="154"/>
      <c r="XBM6" s="178"/>
      <c r="XBN6" s="178"/>
      <c r="XBO6" s="186"/>
      <c r="XBP6" s="178"/>
      <c r="XBQ6" s="185"/>
      <c r="XBR6" s="154"/>
      <c r="XBS6" s="178"/>
      <c r="XBT6" s="178"/>
      <c r="XBU6" s="186"/>
      <c r="XBV6" s="178"/>
      <c r="XBW6" s="185"/>
      <c r="XBX6" s="154"/>
      <c r="XBY6" s="178"/>
      <c r="XBZ6" s="178"/>
      <c r="XCA6" s="186"/>
      <c r="XCB6" s="178"/>
      <c r="XCC6" s="185"/>
      <c r="XCD6" s="154"/>
      <c r="XCE6" s="178"/>
      <c r="XCF6" s="178"/>
      <c r="XCG6" s="186"/>
      <c r="XCH6" s="178"/>
      <c r="XCI6" s="185"/>
      <c r="XCJ6" s="154"/>
      <c r="XCK6" s="178"/>
      <c r="XCL6" s="178"/>
      <c r="XCM6" s="186"/>
      <c r="XCN6" s="178"/>
      <c r="XCO6" s="185"/>
      <c r="XCP6" s="154"/>
      <c r="XCQ6" s="178"/>
      <c r="XCR6" s="178"/>
      <c r="XCS6" s="186"/>
      <c r="XCT6" s="178"/>
      <c r="XCU6" s="185"/>
      <c r="XCV6" s="154"/>
      <c r="XCW6" s="178"/>
      <c r="XCX6" s="178"/>
      <c r="XCY6" s="186"/>
      <c r="XCZ6" s="178"/>
      <c r="XDA6" s="185"/>
      <c r="XDB6" s="154"/>
      <c r="XDC6" s="178"/>
      <c r="XDD6" s="178"/>
      <c r="XDE6" s="186"/>
      <c r="XDF6" s="178"/>
      <c r="XDG6" s="185"/>
      <c r="XDH6" s="154"/>
      <c r="XDI6" s="178"/>
      <c r="XDJ6" s="178"/>
      <c r="XDK6" s="186"/>
      <c r="XDL6" s="178"/>
      <c r="XDM6" s="185"/>
      <c r="XDN6" s="154"/>
      <c r="XDO6" s="178"/>
      <c r="XDP6" s="178"/>
      <c r="XDQ6" s="186"/>
      <c r="XDR6" s="178"/>
      <c r="XDS6" s="185"/>
      <c r="XDT6" s="154"/>
      <c r="XDU6" s="178"/>
      <c r="XDV6" s="178"/>
      <c r="XDW6" s="186"/>
      <c r="XDX6" s="178"/>
      <c r="XDY6" s="185"/>
      <c r="XDZ6" s="154"/>
      <c r="XEA6" s="178"/>
      <c r="XEB6" s="178"/>
      <c r="XEC6" s="186"/>
      <c r="XED6" s="178"/>
      <c r="XEE6" s="185"/>
      <c r="XEF6" s="154"/>
      <c r="XEG6" s="178"/>
      <c r="XEH6" s="178"/>
      <c r="XEI6" s="186"/>
      <c r="XEJ6" s="178"/>
      <c r="XEK6" s="185"/>
      <c r="XEL6" s="154"/>
      <c r="XEM6" s="178"/>
      <c r="XEN6" s="178"/>
      <c r="XEO6" s="186"/>
      <c r="XEP6" s="178"/>
      <c r="XEQ6" s="185"/>
      <c r="XER6" s="154"/>
      <c r="XES6" s="178"/>
      <c r="XET6" s="178"/>
      <c r="XEU6" s="186"/>
      <c r="XEV6" s="178"/>
    </row>
    <row r="7" spans="1:16376" ht="20.100000000000001" customHeight="1" x14ac:dyDescent="0.3">
      <c r="C7" s="170">
        <v>2</v>
      </c>
      <c r="D7" s="171" t="s">
        <v>799</v>
      </c>
      <c r="E7" s="172" t="s">
        <v>66</v>
      </c>
      <c r="F7" s="173"/>
      <c r="G7" s="185">
        <v>1500</v>
      </c>
      <c r="H7" s="189" t="s">
        <v>800</v>
      </c>
      <c r="I7" s="174">
        <v>3450</v>
      </c>
      <c r="J7" s="190" t="s">
        <v>801</v>
      </c>
      <c r="K7" s="174">
        <v>3450</v>
      </c>
      <c r="L7" s="190" t="s">
        <v>801</v>
      </c>
      <c r="M7" s="174">
        <v>3780</v>
      </c>
      <c r="N7" s="190" t="s">
        <v>802</v>
      </c>
      <c r="O7" s="174">
        <v>3450</v>
      </c>
      <c r="P7" s="190" t="s">
        <v>802</v>
      </c>
      <c r="Q7" s="174">
        <v>3300</v>
      </c>
      <c r="R7" s="190" t="s">
        <v>802</v>
      </c>
      <c r="S7" s="174">
        <f>2500+950</f>
        <v>3450</v>
      </c>
      <c r="T7" s="172" t="s">
        <v>803</v>
      </c>
      <c r="U7" s="174">
        <v>3450</v>
      </c>
      <c r="V7" s="191" t="s">
        <v>804</v>
      </c>
      <c r="W7" s="181">
        <f>100+3350</f>
        <v>3450</v>
      </c>
      <c r="X7" s="192" t="s">
        <v>805</v>
      </c>
      <c r="Y7" s="181">
        <v>3450</v>
      </c>
      <c r="Z7" s="182" t="s">
        <v>806</v>
      </c>
      <c r="AA7" s="174">
        <f>3200+250</f>
        <v>3450</v>
      </c>
      <c r="AB7" s="182" t="s">
        <v>806</v>
      </c>
      <c r="AC7" s="174">
        <v>3450</v>
      </c>
      <c r="AD7" s="182" t="s">
        <v>807</v>
      </c>
      <c r="AE7" s="174">
        <f>800+2650</f>
        <v>3450</v>
      </c>
      <c r="AF7" s="145" t="s">
        <v>807</v>
      </c>
      <c r="AG7" s="174">
        <f>1350+2100</f>
        <v>3450</v>
      </c>
      <c r="AH7" s="182" t="s">
        <v>807</v>
      </c>
      <c r="AI7" s="174">
        <f>1900</f>
        <v>1900</v>
      </c>
      <c r="AJ7" s="193"/>
      <c r="AK7" s="145">
        <v>13500</v>
      </c>
      <c r="AM7" s="145">
        <v>4500</v>
      </c>
      <c r="AO7" s="145">
        <v>4500</v>
      </c>
      <c r="AP7" s="182"/>
      <c r="AQ7" s="145">
        <v>4500</v>
      </c>
      <c r="AR7" s="182" t="s">
        <v>1983</v>
      </c>
      <c r="AS7" s="182"/>
      <c r="AT7" s="182"/>
      <c r="AU7" s="182"/>
      <c r="AV7" s="182"/>
      <c r="AW7" s="182"/>
      <c r="AX7" s="182"/>
      <c r="BA7" s="145">
        <v>4500</v>
      </c>
    </row>
    <row r="8" spans="1:16376" ht="20.100000000000001" customHeight="1" x14ac:dyDescent="0.3">
      <c r="C8" s="170">
        <v>3</v>
      </c>
      <c r="D8" s="171" t="s">
        <v>808</v>
      </c>
      <c r="E8" s="172" t="s">
        <v>783</v>
      </c>
      <c r="F8" s="173" t="s">
        <v>809</v>
      </c>
      <c r="G8" s="185">
        <v>3000</v>
      </c>
      <c r="H8" s="175" t="s">
        <v>810</v>
      </c>
      <c r="I8" s="174">
        <v>3200</v>
      </c>
      <c r="J8" s="190" t="s">
        <v>811</v>
      </c>
      <c r="K8" s="174">
        <v>3200</v>
      </c>
      <c r="L8" s="190" t="s">
        <v>811</v>
      </c>
      <c r="M8" s="174">
        <v>3300</v>
      </c>
      <c r="N8" s="145" t="s">
        <v>812</v>
      </c>
      <c r="O8" s="174">
        <v>3350</v>
      </c>
      <c r="P8" s="190" t="s">
        <v>813</v>
      </c>
      <c r="Q8" s="180">
        <v>3300</v>
      </c>
      <c r="R8" s="190" t="s">
        <v>812</v>
      </c>
      <c r="S8" s="180">
        <v>3300</v>
      </c>
      <c r="T8" s="190" t="s">
        <v>812</v>
      </c>
      <c r="U8" s="180">
        <v>3300</v>
      </c>
      <c r="V8" s="190" t="s">
        <v>812</v>
      </c>
      <c r="W8" s="180">
        <v>3300</v>
      </c>
      <c r="X8" s="190" t="s">
        <v>812</v>
      </c>
      <c r="Y8" s="180">
        <v>3300</v>
      </c>
      <c r="Z8" s="190" t="s">
        <v>812</v>
      </c>
      <c r="AA8" s="180">
        <v>3300</v>
      </c>
      <c r="AB8" s="190" t="s">
        <v>812</v>
      </c>
      <c r="AC8" s="180">
        <v>3300</v>
      </c>
      <c r="AD8" s="190" t="s">
        <v>812</v>
      </c>
      <c r="AE8" s="174">
        <v>3300</v>
      </c>
      <c r="AF8" s="145" t="s">
        <v>814</v>
      </c>
      <c r="AG8" s="174">
        <v>3300</v>
      </c>
      <c r="AH8" s="145" t="s">
        <v>814</v>
      </c>
      <c r="AI8" s="174">
        <v>3300</v>
      </c>
      <c r="AJ8" s="145" t="s">
        <v>814</v>
      </c>
      <c r="AK8" s="181">
        <v>3300</v>
      </c>
      <c r="AL8" s="145" t="s">
        <v>814</v>
      </c>
      <c r="AM8" s="184">
        <v>3780</v>
      </c>
      <c r="AN8" s="145" t="s">
        <v>815</v>
      </c>
      <c r="AO8" s="184">
        <v>3615</v>
      </c>
      <c r="AP8" s="145" t="s">
        <v>815</v>
      </c>
      <c r="AQ8" s="184">
        <v>3450</v>
      </c>
      <c r="AR8" s="145" t="s">
        <v>815</v>
      </c>
      <c r="AS8" s="182" t="s">
        <v>816</v>
      </c>
      <c r="AT8" s="182"/>
      <c r="AU8" s="182"/>
      <c r="AV8" s="182"/>
      <c r="AW8" s="182"/>
      <c r="AX8" s="182"/>
    </row>
    <row r="9" spans="1:16376" ht="20.100000000000001" customHeight="1" x14ac:dyDescent="0.3">
      <c r="C9" s="170">
        <v>4</v>
      </c>
      <c r="D9" s="171" t="s">
        <v>817</v>
      </c>
      <c r="E9" s="172" t="s">
        <v>783</v>
      </c>
      <c r="F9" s="173" t="s">
        <v>818</v>
      </c>
      <c r="G9" s="185">
        <v>1500</v>
      </c>
      <c r="H9" s="175" t="s">
        <v>819</v>
      </c>
      <c r="I9" s="174">
        <v>3100</v>
      </c>
      <c r="J9" s="190" t="s">
        <v>820</v>
      </c>
      <c r="K9" s="174">
        <v>3102</v>
      </c>
      <c r="L9" s="190" t="s">
        <v>821</v>
      </c>
      <c r="M9" s="174">
        <v>3102</v>
      </c>
      <c r="N9" s="190" t="s">
        <v>822</v>
      </c>
      <c r="O9" s="174">
        <v>3102</v>
      </c>
      <c r="P9" s="190" t="s">
        <v>823</v>
      </c>
      <c r="Q9" s="174">
        <v>3102</v>
      </c>
      <c r="R9" s="190" t="s">
        <v>824</v>
      </c>
      <c r="S9" s="174">
        <v>3100</v>
      </c>
      <c r="T9" s="182" t="s">
        <v>825</v>
      </c>
      <c r="U9" s="174">
        <v>3100</v>
      </c>
      <c r="V9" s="182" t="s">
        <v>826</v>
      </c>
      <c r="W9" s="174">
        <v>3100</v>
      </c>
      <c r="X9" s="182" t="s">
        <v>827</v>
      </c>
      <c r="Y9" s="174">
        <v>3100</v>
      </c>
      <c r="Z9" s="182" t="s">
        <v>828</v>
      </c>
      <c r="AA9" s="174">
        <v>3100</v>
      </c>
      <c r="AB9" s="182" t="s">
        <v>829</v>
      </c>
      <c r="AC9" s="174">
        <v>3100</v>
      </c>
      <c r="AD9" s="182" t="s">
        <v>830</v>
      </c>
      <c r="AE9" s="174">
        <v>3100</v>
      </c>
      <c r="AF9" s="182"/>
      <c r="AG9" s="174">
        <v>3100</v>
      </c>
      <c r="AH9" s="182"/>
      <c r="AI9" s="174">
        <v>3100</v>
      </c>
      <c r="AJ9" s="182" t="s">
        <v>831</v>
      </c>
      <c r="AK9" s="194">
        <v>3100</v>
      </c>
      <c r="AL9" s="182"/>
      <c r="AM9" s="180">
        <v>3100</v>
      </c>
      <c r="AN9" s="182"/>
      <c r="AO9" s="195">
        <v>3100</v>
      </c>
      <c r="AP9" s="182"/>
      <c r="AQ9" s="184">
        <v>3100</v>
      </c>
      <c r="AR9" s="182"/>
      <c r="AS9" s="182"/>
      <c r="AT9" s="182"/>
      <c r="AU9" s="182"/>
      <c r="AV9" s="182"/>
      <c r="AW9" s="182"/>
      <c r="AX9" s="182"/>
    </row>
    <row r="10" spans="1:16376" ht="20.100000000000001" customHeight="1" x14ac:dyDescent="0.3">
      <c r="C10" s="196">
        <v>5</v>
      </c>
      <c r="D10" s="197" t="s">
        <v>832</v>
      </c>
      <c r="E10" s="172" t="s">
        <v>783</v>
      </c>
      <c r="F10" s="173" t="s">
        <v>833</v>
      </c>
      <c r="G10" s="185">
        <v>1500</v>
      </c>
      <c r="H10" s="175" t="s">
        <v>834</v>
      </c>
      <c r="I10" s="174">
        <v>3102</v>
      </c>
      <c r="J10" s="190" t="s">
        <v>835</v>
      </c>
      <c r="K10" s="174">
        <v>3102</v>
      </c>
      <c r="L10" s="190"/>
      <c r="M10" s="174">
        <v>3102</v>
      </c>
      <c r="N10" s="190" t="s">
        <v>836</v>
      </c>
      <c r="O10" s="174">
        <v>3102</v>
      </c>
      <c r="P10" s="190" t="s">
        <v>837</v>
      </c>
      <c r="Q10" s="174">
        <v>3300</v>
      </c>
      <c r="R10" s="190" t="s">
        <v>838</v>
      </c>
      <c r="S10" s="174">
        <v>3102</v>
      </c>
      <c r="T10" s="182" t="s">
        <v>839</v>
      </c>
      <c r="U10" s="174">
        <v>3102</v>
      </c>
      <c r="V10" s="182" t="s">
        <v>840</v>
      </c>
      <c r="W10" s="174">
        <v>3102</v>
      </c>
      <c r="X10" s="182" t="s">
        <v>841</v>
      </c>
      <c r="Y10" s="174">
        <v>3300</v>
      </c>
      <c r="Z10" s="182" t="s">
        <v>842</v>
      </c>
      <c r="AA10" s="174">
        <v>2900</v>
      </c>
      <c r="AB10" s="182" t="s">
        <v>843</v>
      </c>
      <c r="AC10" s="174">
        <v>3100</v>
      </c>
      <c r="AD10" s="182" t="s">
        <v>844</v>
      </c>
      <c r="AE10" s="174">
        <v>3100</v>
      </c>
      <c r="AF10" s="182"/>
      <c r="AG10" s="174">
        <v>3100</v>
      </c>
      <c r="AH10" s="182"/>
      <c r="AI10" s="174">
        <v>3100</v>
      </c>
      <c r="AJ10" s="182" t="s">
        <v>845</v>
      </c>
      <c r="AK10" s="183">
        <v>3100</v>
      </c>
      <c r="AL10" s="182" t="s">
        <v>846</v>
      </c>
      <c r="AM10" s="180">
        <v>3100</v>
      </c>
      <c r="AN10" s="182" t="s">
        <v>847</v>
      </c>
      <c r="AO10" s="181">
        <v>3300</v>
      </c>
      <c r="AP10" s="182" t="s">
        <v>848</v>
      </c>
      <c r="AQ10" s="184">
        <v>3100</v>
      </c>
      <c r="AR10" s="182" t="s">
        <v>849</v>
      </c>
      <c r="AS10" s="182"/>
      <c r="AT10" s="182"/>
      <c r="AU10" s="182"/>
      <c r="AV10" s="182"/>
      <c r="AW10" s="182"/>
      <c r="AX10" s="182"/>
    </row>
    <row r="11" spans="1:16376" ht="20.100000000000001" customHeight="1" x14ac:dyDescent="0.3">
      <c r="A11" s="145">
        <v>4</v>
      </c>
      <c r="C11" s="170">
        <v>6</v>
      </c>
      <c r="D11" s="171" t="s">
        <v>850</v>
      </c>
      <c r="E11" s="172"/>
      <c r="F11" s="173"/>
      <c r="G11" s="198">
        <v>3000</v>
      </c>
      <c r="H11" s="190" t="s">
        <v>391</v>
      </c>
      <c r="I11" s="174">
        <v>3100</v>
      </c>
      <c r="J11" s="190" t="s">
        <v>391</v>
      </c>
      <c r="K11" s="174">
        <v>3100</v>
      </c>
      <c r="L11" s="190" t="s">
        <v>391</v>
      </c>
      <c r="M11" s="174">
        <v>3100</v>
      </c>
      <c r="N11" s="190" t="s">
        <v>851</v>
      </c>
      <c r="O11" s="174">
        <v>3100</v>
      </c>
      <c r="P11" s="190" t="s">
        <v>852</v>
      </c>
      <c r="Q11" s="174">
        <v>3100</v>
      </c>
      <c r="R11" s="190" t="s">
        <v>853</v>
      </c>
      <c r="S11" s="174">
        <v>3100</v>
      </c>
      <c r="T11" s="182" t="s">
        <v>854</v>
      </c>
      <c r="U11" s="174">
        <v>3100</v>
      </c>
      <c r="V11" s="182" t="s">
        <v>855</v>
      </c>
      <c r="W11" s="174">
        <v>3290</v>
      </c>
      <c r="X11" s="182" t="s">
        <v>856</v>
      </c>
      <c r="Y11" s="174">
        <v>3300</v>
      </c>
      <c r="Z11" s="182"/>
      <c r="AA11" s="174">
        <v>3100</v>
      </c>
      <c r="AB11" s="182" t="s">
        <v>857</v>
      </c>
      <c r="AC11" s="174">
        <v>3100</v>
      </c>
      <c r="AD11" s="182" t="s">
        <v>858</v>
      </c>
      <c r="AE11" s="174">
        <v>3300</v>
      </c>
      <c r="AF11" s="182"/>
      <c r="AG11" s="174">
        <v>3100</v>
      </c>
      <c r="AH11" s="182"/>
      <c r="AI11" s="174">
        <v>3100</v>
      </c>
      <c r="AJ11" s="182" t="s">
        <v>859</v>
      </c>
      <c r="AK11" s="194">
        <v>3100</v>
      </c>
      <c r="AL11" s="182" t="s">
        <v>860</v>
      </c>
      <c r="AM11" s="180">
        <v>3100</v>
      </c>
      <c r="AN11" s="182" t="s">
        <v>861</v>
      </c>
      <c r="AO11" s="181">
        <v>3100</v>
      </c>
      <c r="AP11" s="182" t="s">
        <v>862</v>
      </c>
      <c r="AQ11" s="184">
        <v>3100</v>
      </c>
      <c r="AR11" s="182" t="s">
        <v>863</v>
      </c>
      <c r="AS11" s="182"/>
      <c r="AT11" s="182"/>
      <c r="AU11" s="182"/>
      <c r="AV11" s="182"/>
      <c r="AW11" s="182"/>
      <c r="AX11" s="182"/>
    </row>
    <row r="12" spans="1:16376" ht="20.100000000000001" customHeight="1" x14ac:dyDescent="0.3">
      <c r="C12" s="199">
        <v>7</v>
      </c>
      <c r="D12" s="200" t="s">
        <v>864</v>
      </c>
      <c r="E12" s="172" t="s">
        <v>67</v>
      </c>
      <c r="F12" s="173" t="s">
        <v>865</v>
      </c>
      <c r="G12" s="185">
        <v>3000</v>
      </c>
      <c r="H12" s="175" t="s">
        <v>866</v>
      </c>
      <c r="I12" s="174">
        <v>3800</v>
      </c>
      <c r="J12" s="190" t="s">
        <v>867</v>
      </c>
      <c r="K12" s="174">
        <v>3955</v>
      </c>
      <c r="L12" s="190" t="s">
        <v>391</v>
      </c>
      <c r="M12" s="174">
        <v>3955</v>
      </c>
      <c r="N12" s="190" t="s">
        <v>391</v>
      </c>
      <c r="O12" s="174">
        <v>3800</v>
      </c>
      <c r="P12" s="190" t="s">
        <v>868</v>
      </c>
      <c r="Q12" s="174">
        <v>3800</v>
      </c>
      <c r="R12" s="145"/>
      <c r="S12" s="174">
        <v>3800</v>
      </c>
      <c r="T12" s="201"/>
      <c r="U12" s="174">
        <v>3800</v>
      </c>
      <c r="V12" s="201"/>
      <c r="W12" s="174">
        <v>3800</v>
      </c>
      <c r="X12" s="182"/>
      <c r="Y12" s="174">
        <v>3800</v>
      </c>
      <c r="Z12" s="182"/>
      <c r="AA12" s="174">
        <v>3000</v>
      </c>
      <c r="AB12" s="182"/>
      <c r="AC12" s="174">
        <v>3800</v>
      </c>
      <c r="AD12" s="192" t="s">
        <v>869</v>
      </c>
      <c r="AE12" s="174">
        <v>3800</v>
      </c>
      <c r="AF12" s="192" t="s">
        <v>869</v>
      </c>
      <c r="AG12" s="174">
        <v>5850</v>
      </c>
      <c r="AH12" s="192" t="s">
        <v>869</v>
      </c>
      <c r="AI12" s="174">
        <v>3800</v>
      </c>
      <c r="AJ12" s="182" t="s">
        <v>870</v>
      </c>
      <c r="AK12" s="180">
        <v>3800</v>
      </c>
      <c r="AL12" s="182" t="s">
        <v>871</v>
      </c>
      <c r="AM12" s="180">
        <v>3800</v>
      </c>
      <c r="AN12" s="182" t="s">
        <v>871</v>
      </c>
      <c r="AO12" s="202">
        <v>4300</v>
      </c>
      <c r="AP12" s="182" t="s">
        <v>872</v>
      </c>
      <c r="AQ12" s="202">
        <v>3800</v>
      </c>
      <c r="AR12" s="182" t="s">
        <v>872</v>
      </c>
      <c r="AS12" s="182"/>
      <c r="AT12" s="182"/>
      <c r="AU12" s="182"/>
      <c r="AV12" s="182"/>
      <c r="AW12" s="182"/>
      <c r="AX12" s="182"/>
    </row>
    <row r="13" spans="1:16376" ht="20.100000000000001" customHeight="1" x14ac:dyDescent="0.3">
      <c r="C13" s="199">
        <v>8</v>
      </c>
      <c r="D13" s="200" t="s">
        <v>873</v>
      </c>
      <c r="E13" s="172"/>
      <c r="F13" s="173"/>
      <c r="G13" s="185">
        <v>3000</v>
      </c>
      <c r="H13" s="175" t="s">
        <v>866</v>
      </c>
      <c r="I13" s="174">
        <v>3800</v>
      </c>
      <c r="J13" s="190" t="s">
        <v>867</v>
      </c>
      <c r="K13" s="174">
        <v>3955</v>
      </c>
      <c r="L13" s="190" t="s">
        <v>391</v>
      </c>
      <c r="M13" s="174">
        <v>3955</v>
      </c>
      <c r="N13" s="190" t="s">
        <v>391</v>
      </c>
      <c r="O13" s="174">
        <v>3800</v>
      </c>
      <c r="P13" s="190" t="s">
        <v>874</v>
      </c>
      <c r="Q13" s="174">
        <v>3800</v>
      </c>
      <c r="R13" s="145"/>
      <c r="S13" s="174">
        <v>3800</v>
      </c>
      <c r="T13" s="201"/>
      <c r="U13" s="174">
        <v>3800</v>
      </c>
      <c r="V13" s="201" t="s">
        <v>875</v>
      </c>
      <c r="W13" s="174">
        <v>3800</v>
      </c>
      <c r="X13" s="201" t="s">
        <v>875</v>
      </c>
      <c r="Y13" s="174">
        <v>3800</v>
      </c>
      <c r="Z13" s="201" t="s">
        <v>875</v>
      </c>
      <c r="AA13" s="174">
        <v>3000</v>
      </c>
      <c r="AB13" s="201" t="s">
        <v>875</v>
      </c>
      <c r="AC13" s="174">
        <v>3800</v>
      </c>
      <c r="AD13" s="192" t="s">
        <v>876</v>
      </c>
      <c r="AE13" s="174">
        <v>3800</v>
      </c>
      <c r="AF13" s="192" t="s">
        <v>876</v>
      </c>
      <c r="AG13" s="174">
        <v>5850</v>
      </c>
      <c r="AH13" s="192" t="s">
        <v>876</v>
      </c>
      <c r="AI13" s="174">
        <v>3800</v>
      </c>
      <c r="AJ13" s="182" t="s">
        <v>877</v>
      </c>
      <c r="AK13" s="180">
        <v>3800</v>
      </c>
      <c r="AL13" s="182" t="s">
        <v>878</v>
      </c>
      <c r="AM13" s="180">
        <v>3800</v>
      </c>
      <c r="AN13" s="182" t="s">
        <v>878</v>
      </c>
      <c r="AO13" s="202">
        <v>4300</v>
      </c>
      <c r="AP13" s="182" t="s">
        <v>879</v>
      </c>
      <c r="AQ13" s="202">
        <v>3800</v>
      </c>
      <c r="AR13" s="182" t="s">
        <v>879</v>
      </c>
      <c r="AS13" s="182"/>
      <c r="AT13" s="182"/>
      <c r="AU13" s="182"/>
      <c r="AV13" s="182"/>
      <c r="AW13" s="182"/>
      <c r="AX13" s="182"/>
    </row>
    <row r="14" spans="1:16376" ht="20.100000000000001" customHeight="1" x14ac:dyDescent="0.3">
      <c r="C14" s="203">
        <v>9</v>
      </c>
      <c r="D14" s="204" t="s">
        <v>880</v>
      </c>
      <c r="E14" s="172" t="s">
        <v>67</v>
      </c>
      <c r="F14" s="173" t="s">
        <v>881</v>
      </c>
      <c r="G14" s="174">
        <v>3000</v>
      </c>
      <c r="H14" s="175" t="s">
        <v>882</v>
      </c>
      <c r="I14" s="205" t="s">
        <v>883</v>
      </c>
      <c r="J14" s="190"/>
      <c r="K14" s="174">
        <v>4550</v>
      </c>
      <c r="L14" s="190" t="s">
        <v>884</v>
      </c>
      <c r="M14" s="174">
        <v>4150</v>
      </c>
      <c r="N14" s="190" t="s">
        <v>884</v>
      </c>
      <c r="O14" s="174">
        <v>4000</v>
      </c>
      <c r="P14" s="190" t="s">
        <v>884</v>
      </c>
      <c r="Q14" s="174">
        <v>3760</v>
      </c>
      <c r="R14" s="190" t="s">
        <v>885</v>
      </c>
      <c r="S14" s="174">
        <v>3760</v>
      </c>
      <c r="T14" s="182" t="s">
        <v>886</v>
      </c>
      <c r="U14" s="174">
        <v>3760</v>
      </c>
      <c r="V14" s="182"/>
      <c r="W14" s="174">
        <v>3760</v>
      </c>
      <c r="X14" s="182" t="s">
        <v>887</v>
      </c>
      <c r="Y14" s="174">
        <v>3760</v>
      </c>
      <c r="Z14" s="182" t="s">
        <v>888</v>
      </c>
      <c r="AA14" s="174">
        <v>3760</v>
      </c>
      <c r="AB14" s="182" t="s">
        <v>889</v>
      </c>
      <c r="AC14" s="174">
        <v>3760</v>
      </c>
      <c r="AD14" s="182"/>
      <c r="AE14" s="174">
        <v>3760</v>
      </c>
      <c r="AF14" s="182"/>
      <c r="AG14" s="174">
        <v>3760</v>
      </c>
      <c r="AH14" s="182"/>
      <c r="AI14" s="174">
        <v>3760</v>
      </c>
      <c r="AJ14" s="182"/>
      <c r="AK14" s="206">
        <v>4950</v>
      </c>
      <c r="AL14" s="182" t="s">
        <v>890</v>
      </c>
      <c r="AM14" s="180">
        <v>3760</v>
      </c>
      <c r="AN14" s="182" t="s">
        <v>891</v>
      </c>
      <c r="AO14" s="181">
        <v>3760</v>
      </c>
      <c r="AP14" s="182" t="s">
        <v>892</v>
      </c>
      <c r="AQ14" s="202">
        <v>3760</v>
      </c>
      <c r="AR14" s="182" t="s">
        <v>893</v>
      </c>
      <c r="AS14" s="182"/>
      <c r="AT14" s="182"/>
      <c r="AU14" s="182"/>
      <c r="AV14" s="182"/>
      <c r="AW14" s="182"/>
      <c r="AX14" s="182"/>
    </row>
    <row r="15" spans="1:16376" ht="20.100000000000001" customHeight="1" x14ac:dyDescent="0.3">
      <c r="C15" s="170">
        <v>10</v>
      </c>
      <c r="D15" s="171" t="s">
        <v>894</v>
      </c>
      <c r="E15" s="172"/>
      <c r="F15" s="173"/>
      <c r="G15" s="185">
        <v>3000</v>
      </c>
      <c r="H15" s="175" t="s">
        <v>882</v>
      </c>
      <c r="I15" s="174">
        <v>3000</v>
      </c>
      <c r="J15" s="190" t="s">
        <v>882</v>
      </c>
      <c r="K15" s="174">
        <v>3570</v>
      </c>
      <c r="L15" s="190"/>
      <c r="M15" s="174">
        <v>3102</v>
      </c>
      <c r="N15" s="190" t="s">
        <v>895</v>
      </c>
      <c r="O15" s="174">
        <v>3102</v>
      </c>
      <c r="P15" s="190" t="s">
        <v>896</v>
      </c>
      <c r="Q15" s="174">
        <v>3100</v>
      </c>
      <c r="R15" s="190" t="s">
        <v>897</v>
      </c>
      <c r="S15" s="174">
        <v>3100</v>
      </c>
      <c r="T15" s="182" t="s">
        <v>898</v>
      </c>
      <c r="U15" s="174">
        <v>3100</v>
      </c>
      <c r="V15" s="182" t="s">
        <v>899</v>
      </c>
      <c r="W15" s="174">
        <v>3100</v>
      </c>
      <c r="X15" s="182" t="s">
        <v>900</v>
      </c>
      <c r="Y15" s="174">
        <v>3100</v>
      </c>
      <c r="Z15" s="182" t="s">
        <v>901</v>
      </c>
      <c r="AA15" s="174">
        <v>3100</v>
      </c>
      <c r="AB15" s="182" t="s">
        <v>902</v>
      </c>
      <c r="AC15" s="174">
        <v>3105</v>
      </c>
      <c r="AD15" s="182" t="s">
        <v>903</v>
      </c>
      <c r="AE15" s="174">
        <v>3100</v>
      </c>
      <c r="AF15" s="182"/>
      <c r="AG15" s="174">
        <v>3100</v>
      </c>
      <c r="AH15" s="182"/>
      <c r="AI15" s="174">
        <v>3100</v>
      </c>
      <c r="AJ15" s="182" t="s">
        <v>904</v>
      </c>
      <c r="AK15" s="183">
        <v>3100</v>
      </c>
      <c r="AL15" s="182" t="s">
        <v>905</v>
      </c>
      <c r="AM15" s="174">
        <v>3300</v>
      </c>
      <c r="AN15" s="182" t="s">
        <v>906</v>
      </c>
      <c r="AO15" s="174">
        <v>3300</v>
      </c>
      <c r="AP15" s="182" t="s">
        <v>907</v>
      </c>
      <c r="AQ15" s="207">
        <v>3300</v>
      </c>
      <c r="AR15" s="182" t="s">
        <v>908</v>
      </c>
      <c r="AS15" s="182"/>
      <c r="AT15" s="182"/>
      <c r="AU15" s="182"/>
      <c r="AV15" s="182"/>
      <c r="AW15" s="182"/>
      <c r="AX15" s="182"/>
    </row>
    <row r="16" spans="1:16376" ht="20.100000000000001" customHeight="1" x14ac:dyDescent="0.3">
      <c r="C16" s="196">
        <v>11</v>
      </c>
      <c r="D16" s="197" t="s">
        <v>909</v>
      </c>
      <c r="E16" s="172" t="s">
        <v>783</v>
      </c>
      <c r="F16" s="173" t="s">
        <v>910</v>
      </c>
      <c r="G16" s="185">
        <v>1500</v>
      </c>
      <c r="H16" s="175" t="s">
        <v>834</v>
      </c>
      <c r="I16" s="174">
        <v>3102</v>
      </c>
      <c r="J16" s="190" t="s">
        <v>911</v>
      </c>
      <c r="K16" s="174">
        <v>3102</v>
      </c>
      <c r="L16" s="190"/>
      <c r="M16" s="174">
        <v>3102</v>
      </c>
      <c r="N16" s="190" t="s">
        <v>912</v>
      </c>
      <c r="O16" s="174">
        <v>3102</v>
      </c>
      <c r="P16" s="190" t="s">
        <v>913</v>
      </c>
      <c r="Q16" s="174">
        <v>3300</v>
      </c>
      <c r="R16" s="190" t="s">
        <v>914</v>
      </c>
      <c r="S16" s="174">
        <v>3102</v>
      </c>
      <c r="T16" s="182" t="s">
        <v>915</v>
      </c>
      <c r="U16" s="174">
        <v>3102</v>
      </c>
      <c r="V16" s="182" t="s">
        <v>916</v>
      </c>
      <c r="W16" s="174">
        <v>3102</v>
      </c>
      <c r="X16" s="182" t="s">
        <v>917</v>
      </c>
      <c r="Y16" s="174">
        <v>3300</v>
      </c>
      <c r="Z16" s="182" t="s">
        <v>918</v>
      </c>
      <c r="AA16" s="174">
        <v>2900</v>
      </c>
      <c r="AB16" s="182" t="s">
        <v>918</v>
      </c>
      <c r="AC16" s="174">
        <v>3100</v>
      </c>
      <c r="AD16" s="182" t="s">
        <v>919</v>
      </c>
      <c r="AE16" s="174">
        <v>3100</v>
      </c>
      <c r="AF16" s="182"/>
      <c r="AG16" s="174">
        <v>3100</v>
      </c>
      <c r="AH16" s="182"/>
      <c r="AI16" s="174">
        <v>3100</v>
      </c>
      <c r="AJ16" s="182" t="s">
        <v>920</v>
      </c>
      <c r="AK16" s="183">
        <v>3100</v>
      </c>
      <c r="AL16" s="182" t="s">
        <v>921</v>
      </c>
      <c r="AM16" s="180">
        <v>3100</v>
      </c>
      <c r="AN16" s="182" t="s">
        <v>922</v>
      </c>
      <c r="AO16" s="181">
        <v>3300</v>
      </c>
      <c r="AP16" s="182" t="s">
        <v>923</v>
      </c>
      <c r="AQ16" s="184">
        <v>3100</v>
      </c>
      <c r="AR16" s="182" t="s">
        <v>924</v>
      </c>
      <c r="AS16" s="182"/>
      <c r="AT16" s="182"/>
      <c r="AU16" s="182"/>
      <c r="AV16" s="182"/>
      <c r="AW16" s="182"/>
      <c r="AX16" s="182"/>
    </row>
    <row r="17" spans="3:50" ht="20.100000000000001" customHeight="1" x14ac:dyDescent="0.25">
      <c r="C17" s="203">
        <v>12</v>
      </c>
      <c r="D17" s="204" t="s">
        <v>925</v>
      </c>
      <c r="E17" s="145" t="s">
        <v>67</v>
      </c>
      <c r="F17" s="208" t="s">
        <v>926</v>
      </c>
      <c r="G17" s="174">
        <v>3000</v>
      </c>
      <c r="H17" s="190" t="s">
        <v>882</v>
      </c>
      <c r="I17" s="205" t="s">
        <v>883</v>
      </c>
      <c r="J17" s="190"/>
      <c r="K17" s="174">
        <v>4550</v>
      </c>
      <c r="L17" s="190" t="s">
        <v>884</v>
      </c>
      <c r="M17" s="174">
        <v>4150</v>
      </c>
      <c r="N17" s="190" t="s">
        <v>884</v>
      </c>
      <c r="O17" s="174">
        <v>4000</v>
      </c>
      <c r="P17" s="190" t="s">
        <v>884</v>
      </c>
      <c r="Q17" s="174">
        <v>3760</v>
      </c>
      <c r="R17" s="190" t="s">
        <v>885</v>
      </c>
      <c r="S17" s="174">
        <v>3760</v>
      </c>
      <c r="T17" s="182" t="s">
        <v>886</v>
      </c>
      <c r="U17" s="174">
        <v>3760</v>
      </c>
      <c r="V17" s="182"/>
      <c r="W17" s="174">
        <v>3760</v>
      </c>
      <c r="X17" s="182" t="s">
        <v>887</v>
      </c>
      <c r="Y17" s="174">
        <v>3760</v>
      </c>
      <c r="Z17" s="182" t="s">
        <v>888</v>
      </c>
      <c r="AA17" s="174">
        <v>3760</v>
      </c>
      <c r="AB17" s="182" t="s">
        <v>889</v>
      </c>
      <c r="AC17" s="174"/>
      <c r="AD17" s="182"/>
      <c r="AE17" s="174"/>
      <c r="AF17" s="182"/>
      <c r="AG17" s="174"/>
      <c r="AH17" s="182"/>
      <c r="AI17" s="174"/>
      <c r="AJ17" s="182"/>
      <c r="AK17" s="182"/>
      <c r="AL17" s="182"/>
      <c r="AM17" s="182"/>
      <c r="AN17" s="182"/>
      <c r="AO17" s="182"/>
      <c r="AP17" s="182"/>
      <c r="AQ17" s="182"/>
      <c r="AR17" s="182" t="s">
        <v>927</v>
      </c>
      <c r="AS17" s="182"/>
      <c r="AT17" s="182"/>
      <c r="AU17" s="182"/>
      <c r="AV17" s="182"/>
      <c r="AW17" s="182"/>
      <c r="AX17" s="182"/>
    </row>
    <row r="18" spans="3:50" ht="20.100000000000001" customHeight="1" x14ac:dyDescent="0.3">
      <c r="C18" s="170">
        <v>13</v>
      </c>
      <c r="D18" s="171" t="s">
        <v>928</v>
      </c>
      <c r="E18" s="172" t="s">
        <v>783</v>
      </c>
      <c r="F18" s="173" t="s">
        <v>818</v>
      </c>
      <c r="G18" s="185">
        <v>1500</v>
      </c>
      <c r="H18" s="175" t="s">
        <v>929</v>
      </c>
      <c r="I18" s="174">
        <v>3100</v>
      </c>
      <c r="J18" s="190" t="s">
        <v>930</v>
      </c>
      <c r="K18" s="174">
        <v>3100</v>
      </c>
      <c r="L18" s="190" t="s">
        <v>931</v>
      </c>
      <c r="M18" s="174">
        <v>3100</v>
      </c>
      <c r="N18" s="190" t="s">
        <v>932</v>
      </c>
      <c r="O18" s="174">
        <v>3300</v>
      </c>
      <c r="P18" s="190" t="s">
        <v>933</v>
      </c>
      <c r="Q18" s="174">
        <v>3300</v>
      </c>
      <c r="R18" s="190" t="s">
        <v>934</v>
      </c>
      <c r="S18" s="177" t="s">
        <v>935</v>
      </c>
      <c r="T18" s="182"/>
      <c r="U18" s="174">
        <v>3100</v>
      </c>
      <c r="V18" s="182" t="s">
        <v>936</v>
      </c>
      <c r="W18" s="174">
        <v>3500</v>
      </c>
      <c r="X18" s="182" t="s">
        <v>937</v>
      </c>
      <c r="Y18" s="174">
        <v>3100</v>
      </c>
      <c r="Z18" s="182" t="s">
        <v>938</v>
      </c>
      <c r="AA18" s="174">
        <v>3100</v>
      </c>
      <c r="AB18" s="182" t="s">
        <v>939</v>
      </c>
      <c r="AC18" s="174">
        <v>3100</v>
      </c>
      <c r="AD18" s="182" t="s">
        <v>940</v>
      </c>
      <c r="AE18" s="174">
        <v>3100</v>
      </c>
      <c r="AF18" s="182" t="s">
        <v>941</v>
      </c>
      <c r="AG18" s="174">
        <v>3100</v>
      </c>
      <c r="AH18" s="182"/>
      <c r="AI18" s="174">
        <v>3100</v>
      </c>
      <c r="AJ18" s="182" t="s">
        <v>942</v>
      </c>
      <c r="AK18" s="194">
        <v>3100</v>
      </c>
      <c r="AL18" s="182" t="s">
        <v>943</v>
      </c>
      <c r="AM18" s="180">
        <v>3100</v>
      </c>
      <c r="AN18" s="182"/>
      <c r="AO18" s="181">
        <v>3100</v>
      </c>
      <c r="AP18" s="182"/>
      <c r="AQ18" s="202">
        <v>3100</v>
      </c>
      <c r="AR18" s="182"/>
      <c r="AS18" s="182"/>
      <c r="AT18" s="182"/>
      <c r="AU18" s="182"/>
      <c r="AV18" s="182"/>
      <c r="AW18" s="182"/>
      <c r="AX18" s="182"/>
    </row>
    <row r="19" spans="3:50" ht="20.25" customHeight="1" x14ac:dyDescent="0.25">
      <c r="C19" s="170">
        <v>14</v>
      </c>
      <c r="D19" s="171" t="s">
        <v>944</v>
      </c>
      <c r="F19" s="161"/>
      <c r="G19" s="198">
        <v>2950</v>
      </c>
      <c r="H19" s="190"/>
      <c r="I19" s="198">
        <v>1650</v>
      </c>
      <c r="J19" s="190"/>
      <c r="K19" s="174">
        <v>3100</v>
      </c>
      <c r="L19" s="145"/>
      <c r="M19" s="174">
        <v>3100</v>
      </c>
      <c r="N19" s="190"/>
      <c r="O19" s="174">
        <v>3100</v>
      </c>
      <c r="P19" s="190" t="s">
        <v>945</v>
      </c>
      <c r="Q19" s="174">
        <v>3100</v>
      </c>
      <c r="R19" s="190" t="s">
        <v>946</v>
      </c>
      <c r="S19" s="174">
        <v>3100</v>
      </c>
      <c r="T19" s="182" t="s">
        <v>947</v>
      </c>
      <c r="U19" s="174">
        <v>3100</v>
      </c>
      <c r="V19" s="182"/>
      <c r="W19" s="174">
        <v>3100</v>
      </c>
      <c r="X19" s="182" t="s">
        <v>948</v>
      </c>
      <c r="Y19" s="174">
        <v>3100</v>
      </c>
      <c r="Z19" s="182" t="s">
        <v>949</v>
      </c>
      <c r="AA19" s="174">
        <v>3100</v>
      </c>
      <c r="AB19" s="182" t="s">
        <v>950</v>
      </c>
      <c r="AC19" s="174">
        <v>3100</v>
      </c>
      <c r="AD19" s="182" t="s">
        <v>951</v>
      </c>
      <c r="AE19" s="174">
        <v>3100</v>
      </c>
      <c r="AF19" s="182" t="s">
        <v>941</v>
      </c>
      <c r="AG19" s="174">
        <v>3100</v>
      </c>
      <c r="AH19" s="182"/>
      <c r="AI19" s="174">
        <v>3100</v>
      </c>
      <c r="AJ19" s="182" t="s">
        <v>952</v>
      </c>
      <c r="AK19" s="183">
        <v>3100</v>
      </c>
      <c r="AL19" s="182" t="s">
        <v>953</v>
      </c>
      <c r="AM19" s="180">
        <v>3000</v>
      </c>
      <c r="AN19" s="209" t="s">
        <v>954</v>
      </c>
      <c r="AO19" s="181">
        <v>3100</v>
      </c>
      <c r="AP19" s="182" t="s">
        <v>955</v>
      </c>
      <c r="AQ19" s="202">
        <v>3100</v>
      </c>
      <c r="AR19" s="182" t="s">
        <v>956</v>
      </c>
      <c r="AS19" s="182"/>
      <c r="AT19" s="182"/>
      <c r="AU19" s="182"/>
      <c r="AV19" s="182"/>
      <c r="AW19" s="182"/>
      <c r="AX19" s="182"/>
    </row>
    <row r="20" spans="3:50" ht="17.25" x14ac:dyDescent="0.25">
      <c r="C20" s="170">
        <v>15</v>
      </c>
      <c r="D20" s="171" t="s">
        <v>957</v>
      </c>
      <c r="E20" s="145" t="s">
        <v>66</v>
      </c>
      <c r="F20" s="161" t="s">
        <v>958</v>
      </c>
      <c r="G20" s="174">
        <v>3000</v>
      </c>
      <c r="H20" s="190" t="s">
        <v>959</v>
      </c>
      <c r="I20" s="174">
        <v>3300</v>
      </c>
      <c r="J20" s="190" t="s">
        <v>960</v>
      </c>
      <c r="K20" s="174">
        <v>3100</v>
      </c>
      <c r="L20" s="190" t="s">
        <v>961</v>
      </c>
      <c r="M20" s="174">
        <v>3100</v>
      </c>
      <c r="N20" s="190" t="s">
        <v>962</v>
      </c>
      <c r="O20" s="174">
        <v>3100</v>
      </c>
      <c r="P20" s="190" t="s">
        <v>963</v>
      </c>
      <c r="Q20" s="174">
        <v>3102</v>
      </c>
      <c r="R20" s="190" t="s">
        <v>964</v>
      </c>
      <c r="S20" s="174">
        <v>3300</v>
      </c>
      <c r="T20" s="182" t="s">
        <v>965</v>
      </c>
      <c r="U20" s="177" t="s">
        <v>966</v>
      </c>
      <c r="V20" s="182"/>
      <c r="W20" s="177" t="s">
        <v>966</v>
      </c>
      <c r="X20" s="182"/>
      <c r="Y20" s="174">
        <v>3300</v>
      </c>
      <c r="Z20" s="182" t="s">
        <v>967</v>
      </c>
      <c r="AA20" s="174">
        <v>3300</v>
      </c>
      <c r="AB20" s="182" t="s">
        <v>968</v>
      </c>
      <c r="AC20" s="174">
        <v>3100</v>
      </c>
      <c r="AD20" s="182" t="s">
        <v>969</v>
      </c>
      <c r="AE20" s="174">
        <v>3100</v>
      </c>
      <c r="AF20" s="182" t="s">
        <v>941</v>
      </c>
      <c r="AG20" s="174">
        <v>3100</v>
      </c>
      <c r="AH20" s="182" t="s">
        <v>970</v>
      </c>
      <c r="AI20" s="174">
        <v>3100</v>
      </c>
      <c r="AJ20" s="182"/>
      <c r="AK20" s="180">
        <v>3450</v>
      </c>
      <c r="AL20" s="182" t="s">
        <v>971</v>
      </c>
      <c r="AM20" s="180">
        <f>3100+200</f>
        <v>3300</v>
      </c>
      <c r="AN20" s="209" t="s">
        <v>972</v>
      </c>
      <c r="AO20" s="181">
        <f>35+3100</f>
        <v>3135</v>
      </c>
      <c r="AP20" s="192" t="s">
        <v>973</v>
      </c>
      <c r="AQ20" s="202">
        <v>3300</v>
      </c>
      <c r="AR20" s="182"/>
      <c r="AS20" s="182"/>
      <c r="AT20" s="182"/>
      <c r="AU20" s="182"/>
      <c r="AV20" s="182"/>
      <c r="AW20" s="182"/>
      <c r="AX20" s="182"/>
    </row>
    <row r="21" spans="3:50" ht="18" customHeight="1" x14ac:dyDescent="0.25">
      <c r="C21" s="596" t="s">
        <v>974</v>
      </c>
      <c r="D21" s="596"/>
      <c r="E21" s="596"/>
      <c r="F21" s="596"/>
      <c r="G21" s="182"/>
      <c r="H21" s="190"/>
      <c r="I21" s="182"/>
      <c r="J21" s="190"/>
      <c r="K21" s="174"/>
      <c r="L21" s="190"/>
      <c r="M21" s="174"/>
      <c r="N21" s="190"/>
      <c r="O21" s="174"/>
      <c r="P21" s="190"/>
      <c r="Q21" s="174"/>
      <c r="R21" s="190"/>
      <c r="S21" s="174"/>
      <c r="T21" s="182"/>
      <c r="U21" s="174"/>
      <c r="V21" s="182"/>
      <c r="W21" s="174"/>
      <c r="X21" s="182"/>
      <c r="Y21" s="174"/>
      <c r="Z21" s="182"/>
      <c r="AA21" s="174"/>
      <c r="AB21" s="182"/>
      <c r="AC21" s="174"/>
      <c r="AD21" s="182"/>
      <c r="AE21" s="174"/>
      <c r="AF21" s="182"/>
      <c r="AG21" s="174"/>
      <c r="AH21" s="182"/>
      <c r="AI21" s="174"/>
      <c r="AJ21" s="182"/>
      <c r="AK21" s="174"/>
      <c r="AL21" s="182"/>
      <c r="AM21" s="182"/>
      <c r="AN21" s="182"/>
      <c r="AO21" s="182"/>
      <c r="AP21" s="182"/>
      <c r="AQ21" s="182"/>
      <c r="AR21" s="182"/>
      <c r="AS21" s="182"/>
      <c r="AT21" s="182"/>
      <c r="AU21" s="182"/>
      <c r="AV21" s="182"/>
      <c r="AW21" s="182"/>
      <c r="AX21" s="182"/>
    </row>
    <row r="22" spans="3:50" ht="18" customHeight="1" x14ac:dyDescent="0.25">
      <c r="C22" s="596"/>
      <c r="D22" s="596"/>
      <c r="E22" s="596"/>
      <c r="F22" s="596"/>
      <c r="G22" s="182"/>
      <c r="H22" s="190"/>
      <c r="I22" s="182"/>
      <c r="J22" s="190"/>
      <c r="K22" s="174"/>
      <c r="L22" s="190"/>
      <c r="M22" s="174"/>
      <c r="N22" s="190"/>
      <c r="O22" s="174"/>
      <c r="P22" s="190"/>
      <c r="Q22" s="174"/>
      <c r="R22" s="190"/>
      <c r="S22" s="174"/>
      <c r="T22" s="182"/>
      <c r="U22" s="174"/>
      <c r="V22" s="182"/>
      <c r="W22" s="174"/>
      <c r="X22" s="182"/>
      <c r="Y22" s="174"/>
      <c r="Z22" s="182"/>
      <c r="AA22" s="174"/>
      <c r="AB22" s="182"/>
      <c r="AC22" s="174"/>
      <c r="AD22" s="182"/>
      <c r="AE22" s="174"/>
      <c r="AF22" s="182"/>
      <c r="AG22" s="174"/>
      <c r="AH22" s="182"/>
      <c r="AI22" s="174"/>
      <c r="AJ22" s="182"/>
      <c r="AK22" s="174"/>
      <c r="AL22" s="182"/>
      <c r="AM22" s="182"/>
      <c r="AN22" s="182"/>
      <c r="AO22" s="182"/>
      <c r="AP22" s="182"/>
      <c r="AQ22" s="182"/>
      <c r="AR22" s="182"/>
      <c r="AT22" s="182"/>
      <c r="AU22" s="182"/>
      <c r="AV22" s="182"/>
      <c r="AW22" s="182"/>
      <c r="AX22" s="182"/>
    </row>
    <row r="23" spans="3:50" ht="20.100000000000001" customHeight="1" x14ac:dyDescent="0.3">
      <c r="C23" s="170">
        <v>16</v>
      </c>
      <c r="D23" s="171" t="s">
        <v>975</v>
      </c>
      <c r="E23" s="172" t="s">
        <v>67</v>
      </c>
      <c r="F23" s="173" t="s">
        <v>881</v>
      </c>
      <c r="G23" s="185">
        <v>5000</v>
      </c>
      <c r="H23" s="175" t="s">
        <v>976</v>
      </c>
      <c r="I23" s="210" t="s">
        <v>977</v>
      </c>
      <c r="J23" s="190"/>
      <c r="K23" s="174"/>
      <c r="L23" s="190"/>
      <c r="M23" s="174"/>
      <c r="N23" s="190"/>
      <c r="O23" s="174"/>
      <c r="P23" s="190"/>
      <c r="Q23" s="174"/>
      <c r="R23" s="190"/>
      <c r="S23" s="174"/>
      <c r="T23" s="182"/>
      <c r="U23" s="211" t="s">
        <v>978</v>
      </c>
      <c r="V23" s="182"/>
      <c r="W23" s="211" t="s">
        <v>979</v>
      </c>
      <c r="X23" s="182"/>
      <c r="Y23" s="211" t="s">
        <v>979</v>
      </c>
      <c r="Z23" s="182"/>
      <c r="AA23" s="211" t="s">
        <v>979</v>
      </c>
      <c r="AB23" s="182"/>
      <c r="AC23" s="211" t="s">
        <v>979</v>
      </c>
      <c r="AD23" s="182"/>
      <c r="AE23" s="211" t="s">
        <v>979</v>
      </c>
      <c r="AF23" s="182"/>
      <c r="AG23" s="211" t="s">
        <v>979</v>
      </c>
      <c r="AH23" s="182"/>
      <c r="AI23" s="174"/>
      <c r="AJ23" s="182"/>
      <c r="AK23" s="174"/>
      <c r="AL23" s="182"/>
      <c r="AM23" s="182"/>
      <c r="AN23" s="182"/>
      <c r="AO23" s="182"/>
      <c r="AP23" s="182"/>
      <c r="AQ23" s="182"/>
      <c r="AR23" s="182"/>
      <c r="AS23" s="182"/>
      <c r="AT23" s="182"/>
      <c r="AU23" s="182"/>
      <c r="AV23" s="182"/>
      <c r="AW23" s="182"/>
      <c r="AX23" s="182"/>
    </row>
    <row r="24" spans="3:50" ht="20.100000000000001" customHeight="1" x14ac:dyDescent="0.3">
      <c r="C24" s="170">
        <v>17</v>
      </c>
      <c r="D24" s="171" t="s">
        <v>980</v>
      </c>
      <c r="E24" s="172" t="s">
        <v>66</v>
      </c>
      <c r="F24" s="173" t="s">
        <v>981</v>
      </c>
      <c r="G24" s="185">
        <v>5000</v>
      </c>
      <c r="H24" s="175" t="s">
        <v>982</v>
      </c>
      <c r="I24" s="210"/>
      <c r="J24" s="190"/>
      <c r="K24" s="174">
        <v>3500</v>
      </c>
      <c r="L24" s="190"/>
      <c r="M24" s="174"/>
      <c r="N24" s="190"/>
      <c r="O24" s="174"/>
      <c r="P24" s="212"/>
      <c r="Q24" s="174"/>
      <c r="R24" s="190"/>
      <c r="S24" s="174"/>
      <c r="T24" s="182"/>
      <c r="U24" s="211">
        <v>3290</v>
      </c>
      <c r="V24" s="182" t="s">
        <v>983</v>
      </c>
      <c r="W24" s="174"/>
      <c r="X24" s="182"/>
      <c r="Y24" s="211">
        <v>3290</v>
      </c>
      <c r="Z24" s="182" t="s">
        <v>984</v>
      </c>
      <c r="AA24" s="174">
        <v>3290</v>
      </c>
      <c r="AB24" s="182" t="s">
        <v>985</v>
      </c>
      <c r="AC24" s="211"/>
      <c r="AD24" s="182"/>
      <c r="AE24" s="211">
        <v>3100</v>
      </c>
      <c r="AF24" s="182"/>
      <c r="AG24" s="211">
        <f>3100+3290</f>
        <v>6390</v>
      </c>
      <c r="AH24" s="182"/>
      <c r="AI24" s="211">
        <f>1500+2000</f>
        <v>3500</v>
      </c>
      <c r="AJ24" s="145" t="s">
        <v>986</v>
      </c>
      <c r="AK24" s="183"/>
      <c r="AL24" s="182"/>
      <c r="AM24" s="180">
        <f>1500+2150</f>
        <v>3650</v>
      </c>
      <c r="AN24" s="209" t="s">
        <v>987</v>
      </c>
      <c r="AO24" s="181">
        <f>1000</f>
        <v>1000</v>
      </c>
      <c r="AP24" s="182" t="s">
        <v>988</v>
      </c>
      <c r="AQ24" s="182"/>
      <c r="AR24" s="182"/>
      <c r="AS24" s="182"/>
      <c r="AT24" s="182"/>
      <c r="AU24" s="182"/>
      <c r="AV24" s="182"/>
      <c r="AW24" s="182"/>
      <c r="AX24" s="182"/>
    </row>
    <row r="25" spans="3:50" ht="20.100000000000001" customHeight="1" x14ac:dyDescent="0.3">
      <c r="C25" s="170">
        <v>18</v>
      </c>
      <c r="D25" s="171" t="s">
        <v>989</v>
      </c>
      <c r="E25" s="172" t="s">
        <v>67</v>
      </c>
      <c r="F25" s="173" t="s">
        <v>865</v>
      </c>
      <c r="G25" s="185">
        <v>5000</v>
      </c>
      <c r="H25" s="175" t="s">
        <v>866</v>
      </c>
      <c r="I25" s="213">
        <v>3800</v>
      </c>
      <c r="J25" s="190" t="s">
        <v>867</v>
      </c>
      <c r="K25" s="174"/>
      <c r="L25" s="190"/>
      <c r="M25" s="174"/>
      <c r="N25" s="190"/>
      <c r="O25" s="174"/>
      <c r="P25" s="190"/>
      <c r="Q25" s="174"/>
      <c r="R25" s="190"/>
      <c r="S25" s="174"/>
      <c r="T25" s="182"/>
      <c r="U25" s="211">
        <v>3290</v>
      </c>
      <c r="V25" s="182" t="s">
        <v>990</v>
      </c>
      <c r="W25" s="174">
        <v>3290</v>
      </c>
      <c r="X25" s="182" t="s">
        <v>991</v>
      </c>
      <c r="Y25" s="211">
        <v>3948</v>
      </c>
      <c r="Z25" s="182" t="s">
        <v>992</v>
      </c>
      <c r="AA25" s="174"/>
      <c r="AB25" s="182"/>
      <c r="AC25" s="211"/>
      <c r="AD25" s="182"/>
      <c r="AE25" s="211">
        <v>8300</v>
      </c>
      <c r="AF25" s="182" t="s">
        <v>993</v>
      </c>
      <c r="AG25" s="211">
        <v>3948</v>
      </c>
      <c r="AH25" s="182" t="s">
        <v>994</v>
      </c>
      <c r="AI25" s="174">
        <v>3948</v>
      </c>
      <c r="AJ25" s="182" t="s">
        <v>995</v>
      </c>
      <c r="AK25" s="174"/>
      <c r="AL25" s="182"/>
      <c r="AM25" s="180">
        <v>3948</v>
      </c>
      <c r="AN25" s="182" t="s">
        <v>996</v>
      </c>
      <c r="AO25" s="181">
        <v>3948</v>
      </c>
      <c r="AP25" s="182"/>
      <c r="AQ25" s="214">
        <v>1579.12</v>
      </c>
      <c r="AR25" s="182"/>
      <c r="AS25" s="182"/>
      <c r="AT25" s="182"/>
      <c r="AU25" s="182"/>
      <c r="AV25" s="182"/>
      <c r="AW25" s="182"/>
      <c r="AX25" s="182"/>
    </row>
    <row r="26" spans="3:50" ht="20.100000000000001" customHeight="1" x14ac:dyDescent="0.3">
      <c r="C26" s="170">
        <v>19</v>
      </c>
      <c r="D26" s="171" t="s">
        <v>997</v>
      </c>
      <c r="E26" s="172" t="s">
        <v>783</v>
      </c>
      <c r="F26" s="173" t="s">
        <v>818</v>
      </c>
      <c r="G26" s="185">
        <v>5000</v>
      </c>
      <c r="H26" s="175" t="s">
        <v>998</v>
      </c>
      <c r="I26" s="211"/>
      <c r="J26" s="190"/>
      <c r="K26" s="174"/>
      <c r="L26" s="190"/>
      <c r="M26" s="174">
        <v>3102</v>
      </c>
      <c r="N26" s="190" t="s">
        <v>912</v>
      </c>
      <c r="O26" s="174"/>
      <c r="P26" s="190"/>
      <c r="Q26" s="174"/>
      <c r="R26" s="190"/>
      <c r="S26" s="174"/>
      <c r="T26" s="182"/>
      <c r="U26" s="211"/>
      <c r="V26" s="182"/>
      <c r="W26" s="211"/>
      <c r="X26" s="182"/>
      <c r="Y26" s="211">
        <v>7000</v>
      </c>
      <c r="Z26" s="182" t="s">
        <v>999</v>
      </c>
      <c r="AA26" s="174"/>
      <c r="AB26" s="182"/>
      <c r="AC26" s="211">
        <v>3500</v>
      </c>
      <c r="AD26" s="182" t="s">
        <v>1000</v>
      </c>
      <c r="AE26" s="174"/>
      <c r="AF26" s="182"/>
      <c r="AG26" s="211"/>
      <c r="AH26" s="182"/>
      <c r="AI26" s="174"/>
      <c r="AJ26" s="182"/>
      <c r="AK26" s="183">
        <v>3500</v>
      </c>
      <c r="AL26" s="182" t="s">
        <v>1001</v>
      </c>
      <c r="AM26" s="174">
        <v>3500</v>
      </c>
      <c r="AN26" s="182" t="s">
        <v>1002</v>
      </c>
      <c r="AO26" s="181">
        <v>3500</v>
      </c>
      <c r="AP26" s="182" t="s">
        <v>1003</v>
      </c>
      <c r="AQ26" s="181">
        <v>3500</v>
      </c>
      <c r="AR26" s="182" t="s">
        <v>1003</v>
      </c>
      <c r="AS26" s="182"/>
      <c r="AT26" s="182"/>
      <c r="AU26" s="182"/>
      <c r="AV26" s="182"/>
      <c r="AW26" s="182"/>
      <c r="AX26" s="182"/>
    </row>
    <row r="27" spans="3:50" ht="20.100000000000001" customHeight="1" x14ac:dyDescent="0.25">
      <c r="C27" s="170">
        <v>20</v>
      </c>
      <c r="D27" s="171" t="s">
        <v>1004</v>
      </c>
      <c r="E27" s="145" t="s">
        <v>67</v>
      </c>
      <c r="F27" s="208" t="s">
        <v>1005</v>
      </c>
      <c r="G27" s="198">
        <v>5000</v>
      </c>
      <c r="H27" s="190" t="s">
        <v>1006</v>
      </c>
      <c r="I27" s="211"/>
      <c r="J27" s="190"/>
      <c r="K27" s="174"/>
      <c r="L27" s="190"/>
      <c r="M27" s="174"/>
      <c r="N27" s="190"/>
      <c r="O27" s="174"/>
      <c r="P27" s="190"/>
      <c r="Q27" s="174"/>
      <c r="R27" s="190"/>
      <c r="S27" s="174"/>
      <c r="T27" s="182"/>
      <c r="U27" s="211">
        <v>3290</v>
      </c>
      <c r="V27" s="182" t="s">
        <v>1007</v>
      </c>
      <c r="W27" s="215" t="s">
        <v>979</v>
      </c>
      <c r="Y27" s="211">
        <v>3290</v>
      </c>
      <c r="Z27" s="182" t="s">
        <v>1008</v>
      </c>
      <c r="AA27" s="183">
        <v>3290</v>
      </c>
      <c r="AB27" s="182" t="s">
        <v>1009</v>
      </c>
      <c r="AC27" s="211">
        <v>3290</v>
      </c>
      <c r="AD27" s="182" t="s">
        <v>1010</v>
      </c>
      <c r="AE27" s="211">
        <v>3290</v>
      </c>
      <c r="AF27" s="205" t="s">
        <v>1011</v>
      </c>
      <c r="AG27" s="211">
        <v>3290</v>
      </c>
      <c r="AH27" s="182" t="s">
        <v>1012</v>
      </c>
      <c r="AI27" s="174">
        <v>3290</v>
      </c>
      <c r="AJ27" s="182" t="s">
        <v>1013</v>
      </c>
      <c r="AK27" s="174"/>
      <c r="AL27" s="182"/>
      <c r="AM27" s="180">
        <v>3290</v>
      </c>
      <c r="AN27" s="182" t="s">
        <v>1014</v>
      </c>
      <c r="AO27" s="181">
        <v>3290</v>
      </c>
      <c r="AP27" s="182" t="s">
        <v>1015</v>
      </c>
      <c r="AQ27" s="182"/>
      <c r="AR27" s="182"/>
      <c r="AS27" s="182"/>
      <c r="AT27" s="182"/>
      <c r="AU27" s="182"/>
      <c r="AV27" s="182"/>
      <c r="AW27" s="182"/>
      <c r="AX27" s="182"/>
    </row>
    <row r="28" spans="3:50" ht="17.25" x14ac:dyDescent="0.3">
      <c r="C28" s="170">
        <v>21</v>
      </c>
      <c r="D28" s="171" t="s">
        <v>1016</v>
      </c>
      <c r="E28" s="172" t="s">
        <v>66</v>
      </c>
      <c r="F28" s="173" t="s">
        <v>1017</v>
      </c>
      <c r="G28" s="185">
        <v>5000</v>
      </c>
      <c r="H28" s="176" t="s">
        <v>1018</v>
      </c>
      <c r="I28" s="210"/>
      <c r="J28" s="190"/>
      <c r="K28" s="174">
        <v>3290</v>
      </c>
      <c r="L28" s="190" t="s">
        <v>1019</v>
      </c>
      <c r="M28" s="174">
        <v>3290</v>
      </c>
      <c r="N28" s="190" t="s">
        <v>1020</v>
      </c>
      <c r="O28" s="174"/>
      <c r="P28" s="190"/>
      <c r="Q28" s="174"/>
      <c r="R28" s="190"/>
      <c r="S28" s="174"/>
      <c r="T28" s="182"/>
      <c r="U28" s="211">
        <v>3650</v>
      </c>
      <c r="V28" s="182" t="s">
        <v>1021</v>
      </c>
      <c r="W28" s="211">
        <v>3650</v>
      </c>
      <c r="X28" s="182" t="s">
        <v>1021</v>
      </c>
      <c r="Y28" s="211"/>
      <c r="Z28" s="182"/>
      <c r="AA28" s="211"/>
      <c r="AB28" s="182"/>
      <c r="AC28" s="174"/>
      <c r="AD28" s="182"/>
      <c r="AE28" s="211" t="s">
        <v>979</v>
      </c>
      <c r="AF28" s="182"/>
      <c r="AG28" s="211"/>
      <c r="AH28" s="182"/>
      <c r="AI28" s="174"/>
      <c r="AJ28" s="182"/>
      <c r="AK28" s="174"/>
      <c r="AL28" s="182"/>
      <c r="AM28" s="180">
        <v>3650</v>
      </c>
      <c r="AN28" s="182" t="s">
        <v>1022</v>
      </c>
      <c r="AO28" s="202">
        <v>4500</v>
      </c>
      <c r="AP28" s="182" t="s">
        <v>1023</v>
      </c>
      <c r="AS28" s="182"/>
      <c r="AT28" s="182"/>
      <c r="AU28" s="182"/>
      <c r="AV28" s="182"/>
      <c r="AW28" s="182"/>
      <c r="AX28" s="182"/>
    </row>
    <row r="29" spans="3:50" ht="17.25" x14ac:dyDescent="0.3">
      <c r="C29" s="170">
        <v>22</v>
      </c>
      <c r="D29" s="171" t="s">
        <v>1024</v>
      </c>
      <c r="E29" s="172"/>
      <c r="F29" s="173"/>
      <c r="G29" s="185">
        <v>5000</v>
      </c>
      <c r="H29" s="176" t="s">
        <v>1025</v>
      </c>
      <c r="I29" s="182"/>
      <c r="J29" s="190"/>
      <c r="K29" s="216"/>
      <c r="L29" s="190"/>
      <c r="M29" s="182"/>
      <c r="N29" s="190"/>
      <c r="O29" s="216"/>
      <c r="P29" s="190"/>
      <c r="Q29" s="174"/>
      <c r="R29" s="190"/>
      <c r="S29" s="174"/>
      <c r="T29" s="182"/>
      <c r="U29" s="211" t="s">
        <v>979</v>
      </c>
      <c r="V29" s="182"/>
      <c r="W29" s="217" t="s">
        <v>979</v>
      </c>
      <c r="Y29" s="211">
        <v>3290</v>
      </c>
      <c r="Z29" s="182" t="s">
        <v>1026</v>
      </c>
      <c r="AA29" s="174"/>
      <c r="AB29" s="182"/>
      <c r="AC29" s="218">
        <v>4046</v>
      </c>
      <c r="AD29" s="182" t="s">
        <v>1027</v>
      </c>
      <c r="AE29" s="211" t="s">
        <v>979</v>
      </c>
      <c r="AF29" s="182"/>
      <c r="AG29" s="218">
        <v>3650</v>
      </c>
      <c r="AH29" s="182" t="s">
        <v>1028</v>
      </c>
      <c r="AI29" s="219">
        <v>4350</v>
      </c>
      <c r="AJ29" s="182" t="s">
        <v>1029</v>
      </c>
      <c r="AK29" s="174"/>
      <c r="AL29" s="182"/>
      <c r="AM29" s="219">
        <v>4000</v>
      </c>
      <c r="AN29" s="182" t="s">
        <v>1029</v>
      </c>
      <c r="AO29" s="219">
        <v>3825</v>
      </c>
      <c r="AP29" s="182" t="s">
        <v>1029</v>
      </c>
      <c r="AQ29" s="182"/>
      <c r="AR29" s="182"/>
      <c r="AS29" s="182"/>
      <c r="AT29" s="182"/>
      <c r="AU29" s="182"/>
      <c r="AV29" s="182"/>
      <c r="AW29" s="182"/>
      <c r="AX29" s="182"/>
    </row>
    <row r="32" spans="3:50" s="229" customFormat="1" ht="20.100000000000001" customHeight="1" x14ac:dyDescent="0.3">
      <c r="C32" s="170">
        <v>23</v>
      </c>
      <c r="D32" s="220" t="s">
        <v>1030</v>
      </c>
      <c r="E32" s="221" t="s">
        <v>546</v>
      </c>
      <c r="F32" s="222" t="s">
        <v>1031</v>
      </c>
      <c r="G32" s="223">
        <v>3000</v>
      </c>
      <c r="H32" s="224" t="s">
        <v>1032</v>
      </c>
      <c r="I32" s="183">
        <v>3950</v>
      </c>
      <c r="J32" s="225" t="s">
        <v>1033</v>
      </c>
      <c r="K32" s="183">
        <v>3800</v>
      </c>
      <c r="L32" s="225" t="s">
        <v>1034</v>
      </c>
      <c r="M32" s="183">
        <f>3800+150+190</f>
        <v>4140</v>
      </c>
      <c r="N32" s="226" t="s">
        <v>1035</v>
      </c>
      <c r="O32" s="183">
        <v>3800</v>
      </c>
      <c r="P32" s="225" t="s">
        <v>1036</v>
      </c>
      <c r="Q32" s="183" t="s">
        <v>1037</v>
      </c>
      <c r="R32" s="227"/>
      <c r="S32" s="183"/>
      <c r="T32" s="228"/>
      <c r="U32" s="183"/>
      <c r="V32" s="228"/>
      <c r="W32" s="183"/>
      <c r="X32" s="228"/>
      <c r="Y32" s="183"/>
      <c r="Z32" s="228"/>
      <c r="AA32" s="183"/>
      <c r="AB32" s="228"/>
      <c r="AC32" s="183"/>
      <c r="AD32" s="228"/>
      <c r="AE32" s="183"/>
      <c r="AF32" s="228"/>
      <c r="AG32" s="183"/>
      <c r="AH32" s="228"/>
      <c r="AI32" s="228"/>
      <c r="AJ32" s="228"/>
      <c r="AK32" s="228"/>
      <c r="AL32" s="228"/>
      <c r="AM32" s="205"/>
      <c r="AN32" s="205"/>
      <c r="AO32" s="205"/>
      <c r="AP32" s="205"/>
      <c r="AQ32" s="205"/>
      <c r="AR32" s="205"/>
      <c r="AS32" s="205"/>
      <c r="AT32" s="205"/>
      <c r="AU32" s="205"/>
      <c r="AV32" s="205"/>
      <c r="AW32" s="205"/>
      <c r="AX32" s="205"/>
    </row>
    <row r="33" spans="3:50" ht="20.100000000000001" customHeight="1" x14ac:dyDescent="0.3">
      <c r="C33" s="170">
        <v>24</v>
      </c>
      <c r="D33" s="220" t="s">
        <v>1038</v>
      </c>
      <c r="E33" s="172" t="s">
        <v>1037</v>
      </c>
      <c r="F33" s="173" t="s">
        <v>1039</v>
      </c>
      <c r="G33" s="185">
        <v>5000</v>
      </c>
      <c r="H33" s="175" t="s">
        <v>1040</v>
      </c>
      <c r="I33" s="182"/>
      <c r="J33" s="190"/>
      <c r="K33" s="174"/>
      <c r="L33" s="190"/>
      <c r="M33" s="174"/>
      <c r="N33" s="190"/>
      <c r="O33" s="174"/>
      <c r="P33" s="190"/>
      <c r="Q33" s="174"/>
      <c r="R33" s="190"/>
      <c r="S33" s="174"/>
      <c r="T33" s="182"/>
      <c r="U33" s="174"/>
      <c r="V33" s="182"/>
      <c r="W33" s="174"/>
      <c r="X33" s="182"/>
      <c r="Y33" s="174"/>
      <c r="Z33" s="182"/>
      <c r="AA33" s="174"/>
      <c r="AB33" s="182"/>
      <c r="AC33" s="174"/>
      <c r="AD33" s="182"/>
      <c r="AE33" s="174"/>
      <c r="AF33" s="182"/>
      <c r="AG33" s="174"/>
      <c r="AH33" s="182"/>
      <c r="AI33" s="174"/>
      <c r="AJ33" s="182"/>
      <c r="AK33" s="174"/>
      <c r="AL33" s="182"/>
      <c r="AM33" s="182"/>
      <c r="AN33" s="182"/>
      <c r="AO33" s="182"/>
      <c r="AP33" s="182"/>
      <c r="AQ33" s="182"/>
      <c r="AR33" s="182"/>
      <c r="AS33" s="182"/>
      <c r="AT33" s="182"/>
      <c r="AU33" s="182"/>
      <c r="AV33" s="182"/>
      <c r="AW33" s="182"/>
      <c r="AX33" s="182"/>
    </row>
  </sheetData>
  <mergeCells count="6">
    <mergeCell ref="AM2:AT3"/>
    <mergeCell ref="C21:F22"/>
    <mergeCell ref="C1:D3"/>
    <mergeCell ref="G1:G3"/>
    <mergeCell ref="H2:N3"/>
    <mergeCell ref="O2:AL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157"/>
  <sheetViews>
    <sheetView topLeftCell="A33" zoomScaleNormal="100" workbookViewId="0">
      <selection activeCell="A36" sqref="A36:J55"/>
    </sheetView>
  </sheetViews>
  <sheetFormatPr baseColWidth="10" defaultColWidth="11.42578125" defaultRowHeight="15" x14ac:dyDescent="0.25"/>
  <cols>
    <col min="1" max="1" width="18.7109375" customWidth="1"/>
    <col min="2" max="2" width="10.7109375" bestFit="1" customWidth="1"/>
    <col min="5" max="5" width="13.140625" customWidth="1"/>
    <col min="9" max="9" width="11.42578125" customWidth="1"/>
    <col min="10" max="10" width="41.5703125" customWidth="1"/>
    <col min="11" max="11" width="16.28515625" bestFit="1" customWidth="1"/>
    <col min="12" max="12" width="8.140625" bestFit="1" customWidth="1"/>
    <col min="13" max="13" width="10" bestFit="1" customWidth="1"/>
    <col min="14" max="14" width="12.85546875" bestFit="1" customWidth="1"/>
    <col min="15" max="15" width="13.140625" bestFit="1" customWidth="1"/>
    <col min="16" max="16" width="11" bestFit="1" customWidth="1"/>
    <col min="17" max="18" width="8.140625" bestFit="1" customWidth="1"/>
    <col min="19" max="19" width="9.28515625" bestFit="1" customWidth="1"/>
  </cols>
  <sheetData>
    <row r="1" spans="1:10" ht="23.25" customHeight="1" thickBot="1" x14ac:dyDescent="0.3">
      <c r="A1" s="601" t="s">
        <v>155</v>
      </c>
      <c r="B1" s="602"/>
      <c r="C1" s="602"/>
      <c r="D1" s="602"/>
      <c r="E1" s="602"/>
      <c r="F1" s="602"/>
      <c r="G1" s="602"/>
      <c r="H1" s="602"/>
      <c r="I1" s="603"/>
    </row>
    <row r="2" spans="1:10" x14ac:dyDescent="0.25">
      <c r="A2" s="25"/>
      <c r="B2" s="26"/>
      <c r="C2" s="26"/>
      <c r="D2" s="26"/>
      <c r="E2" s="26"/>
      <c r="F2" s="26"/>
      <c r="G2" s="26"/>
      <c r="H2" s="26"/>
      <c r="I2" s="27"/>
    </row>
    <row r="3" spans="1:10" ht="18.75" x14ac:dyDescent="0.3">
      <c r="A3" s="604" t="s">
        <v>1041</v>
      </c>
      <c r="B3" s="605"/>
      <c r="C3" s="605"/>
      <c r="D3" s="605"/>
      <c r="E3" s="605"/>
      <c r="F3" s="605"/>
      <c r="G3" s="605"/>
      <c r="H3" s="605"/>
      <c r="I3" s="606"/>
    </row>
    <row r="4" spans="1:10" ht="15.75" thickBot="1" x14ac:dyDescent="0.3">
      <c r="A4" s="607" t="s">
        <v>1042</v>
      </c>
      <c r="B4" s="608"/>
      <c r="C4" s="608"/>
      <c r="D4" s="608"/>
      <c r="E4" s="608"/>
      <c r="F4" s="608"/>
      <c r="G4" s="608"/>
      <c r="H4" s="608"/>
      <c r="I4" s="609"/>
    </row>
    <row r="5" spans="1:10" ht="25.5" x14ac:dyDescent="0.25">
      <c r="A5" s="30" t="s">
        <v>157</v>
      </c>
      <c r="B5" s="31" t="s">
        <v>158</v>
      </c>
      <c r="C5" s="32" t="s">
        <v>159</v>
      </c>
      <c r="D5" s="33" t="s">
        <v>160</v>
      </c>
      <c r="E5" s="34" t="s">
        <v>161</v>
      </c>
      <c r="F5" s="35" t="s">
        <v>162</v>
      </c>
      <c r="G5" s="36" t="s">
        <v>163</v>
      </c>
      <c r="H5" s="36" t="s">
        <v>164</v>
      </c>
      <c r="I5" s="37" t="s">
        <v>165</v>
      </c>
    </row>
    <row r="6" spans="1:10" x14ac:dyDescent="0.25">
      <c r="A6" s="230" t="s">
        <v>5</v>
      </c>
      <c r="B6" s="231">
        <v>41191</v>
      </c>
      <c r="C6" s="40">
        <v>3300</v>
      </c>
      <c r="D6" s="40"/>
      <c r="E6" s="40">
        <v>0</v>
      </c>
      <c r="F6" s="40"/>
      <c r="G6" s="40">
        <v>3300</v>
      </c>
      <c r="H6" s="40">
        <v>3300</v>
      </c>
      <c r="I6" s="42">
        <f>C6+D6+E6-H6</f>
        <v>0</v>
      </c>
    </row>
    <row r="7" spans="1:10" x14ac:dyDescent="0.25">
      <c r="A7" s="230" t="s">
        <v>174</v>
      </c>
      <c r="B7" s="231">
        <v>41191</v>
      </c>
      <c r="C7" s="40">
        <v>3300</v>
      </c>
      <c r="D7" s="40"/>
      <c r="E7" s="40">
        <f>198*F7</f>
        <v>0</v>
      </c>
      <c r="F7" s="40"/>
      <c r="G7" s="40">
        <f>+C7+D7+E7</f>
        <v>3300</v>
      </c>
      <c r="H7" s="232">
        <v>3102</v>
      </c>
      <c r="I7" s="42">
        <f>+I6+G7-H7</f>
        <v>198</v>
      </c>
    </row>
    <row r="8" spans="1:10" x14ac:dyDescent="0.25">
      <c r="A8" s="230" t="s">
        <v>176</v>
      </c>
      <c r="B8" s="231">
        <v>41235</v>
      </c>
      <c r="C8" s="40">
        <v>3300</v>
      </c>
      <c r="D8" s="40">
        <v>150</v>
      </c>
      <c r="E8" s="40">
        <f>198*F8</f>
        <v>0</v>
      </c>
      <c r="F8" s="40"/>
      <c r="G8" s="40">
        <f t="shared" ref="G8:G26" si="0">+C8+D8+E8</f>
        <v>3450</v>
      </c>
      <c r="H8" s="233">
        <v>3300</v>
      </c>
      <c r="I8" s="42">
        <f>+I7+G8-H8</f>
        <v>348</v>
      </c>
    </row>
    <row r="9" spans="1:10" x14ac:dyDescent="0.25">
      <c r="A9" s="230" t="s">
        <v>177</v>
      </c>
      <c r="B9" s="231">
        <v>41264</v>
      </c>
      <c r="C9" s="40">
        <v>3300</v>
      </c>
      <c r="D9" s="40">
        <v>150</v>
      </c>
      <c r="E9" s="40">
        <f>198*F9</f>
        <v>0</v>
      </c>
      <c r="F9" s="40"/>
      <c r="G9" s="40">
        <f t="shared" si="0"/>
        <v>3450</v>
      </c>
      <c r="H9" s="233">
        <v>3300</v>
      </c>
      <c r="I9" s="42">
        <f>+I8+G9-H9</f>
        <v>498</v>
      </c>
    </row>
    <row r="10" spans="1:10" x14ac:dyDescent="0.25">
      <c r="A10" s="230" t="s">
        <v>61</v>
      </c>
      <c r="B10" s="231"/>
      <c r="C10" s="40">
        <v>3300</v>
      </c>
      <c r="D10" s="40">
        <v>150</v>
      </c>
      <c r="E10" s="40">
        <f>C10*5%*F10</f>
        <v>1980</v>
      </c>
      <c r="F10" s="40">
        <v>12</v>
      </c>
      <c r="G10" s="40">
        <f t="shared" si="0"/>
        <v>5430</v>
      </c>
      <c r="H10" s="234"/>
      <c r="I10" s="42">
        <f>+I9+G10-H10</f>
        <v>5928</v>
      </c>
      <c r="J10" s="235"/>
    </row>
    <row r="11" spans="1:10" x14ac:dyDescent="0.25">
      <c r="A11" s="230" t="s">
        <v>178</v>
      </c>
      <c r="B11" s="231">
        <v>41306</v>
      </c>
      <c r="C11" s="40">
        <v>3300</v>
      </c>
      <c r="D11" s="40"/>
      <c r="E11" s="40">
        <f>-C11*6%</f>
        <v>-198</v>
      </c>
      <c r="F11" s="40"/>
      <c r="G11" s="40">
        <f t="shared" si="0"/>
        <v>3102</v>
      </c>
      <c r="H11" s="233">
        <v>3300</v>
      </c>
      <c r="I11" s="42">
        <f>+I10+G11-H11</f>
        <v>5730</v>
      </c>
    </row>
    <row r="12" spans="1:10" x14ac:dyDescent="0.25">
      <c r="A12" s="230" t="s">
        <v>6</v>
      </c>
      <c r="B12" s="231">
        <v>41710</v>
      </c>
      <c r="C12" s="40">
        <v>3300</v>
      </c>
      <c r="D12" s="40"/>
      <c r="E12" s="40">
        <f t="shared" ref="E12:E24" si="1">C12*5%*F12</f>
        <v>0</v>
      </c>
      <c r="F12" s="40"/>
      <c r="G12" s="40">
        <f t="shared" si="0"/>
        <v>3300</v>
      </c>
      <c r="H12" s="233">
        <v>3300</v>
      </c>
      <c r="I12" s="42">
        <f t="shared" ref="I12:I21" si="2">+I11+G12-H12</f>
        <v>5730</v>
      </c>
    </row>
    <row r="13" spans="1:10" x14ac:dyDescent="0.25">
      <c r="A13" s="230" t="s">
        <v>39</v>
      </c>
      <c r="B13" s="236"/>
      <c r="C13" s="40">
        <v>3300</v>
      </c>
      <c r="D13" s="40">
        <v>150</v>
      </c>
      <c r="E13" s="40">
        <f t="shared" si="1"/>
        <v>1485</v>
      </c>
      <c r="F13" s="40">
        <v>9</v>
      </c>
      <c r="G13" s="40">
        <f t="shared" si="0"/>
        <v>4935</v>
      </c>
      <c r="H13" s="233">
        <v>0</v>
      </c>
      <c r="I13" s="42">
        <f t="shared" si="2"/>
        <v>10665</v>
      </c>
    </row>
    <row r="14" spans="1:10" x14ac:dyDescent="0.25">
      <c r="A14" s="230" t="s">
        <v>58</v>
      </c>
      <c r="B14" s="231">
        <v>41786</v>
      </c>
      <c r="C14" s="40">
        <v>3300</v>
      </c>
      <c r="D14" s="40">
        <v>150</v>
      </c>
      <c r="E14" s="40">
        <f t="shared" si="1"/>
        <v>0</v>
      </c>
      <c r="F14" s="40"/>
      <c r="G14" s="40">
        <f t="shared" si="0"/>
        <v>3450</v>
      </c>
      <c r="H14" s="233">
        <v>3300</v>
      </c>
      <c r="I14" s="42">
        <f t="shared" si="2"/>
        <v>10815</v>
      </c>
    </row>
    <row r="15" spans="1:10" x14ac:dyDescent="0.25">
      <c r="A15" s="230" t="s">
        <v>59</v>
      </c>
      <c r="B15" s="236"/>
      <c r="C15" s="40">
        <v>3300</v>
      </c>
      <c r="D15" s="40">
        <v>150</v>
      </c>
      <c r="E15" s="40">
        <f t="shared" si="1"/>
        <v>1155</v>
      </c>
      <c r="F15" s="40">
        <v>7</v>
      </c>
      <c r="G15" s="40">
        <f t="shared" si="0"/>
        <v>4605</v>
      </c>
      <c r="H15" s="233">
        <v>0</v>
      </c>
      <c r="I15" s="42">
        <f t="shared" si="2"/>
        <v>15420</v>
      </c>
    </row>
    <row r="16" spans="1:10" x14ac:dyDescent="0.25">
      <c r="A16" s="134" t="s">
        <v>60</v>
      </c>
      <c r="B16" s="237"/>
      <c r="C16" s="40">
        <v>3300</v>
      </c>
      <c r="D16" s="40">
        <v>150</v>
      </c>
      <c r="E16" s="40">
        <f t="shared" si="1"/>
        <v>990</v>
      </c>
      <c r="F16" s="40">
        <v>6</v>
      </c>
      <c r="G16" s="40">
        <f t="shared" si="0"/>
        <v>4440</v>
      </c>
      <c r="H16" s="233">
        <v>0</v>
      </c>
      <c r="I16" s="42">
        <f t="shared" si="2"/>
        <v>19860</v>
      </c>
    </row>
    <row r="17" spans="1:9" x14ac:dyDescent="0.25">
      <c r="A17" s="134" t="s">
        <v>171</v>
      </c>
      <c r="B17" s="237"/>
      <c r="C17" s="40">
        <v>3300</v>
      </c>
      <c r="D17" s="40">
        <v>150</v>
      </c>
      <c r="E17" s="40">
        <f t="shared" si="1"/>
        <v>825</v>
      </c>
      <c r="F17" s="40">
        <v>5</v>
      </c>
      <c r="G17" s="40">
        <f t="shared" si="0"/>
        <v>4275</v>
      </c>
      <c r="H17" s="233">
        <v>0</v>
      </c>
      <c r="I17" s="42">
        <f t="shared" si="2"/>
        <v>24135</v>
      </c>
    </row>
    <row r="18" spans="1:9" x14ac:dyDescent="0.25">
      <c r="A18" s="38" t="s">
        <v>172</v>
      </c>
      <c r="B18" s="238"/>
      <c r="C18" s="40">
        <v>3300</v>
      </c>
      <c r="D18" s="41">
        <v>150</v>
      </c>
      <c r="E18" s="40">
        <f t="shared" si="1"/>
        <v>660</v>
      </c>
      <c r="F18" s="41">
        <v>4</v>
      </c>
      <c r="G18" s="40">
        <f t="shared" si="0"/>
        <v>4110</v>
      </c>
      <c r="H18" s="52">
        <v>0</v>
      </c>
      <c r="I18" s="42">
        <f t="shared" si="2"/>
        <v>28245</v>
      </c>
    </row>
    <row r="19" spans="1:9" x14ac:dyDescent="0.25">
      <c r="A19" s="38" t="s">
        <v>174</v>
      </c>
      <c r="B19" s="238"/>
      <c r="C19" s="40">
        <v>3300</v>
      </c>
      <c r="D19" s="41">
        <v>150</v>
      </c>
      <c r="E19" s="40">
        <f t="shared" si="1"/>
        <v>495</v>
      </c>
      <c r="F19" s="41">
        <v>3</v>
      </c>
      <c r="G19" s="40">
        <f t="shared" si="0"/>
        <v>3945</v>
      </c>
      <c r="H19" s="52">
        <v>0</v>
      </c>
      <c r="I19" s="42">
        <f t="shared" si="2"/>
        <v>32190</v>
      </c>
    </row>
    <row r="20" spans="1:9" x14ac:dyDescent="0.25">
      <c r="A20" s="38" t="s">
        <v>176</v>
      </c>
      <c r="B20" s="239">
        <v>41955</v>
      </c>
      <c r="C20" s="40">
        <v>3300</v>
      </c>
      <c r="D20" s="41"/>
      <c r="E20" s="40">
        <f t="shared" si="1"/>
        <v>0</v>
      </c>
      <c r="F20" s="41"/>
      <c r="G20" s="40">
        <f t="shared" si="0"/>
        <v>3300</v>
      </c>
      <c r="H20" s="52">
        <v>3300</v>
      </c>
      <c r="I20" s="42">
        <f t="shared" si="2"/>
        <v>32190</v>
      </c>
    </row>
    <row r="21" spans="1:9" x14ac:dyDescent="0.25">
      <c r="A21" s="38" t="s">
        <v>177</v>
      </c>
      <c r="B21" s="239">
        <v>41975</v>
      </c>
      <c r="C21" s="40">
        <v>3300</v>
      </c>
      <c r="D21" s="41"/>
      <c r="E21" s="40">
        <f>-C21*6%</f>
        <v>-198</v>
      </c>
      <c r="F21" s="41"/>
      <c r="G21" s="40">
        <f t="shared" si="0"/>
        <v>3102</v>
      </c>
      <c r="H21" s="52">
        <v>3300</v>
      </c>
      <c r="I21" s="42">
        <f t="shared" si="2"/>
        <v>31992</v>
      </c>
    </row>
    <row r="22" spans="1:9" x14ac:dyDescent="0.25">
      <c r="A22" s="38" t="s">
        <v>61</v>
      </c>
      <c r="B22" s="239">
        <v>41656</v>
      </c>
      <c r="C22" s="40">
        <v>3300</v>
      </c>
      <c r="D22" s="41">
        <v>150</v>
      </c>
      <c r="E22" s="40">
        <f t="shared" si="1"/>
        <v>0</v>
      </c>
      <c r="F22" s="41"/>
      <c r="G22" s="40">
        <f t="shared" si="0"/>
        <v>3450</v>
      </c>
      <c r="H22" s="52">
        <v>6600</v>
      </c>
      <c r="I22" s="42">
        <f>+I21+G22-H22</f>
        <v>28842</v>
      </c>
    </row>
    <row r="23" spans="1:9" x14ac:dyDescent="0.25">
      <c r="A23" s="38"/>
      <c r="B23" s="239">
        <v>41669</v>
      </c>
      <c r="C23" s="41"/>
      <c r="D23" s="41"/>
      <c r="E23" s="41"/>
      <c r="F23" s="41"/>
      <c r="G23" s="52"/>
      <c r="H23" s="40">
        <v>3450</v>
      </c>
      <c r="I23" s="73">
        <f t="shared" ref="I23:I29" si="3">I22+G23-H23</f>
        <v>25392</v>
      </c>
    </row>
    <row r="24" spans="1:9" x14ac:dyDescent="0.25">
      <c r="A24" s="38" t="s">
        <v>178</v>
      </c>
      <c r="B24" s="239">
        <v>41680</v>
      </c>
      <c r="C24" s="41">
        <v>3300</v>
      </c>
      <c r="D24" s="41"/>
      <c r="E24" s="40">
        <f t="shared" si="1"/>
        <v>0</v>
      </c>
      <c r="F24" s="41"/>
      <c r="G24" s="40">
        <f t="shared" si="0"/>
        <v>3300</v>
      </c>
      <c r="H24" s="40">
        <v>3450</v>
      </c>
      <c r="I24" s="73">
        <f t="shared" si="3"/>
        <v>25242</v>
      </c>
    </row>
    <row r="25" spans="1:9" x14ac:dyDescent="0.25">
      <c r="A25" s="38"/>
      <c r="B25" s="239">
        <v>41689</v>
      </c>
      <c r="C25" s="41"/>
      <c r="D25" s="240"/>
      <c r="E25" s="240"/>
      <c r="F25" s="41"/>
      <c r="G25" s="52"/>
      <c r="H25" s="40">
        <v>3450</v>
      </c>
      <c r="I25" s="73">
        <f t="shared" si="3"/>
        <v>21792</v>
      </c>
    </row>
    <row r="26" spans="1:9" x14ac:dyDescent="0.25">
      <c r="A26" s="38" t="s">
        <v>6</v>
      </c>
      <c r="B26" s="239">
        <v>41702</v>
      </c>
      <c r="C26" s="41">
        <v>3300</v>
      </c>
      <c r="D26" s="240"/>
      <c r="E26" s="40">
        <f>-C26*6%</f>
        <v>-198</v>
      </c>
      <c r="F26" s="41"/>
      <c r="G26" s="40">
        <f t="shared" si="0"/>
        <v>3102</v>
      </c>
      <c r="H26" s="41">
        <v>3450</v>
      </c>
      <c r="I26" s="73">
        <f t="shared" si="3"/>
        <v>21444</v>
      </c>
    </row>
    <row r="27" spans="1:9" x14ac:dyDescent="0.25">
      <c r="A27" s="38"/>
      <c r="B27" s="239">
        <v>41722</v>
      </c>
      <c r="C27" s="41"/>
      <c r="D27" s="240"/>
      <c r="E27" s="240"/>
      <c r="F27" s="41"/>
      <c r="G27" s="52"/>
      <c r="H27" s="41">
        <v>5352</v>
      </c>
      <c r="I27" s="73">
        <f t="shared" si="3"/>
        <v>16092</v>
      </c>
    </row>
    <row r="28" spans="1:9" x14ac:dyDescent="0.25">
      <c r="A28" s="38"/>
      <c r="B28" s="239">
        <v>41722</v>
      </c>
      <c r="C28" s="41"/>
      <c r="D28" s="240"/>
      <c r="E28" s="240"/>
      <c r="F28" s="41"/>
      <c r="G28" s="52"/>
      <c r="H28" s="41">
        <v>5352</v>
      </c>
      <c r="I28" s="73">
        <f t="shared" si="3"/>
        <v>10740</v>
      </c>
    </row>
    <row r="29" spans="1:9" x14ac:dyDescent="0.25">
      <c r="A29" s="38" t="s">
        <v>39</v>
      </c>
      <c r="B29" s="239">
        <v>41733</v>
      </c>
      <c r="C29" s="41"/>
      <c r="D29" s="240"/>
      <c r="E29" s="240"/>
      <c r="F29" s="41"/>
      <c r="G29" s="52"/>
      <c r="H29" s="41">
        <v>3450</v>
      </c>
      <c r="I29" s="73">
        <f t="shared" si="3"/>
        <v>7290</v>
      </c>
    </row>
    <row r="30" spans="1:9" x14ac:dyDescent="0.25">
      <c r="A30" s="38" t="s">
        <v>166</v>
      </c>
      <c r="B30" s="241"/>
      <c r="C30" s="41"/>
      <c r="D30" s="240"/>
      <c r="E30" s="240"/>
      <c r="F30" s="41"/>
      <c r="G30" s="52"/>
      <c r="H30" s="41"/>
      <c r="I30" s="73">
        <f>I29</f>
        <v>7290</v>
      </c>
    </row>
    <row r="31" spans="1:9" x14ac:dyDescent="0.25">
      <c r="A31" s="38" t="s">
        <v>1043</v>
      </c>
      <c r="B31" s="241"/>
      <c r="C31" s="41"/>
      <c r="D31" s="240"/>
      <c r="E31" s="240"/>
      <c r="F31" s="41"/>
      <c r="G31" s="52"/>
      <c r="H31" s="41"/>
      <c r="I31" s="73">
        <f>(E10+E13+E15+E16+E17+E18+E19)*60%</f>
        <v>4554</v>
      </c>
    </row>
    <row r="32" spans="1:9" x14ac:dyDescent="0.25">
      <c r="A32" s="38"/>
      <c r="B32" s="241"/>
      <c r="C32" s="41"/>
      <c r="D32" s="240"/>
      <c r="E32" s="240"/>
      <c r="F32" s="41"/>
      <c r="G32" s="52"/>
      <c r="H32" s="41"/>
      <c r="I32" s="73"/>
    </row>
    <row r="33" spans="1:10" ht="25.5" customHeight="1" thickBot="1" x14ac:dyDescent="0.3">
      <c r="A33" s="43" t="s">
        <v>1044</v>
      </c>
      <c r="B33" s="44"/>
      <c r="C33" s="45"/>
      <c r="D33" s="45"/>
      <c r="E33" s="45"/>
      <c r="F33" s="45"/>
      <c r="G33" s="46"/>
      <c r="H33" s="242"/>
      <c r="I33" s="47">
        <f>I30-I31</f>
        <v>2736</v>
      </c>
    </row>
    <row r="35" spans="1:10" ht="15.75" thickBot="1" x14ac:dyDescent="0.3"/>
    <row r="36" spans="1:10" ht="15.75" thickBot="1" x14ac:dyDescent="0.3">
      <c r="A36" s="601" t="s">
        <v>155</v>
      </c>
      <c r="B36" s="602"/>
      <c r="C36" s="602"/>
      <c r="D36" s="602"/>
      <c r="E36" s="602"/>
      <c r="F36" s="602"/>
      <c r="G36" s="602"/>
      <c r="H36" s="602"/>
      <c r="I36" s="603"/>
    </row>
    <row r="37" spans="1:10" x14ac:dyDescent="0.25">
      <c r="A37" s="25"/>
      <c r="B37" s="26"/>
      <c r="C37" s="26"/>
      <c r="D37" s="26"/>
      <c r="E37" s="26"/>
      <c r="F37" s="26"/>
      <c r="G37" s="26"/>
      <c r="H37" s="26"/>
      <c r="I37" s="27"/>
    </row>
    <row r="38" spans="1:10" ht="18.75" x14ac:dyDescent="0.3">
      <c r="A38" s="604" t="s">
        <v>1045</v>
      </c>
      <c r="B38" s="605"/>
      <c r="C38" s="605"/>
      <c r="D38" s="605"/>
      <c r="E38" s="605"/>
      <c r="F38" s="605"/>
      <c r="G38" s="605"/>
      <c r="H38" s="605"/>
      <c r="I38" s="606"/>
    </row>
    <row r="39" spans="1:10" ht="15.75" thickBot="1" x14ac:dyDescent="0.3">
      <c r="A39" s="607" t="s">
        <v>1042</v>
      </c>
      <c r="B39" s="608"/>
      <c r="C39" s="608"/>
      <c r="D39" s="608"/>
      <c r="E39" s="608"/>
      <c r="F39" s="608"/>
      <c r="G39" s="608"/>
      <c r="H39" s="608"/>
      <c r="I39" s="609"/>
    </row>
    <row r="40" spans="1:10" ht="25.5" x14ac:dyDescent="0.25">
      <c r="A40" s="30" t="s">
        <v>157</v>
      </c>
      <c r="B40" s="31" t="s">
        <v>158</v>
      </c>
      <c r="C40" s="32" t="s">
        <v>159</v>
      </c>
      <c r="D40" s="33" t="s">
        <v>160</v>
      </c>
      <c r="E40" s="34" t="s">
        <v>161</v>
      </c>
      <c r="F40" s="35" t="s">
        <v>162</v>
      </c>
      <c r="G40" s="36" t="s">
        <v>163</v>
      </c>
      <c r="H40" s="36" t="s">
        <v>164</v>
      </c>
      <c r="I40" s="37" t="s">
        <v>165</v>
      </c>
    </row>
    <row r="41" spans="1:10" x14ac:dyDescent="0.25">
      <c r="A41" s="230" t="s">
        <v>6</v>
      </c>
      <c r="B41" s="243">
        <v>41589</v>
      </c>
      <c r="C41" s="40">
        <v>3300</v>
      </c>
      <c r="D41" s="40">
        <v>150</v>
      </c>
      <c r="E41" s="40">
        <f>C41*5%*F41</f>
        <v>1650</v>
      </c>
      <c r="F41" s="40">
        <v>10</v>
      </c>
      <c r="G41" s="40">
        <f t="shared" ref="G41:G53" si="4">+C41+D41+E41</f>
        <v>5100</v>
      </c>
      <c r="H41" s="233">
        <v>2500</v>
      </c>
      <c r="I41" s="42">
        <f>+G41-H41</f>
        <v>2600</v>
      </c>
    </row>
    <row r="42" spans="1:10" x14ac:dyDescent="0.25">
      <c r="A42" s="230" t="s">
        <v>39</v>
      </c>
      <c r="B42" s="244">
        <v>41968</v>
      </c>
      <c r="C42" s="40">
        <v>3300</v>
      </c>
      <c r="D42" s="40">
        <v>150</v>
      </c>
      <c r="E42" s="40">
        <f t="shared" ref="E42:E53" si="5">C42*5%*F42</f>
        <v>1485</v>
      </c>
      <c r="F42" s="40">
        <v>9</v>
      </c>
      <c r="G42" s="40">
        <f t="shared" si="4"/>
        <v>4935</v>
      </c>
      <c r="H42" s="233">
        <v>4500</v>
      </c>
      <c r="I42" s="42">
        <f>I41+G42-H42</f>
        <v>3035</v>
      </c>
    </row>
    <row r="43" spans="1:10" x14ac:dyDescent="0.25">
      <c r="A43" s="230" t="s">
        <v>58</v>
      </c>
      <c r="B43" s="245">
        <v>41670</v>
      </c>
      <c r="C43" s="40">
        <v>3300</v>
      </c>
      <c r="D43" s="40">
        <v>150</v>
      </c>
      <c r="E43" s="40">
        <f t="shared" si="5"/>
        <v>1320</v>
      </c>
      <c r="F43" s="40">
        <v>8</v>
      </c>
      <c r="G43" s="40">
        <f t="shared" si="4"/>
        <v>4770</v>
      </c>
      <c r="H43" s="233">
        <v>10000</v>
      </c>
      <c r="I43" s="42">
        <f t="shared" ref="I43:I47" si="6">+I42+G43-H43</f>
        <v>-2195</v>
      </c>
    </row>
    <row r="44" spans="1:10" x14ac:dyDescent="0.25">
      <c r="A44" s="230" t="s">
        <v>59</v>
      </c>
      <c r="B44" s="245">
        <v>41677</v>
      </c>
      <c r="C44" s="40">
        <v>3300</v>
      </c>
      <c r="D44" s="40">
        <v>150</v>
      </c>
      <c r="E44" s="40">
        <f t="shared" si="5"/>
        <v>1155</v>
      </c>
      <c r="F44" s="40">
        <v>7</v>
      </c>
      <c r="G44" s="40">
        <f t="shared" si="4"/>
        <v>4605</v>
      </c>
      <c r="H44" s="233">
        <v>4500</v>
      </c>
      <c r="I44" s="42">
        <f>+I43+G44-H44</f>
        <v>-2090</v>
      </c>
    </row>
    <row r="45" spans="1:10" x14ac:dyDescent="0.25">
      <c r="A45" s="134" t="s">
        <v>60</v>
      </c>
      <c r="B45" s="245">
        <v>41684</v>
      </c>
      <c r="C45" s="40">
        <v>3300</v>
      </c>
      <c r="D45" s="40">
        <v>150</v>
      </c>
      <c r="E45" s="40">
        <f t="shared" si="5"/>
        <v>990</v>
      </c>
      <c r="F45" s="40">
        <v>6</v>
      </c>
      <c r="G45" s="40">
        <f t="shared" si="4"/>
        <v>4440</v>
      </c>
      <c r="H45" s="233">
        <v>4000</v>
      </c>
      <c r="I45" s="42">
        <f>+I44+G45-H45</f>
        <v>-1650</v>
      </c>
    </row>
    <row r="46" spans="1:10" x14ac:dyDescent="0.25">
      <c r="A46" s="134" t="s">
        <v>171</v>
      </c>
      <c r="B46" s="243">
        <v>41691</v>
      </c>
      <c r="C46" s="40">
        <v>3300</v>
      </c>
      <c r="D46" s="40">
        <v>150</v>
      </c>
      <c r="E46" s="40">
        <f t="shared" si="5"/>
        <v>825</v>
      </c>
      <c r="F46" s="40">
        <v>5</v>
      </c>
      <c r="G46" s="40">
        <f t="shared" si="4"/>
        <v>4275</v>
      </c>
      <c r="H46" s="233">
        <v>4000</v>
      </c>
      <c r="I46" s="42">
        <f>+I45+G46-H46</f>
        <v>-1375</v>
      </c>
    </row>
    <row r="47" spans="1:10" x14ac:dyDescent="0.25">
      <c r="A47" s="38" t="s">
        <v>172</v>
      </c>
      <c r="B47" s="243">
        <v>42299</v>
      </c>
      <c r="C47" s="40">
        <v>3300</v>
      </c>
      <c r="D47" s="41">
        <v>150</v>
      </c>
      <c r="E47" s="40">
        <f t="shared" si="5"/>
        <v>660</v>
      </c>
      <c r="F47" s="41">
        <v>4</v>
      </c>
      <c r="G47" s="40">
        <f t="shared" si="4"/>
        <v>4110</v>
      </c>
      <c r="H47" s="52">
        <v>4500</v>
      </c>
      <c r="I47" s="42">
        <f t="shared" si="6"/>
        <v>-1765</v>
      </c>
      <c r="J47" t="s">
        <v>1046</v>
      </c>
    </row>
    <row r="48" spans="1:10" x14ac:dyDescent="0.25">
      <c r="A48" s="38" t="s">
        <v>174</v>
      </c>
      <c r="B48" s="243"/>
      <c r="C48" s="40">
        <v>4500</v>
      </c>
      <c r="D48" s="41"/>
      <c r="E48" s="40">
        <f t="shared" si="5"/>
        <v>0</v>
      </c>
      <c r="F48" s="41"/>
      <c r="G48" s="40">
        <f t="shared" si="4"/>
        <v>4500</v>
      </c>
      <c r="H48" s="52"/>
      <c r="I48" s="42">
        <f>+G48-H48</f>
        <v>4500</v>
      </c>
    </row>
    <row r="49" spans="1:10" x14ac:dyDescent="0.25">
      <c r="A49" s="38" t="s">
        <v>176</v>
      </c>
      <c r="B49" s="243"/>
      <c r="C49" s="40">
        <v>4500</v>
      </c>
      <c r="D49" s="41"/>
      <c r="E49" s="40">
        <f t="shared" si="5"/>
        <v>0</v>
      </c>
      <c r="F49" s="41"/>
      <c r="G49" s="40">
        <f t="shared" si="4"/>
        <v>4500</v>
      </c>
      <c r="H49" s="52"/>
      <c r="I49" s="42">
        <f>+I48+G49-H49</f>
        <v>9000</v>
      </c>
    </row>
    <row r="50" spans="1:10" x14ac:dyDescent="0.25">
      <c r="A50" s="38" t="s">
        <v>177</v>
      </c>
      <c r="B50" s="243"/>
      <c r="C50" s="40">
        <v>4500</v>
      </c>
      <c r="D50" s="41"/>
      <c r="E50" s="40">
        <f t="shared" si="5"/>
        <v>0</v>
      </c>
      <c r="F50" s="41"/>
      <c r="G50" s="40">
        <f t="shared" si="4"/>
        <v>4500</v>
      </c>
      <c r="H50" s="52"/>
      <c r="I50" s="42">
        <f>+I49+G50-H50</f>
        <v>13500</v>
      </c>
    </row>
    <row r="51" spans="1:10" x14ac:dyDescent="0.25">
      <c r="A51" s="38" t="s">
        <v>61</v>
      </c>
      <c r="B51" s="243"/>
      <c r="C51" s="40">
        <v>4500</v>
      </c>
      <c r="D51" s="41"/>
      <c r="E51" s="40">
        <f t="shared" si="5"/>
        <v>0</v>
      </c>
      <c r="F51" s="41"/>
      <c r="G51" s="40">
        <f t="shared" si="4"/>
        <v>4500</v>
      </c>
      <c r="H51" s="52"/>
      <c r="I51" s="42">
        <f>+I50+G51-H51</f>
        <v>18000</v>
      </c>
    </row>
    <row r="52" spans="1:10" x14ac:dyDescent="0.25">
      <c r="A52" s="38" t="s">
        <v>178</v>
      </c>
      <c r="B52" s="245"/>
      <c r="C52" s="40">
        <v>4500</v>
      </c>
      <c r="D52" s="41"/>
      <c r="E52" s="40">
        <f t="shared" si="5"/>
        <v>0</v>
      </c>
      <c r="F52" s="41"/>
      <c r="G52" s="40">
        <f t="shared" si="4"/>
        <v>4500</v>
      </c>
      <c r="H52" s="233"/>
      <c r="I52" s="42">
        <f>+I51+G52-H52</f>
        <v>22500</v>
      </c>
    </row>
    <row r="53" spans="1:10" x14ac:dyDescent="0.25">
      <c r="A53" s="38" t="s">
        <v>6</v>
      </c>
      <c r="B53" s="649">
        <v>45580</v>
      </c>
      <c r="C53" s="40">
        <v>4500</v>
      </c>
      <c r="D53" s="41"/>
      <c r="E53" s="40">
        <f t="shared" si="5"/>
        <v>0</v>
      </c>
      <c r="F53" s="41"/>
      <c r="G53" s="40">
        <f t="shared" si="4"/>
        <v>4500</v>
      </c>
      <c r="H53" s="40">
        <v>27000</v>
      </c>
      <c r="I53" s="42">
        <f>+I52+G53-H53</f>
        <v>0</v>
      </c>
      <c r="J53" t="s">
        <v>1984</v>
      </c>
    </row>
    <row r="54" spans="1:10" x14ac:dyDescent="0.25">
      <c r="A54" s="38"/>
      <c r="B54" s="241"/>
      <c r="C54" s="41"/>
      <c r="D54" s="240"/>
      <c r="E54" s="240"/>
      <c r="F54" s="41"/>
      <c r="G54" s="52"/>
      <c r="H54" s="40"/>
      <c r="I54" s="73"/>
    </row>
    <row r="55" spans="1:10" ht="15.75" thickBot="1" x14ac:dyDescent="0.3">
      <c r="A55" s="43" t="s">
        <v>166</v>
      </c>
      <c r="B55" s="44"/>
      <c r="C55" s="45"/>
      <c r="D55" s="45"/>
      <c r="E55" s="45"/>
      <c r="F55" s="45"/>
      <c r="G55" s="46"/>
      <c r="H55" s="242"/>
      <c r="I55" s="47">
        <f>I53</f>
        <v>0</v>
      </c>
    </row>
    <row r="57" spans="1:10" ht="15.75" thickBot="1" x14ac:dyDescent="0.3"/>
    <row r="58" spans="1:10" ht="15.75" thickBot="1" x14ac:dyDescent="0.3">
      <c r="A58" s="601" t="s">
        <v>155</v>
      </c>
      <c r="B58" s="602"/>
      <c r="C58" s="602"/>
      <c r="D58" s="602"/>
      <c r="E58" s="602"/>
      <c r="F58" s="602"/>
      <c r="G58" s="602"/>
      <c r="H58" s="602"/>
      <c r="I58" s="603"/>
    </row>
    <row r="59" spans="1:10" x14ac:dyDescent="0.25">
      <c r="A59" s="25"/>
      <c r="B59" s="26"/>
      <c r="C59" s="26"/>
      <c r="D59" s="26"/>
      <c r="E59" s="26"/>
      <c r="F59" s="26"/>
      <c r="G59" s="26"/>
      <c r="H59" s="26"/>
      <c r="I59" s="27"/>
    </row>
    <row r="60" spans="1:10" ht="18.75" x14ac:dyDescent="0.3">
      <c r="A60" s="604" t="s">
        <v>1047</v>
      </c>
      <c r="B60" s="605"/>
      <c r="C60" s="605"/>
      <c r="D60" s="605"/>
      <c r="E60" s="605"/>
      <c r="F60" s="605"/>
      <c r="G60" s="605"/>
      <c r="H60" s="605"/>
      <c r="I60" s="606"/>
    </row>
    <row r="61" spans="1:10" ht="15.75" thickBot="1" x14ac:dyDescent="0.3">
      <c r="A61" s="607" t="s">
        <v>1042</v>
      </c>
      <c r="B61" s="608"/>
      <c r="C61" s="608"/>
      <c r="D61" s="608"/>
      <c r="E61" s="608"/>
      <c r="F61" s="608"/>
      <c r="G61" s="608"/>
      <c r="H61" s="608"/>
      <c r="I61" s="609"/>
    </row>
    <row r="62" spans="1:10" ht="25.5" x14ac:dyDescent="0.25">
      <c r="A62" s="30" t="s">
        <v>157</v>
      </c>
      <c r="B62" s="31" t="s">
        <v>158</v>
      </c>
      <c r="C62" s="32" t="s">
        <v>159</v>
      </c>
      <c r="D62" s="33" t="s">
        <v>160</v>
      </c>
      <c r="E62" s="34" t="s">
        <v>161</v>
      </c>
      <c r="F62" s="35" t="s">
        <v>162</v>
      </c>
      <c r="G62" s="36" t="s">
        <v>163</v>
      </c>
      <c r="H62" s="36" t="s">
        <v>164</v>
      </c>
      <c r="I62" s="37" t="s">
        <v>165</v>
      </c>
    </row>
    <row r="63" spans="1:10" x14ac:dyDescent="0.25">
      <c r="A63" s="230" t="s">
        <v>174</v>
      </c>
      <c r="B63" s="616">
        <v>41233</v>
      </c>
      <c r="C63" s="40">
        <v>3300</v>
      </c>
      <c r="D63" s="40">
        <v>150</v>
      </c>
      <c r="E63" s="40">
        <f>C63*5%*F63</f>
        <v>165</v>
      </c>
      <c r="F63" s="40">
        <v>1</v>
      </c>
      <c r="G63" s="40">
        <f t="shared" ref="G63:G83" si="7">+C63+D63+E63</f>
        <v>3615</v>
      </c>
      <c r="H63" s="233"/>
      <c r="I63" s="42">
        <f>+G63-H63</f>
        <v>3615</v>
      </c>
      <c r="J63" s="235" t="s">
        <v>1048</v>
      </c>
    </row>
    <row r="64" spans="1:10" x14ac:dyDescent="0.25">
      <c r="A64" s="230" t="s">
        <v>176</v>
      </c>
      <c r="B64" s="617"/>
      <c r="C64" s="40">
        <v>3300</v>
      </c>
      <c r="D64" s="40">
        <v>150</v>
      </c>
      <c r="E64" s="40">
        <f t="shared" ref="E64:E83" si="8">C64*5%*F64</f>
        <v>0</v>
      </c>
      <c r="F64" s="40">
        <v>0</v>
      </c>
      <c r="G64" s="40">
        <f t="shared" si="7"/>
        <v>3450</v>
      </c>
      <c r="H64" s="233">
        <v>6400</v>
      </c>
      <c r="I64" s="42">
        <f t="shared" ref="I64:I77" si="9">+I63+G64-H64</f>
        <v>665</v>
      </c>
    </row>
    <row r="65" spans="1:12" x14ac:dyDescent="0.25">
      <c r="A65" s="230" t="s">
        <v>177</v>
      </c>
      <c r="B65" s="246">
        <v>41663</v>
      </c>
      <c r="C65" s="40">
        <v>3300</v>
      </c>
      <c r="D65" s="40">
        <v>150</v>
      </c>
      <c r="E65" s="40">
        <f t="shared" si="8"/>
        <v>2145</v>
      </c>
      <c r="F65" s="40">
        <v>13</v>
      </c>
      <c r="G65" s="40">
        <f t="shared" si="7"/>
        <v>5595</v>
      </c>
      <c r="H65" s="247">
        <v>3300</v>
      </c>
      <c r="I65" s="42">
        <f t="shared" si="9"/>
        <v>2960</v>
      </c>
    </row>
    <row r="66" spans="1:12" x14ac:dyDescent="0.25">
      <c r="A66" s="230" t="s">
        <v>61</v>
      </c>
      <c r="B66" s="243">
        <v>41299</v>
      </c>
      <c r="C66" s="40">
        <v>3300</v>
      </c>
      <c r="D66" s="40">
        <v>150</v>
      </c>
      <c r="E66" s="40">
        <f t="shared" si="8"/>
        <v>0</v>
      </c>
      <c r="F66" s="40"/>
      <c r="G66" s="40">
        <f t="shared" si="7"/>
        <v>3450</v>
      </c>
      <c r="H66" s="233">
        <v>3350</v>
      </c>
      <c r="I66" s="42">
        <f t="shared" si="9"/>
        <v>3060</v>
      </c>
    </row>
    <row r="67" spans="1:12" x14ac:dyDescent="0.25">
      <c r="A67" s="230" t="s">
        <v>178</v>
      </c>
      <c r="B67" s="618">
        <v>41663</v>
      </c>
      <c r="C67" s="40">
        <v>3300</v>
      </c>
      <c r="D67" s="40">
        <v>150</v>
      </c>
      <c r="E67" s="40">
        <f t="shared" si="8"/>
        <v>1815</v>
      </c>
      <c r="F67" s="40">
        <v>11</v>
      </c>
      <c r="G67" s="40">
        <f t="shared" si="7"/>
        <v>5265</v>
      </c>
      <c r="H67" s="247">
        <v>3300</v>
      </c>
      <c r="I67" s="42">
        <f t="shared" si="9"/>
        <v>5025</v>
      </c>
    </row>
    <row r="68" spans="1:12" x14ac:dyDescent="0.25">
      <c r="A68" s="230" t="s">
        <v>6</v>
      </c>
      <c r="B68" s="619"/>
      <c r="C68" s="40">
        <v>3300</v>
      </c>
      <c r="D68" s="40">
        <v>150</v>
      </c>
      <c r="E68" s="40">
        <f t="shared" si="8"/>
        <v>1650</v>
      </c>
      <c r="F68" s="40">
        <v>10</v>
      </c>
      <c r="G68" s="40">
        <f t="shared" si="7"/>
        <v>5100</v>
      </c>
      <c r="H68" s="247">
        <v>3300</v>
      </c>
      <c r="I68" s="42">
        <f t="shared" si="9"/>
        <v>6825</v>
      </c>
    </row>
    <row r="69" spans="1:12" x14ac:dyDescent="0.25">
      <c r="A69" s="230" t="s">
        <v>39</v>
      </c>
      <c r="B69" s="619"/>
      <c r="C69" s="40">
        <v>3300</v>
      </c>
      <c r="D69" s="40">
        <v>150</v>
      </c>
      <c r="E69" s="40">
        <f t="shared" si="8"/>
        <v>1485</v>
      </c>
      <c r="F69" s="40">
        <v>9</v>
      </c>
      <c r="G69" s="40">
        <f t="shared" si="7"/>
        <v>4935</v>
      </c>
      <c r="H69" s="247">
        <v>3300</v>
      </c>
      <c r="I69" s="42">
        <f t="shared" si="9"/>
        <v>8460</v>
      </c>
      <c r="K69" s="65">
        <f>H65+H67+H68+H69+H70+H71+H72+H73</f>
        <v>26400</v>
      </c>
    </row>
    <row r="70" spans="1:12" x14ac:dyDescent="0.25">
      <c r="A70" s="230" t="s">
        <v>58</v>
      </c>
      <c r="B70" s="619"/>
      <c r="C70" s="40">
        <v>3300</v>
      </c>
      <c r="D70" s="40">
        <v>150</v>
      </c>
      <c r="E70" s="40">
        <f t="shared" si="8"/>
        <v>1320</v>
      </c>
      <c r="F70" s="40">
        <v>8</v>
      </c>
      <c r="G70" s="40">
        <f t="shared" si="7"/>
        <v>4770</v>
      </c>
      <c r="H70" s="247">
        <v>3300</v>
      </c>
      <c r="I70" s="42">
        <f t="shared" si="9"/>
        <v>9930</v>
      </c>
    </row>
    <row r="71" spans="1:12" x14ac:dyDescent="0.25">
      <c r="A71" s="230" t="s">
        <v>59</v>
      </c>
      <c r="B71" s="619"/>
      <c r="C71" s="40">
        <v>3300</v>
      </c>
      <c r="D71" s="40">
        <v>150</v>
      </c>
      <c r="E71" s="40">
        <f t="shared" si="8"/>
        <v>1155</v>
      </c>
      <c r="F71" s="40">
        <v>7</v>
      </c>
      <c r="G71" s="40">
        <f t="shared" si="7"/>
        <v>4605</v>
      </c>
      <c r="H71" s="247">
        <v>3300</v>
      </c>
      <c r="I71" s="42">
        <f t="shared" si="9"/>
        <v>11235</v>
      </c>
    </row>
    <row r="72" spans="1:12" x14ac:dyDescent="0.25">
      <c r="A72" s="134" t="s">
        <v>60</v>
      </c>
      <c r="B72" s="619"/>
      <c r="C72" s="40">
        <v>3300</v>
      </c>
      <c r="D72" s="40">
        <v>150</v>
      </c>
      <c r="E72" s="40">
        <f t="shared" si="8"/>
        <v>990</v>
      </c>
      <c r="F72" s="40">
        <v>6</v>
      </c>
      <c r="G72" s="40">
        <f t="shared" si="7"/>
        <v>4440</v>
      </c>
      <c r="H72" s="247">
        <v>3300</v>
      </c>
      <c r="I72" s="42">
        <f t="shared" si="9"/>
        <v>12375</v>
      </c>
    </row>
    <row r="73" spans="1:12" x14ac:dyDescent="0.25">
      <c r="A73" s="134" t="s">
        <v>171</v>
      </c>
      <c r="B73" s="620"/>
      <c r="C73" s="40">
        <v>3300</v>
      </c>
      <c r="D73" s="40">
        <v>150</v>
      </c>
      <c r="E73" s="40">
        <f t="shared" si="8"/>
        <v>825</v>
      </c>
      <c r="F73" s="40">
        <v>5</v>
      </c>
      <c r="G73" s="40">
        <f t="shared" si="7"/>
        <v>4275</v>
      </c>
      <c r="H73" s="247">
        <v>3300</v>
      </c>
      <c r="I73" s="42">
        <f t="shared" si="9"/>
        <v>13350</v>
      </c>
      <c r="K73" s="65">
        <f>H74+H75+H76+H77</f>
        <v>13200</v>
      </c>
    </row>
    <row r="74" spans="1:12" x14ac:dyDescent="0.25">
      <c r="A74" s="38" t="s">
        <v>172</v>
      </c>
      <c r="B74" s="613">
        <v>41670</v>
      </c>
      <c r="C74" s="40">
        <v>3300</v>
      </c>
      <c r="D74" s="41">
        <v>150</v>
      </c>
      <c r="E74" s="40">
        <f t="shared" si="8"/>
        <v>660</v>
      </c>
      <c r="F74" s="41">
        <v>4</v>
      </c>
      <c r="G74" s="40">
        <f t="shared" si="7"/>
        <v>4110</v>
      </c>
      <c r="H74" s="248">
        <v>3300</v>
      </c>
      <c r="I74" s="42">
        <f t="shared" si="9"/>
        <v>14160</v>
      </c>
    </row>
    <row r="75" spans="1:12" x14ac:dyDescent="0.25">
      <c r="A75" s="38" t="s">
        <v>174</v>
      </c>
      <c r="B75" s="614"/>
      <c r="C75" s="40">
        <v>3300</v>
      </c>
      <c r="D75" s="41">
        <v>150</v>
      </c>
      <c r="E75" s="40">
        <f t="shared" si="8"/>
        <v>495</v>
      </c>
      <c r="F75" s="41">
        <v>3</v>
      </c>
      <c r="G75" s="40">
        <f t="shared" si="7"/>
        <v>3945</v>
      </c>
      <c r="H75" s="248">
        <v>3300</v>
      </c>
      <c r="I75" s="42">
        <f t="shared" si="9"/>
        <v>14805</v>
      </c>
      <c r="K75" s="65">
        <f>SUM(E63:E77)</f>
        <v>13200</v>
      </c>
      <c r="L75">
        <v>8325</v>
      </c>
    </row>
    <row r="76" spans="1:12" x14ac:dyDescent="0.25">
      <c r="A76" s="38" t="s">
        <v>176</v>
      </c>
      <c r="B76" s="614"/>
      <c r="C76" s="40">
        <v>3300</v>
      </c>
      <c r="D76" s="41">
        <v>150</v>
      </c>
      <c r="E76" s="40">
        <f t="shared" si="8"/>
        <v>330</v>
      </c>
      <c r="F76" s="41">
        <v>2</v>
      </c>
      <c r="G76" s="40">
        <f t="shared" si="7"/>
        <v>3780</v>
      </c>
      <c r="H76" s="248">
        <v>3300</v>
      </c>
      <c r="I76" s="42">
        <f t="shared" si="9"/>
        <v>15285</v>
      </c>
      <c r="K76">
        <f>K75*60%</f>
        <v>7920</v>
      </c>
      <c r="L76" s="65">
        <f>K75-L75</f>
        <v>4875</v>
      </c>
    </row>
    <row r="77" spans="1:12" x14ac:dyDescent="0.25">
      <c r="A77" s="38" t="s">
        <v>177</v>
      </c>
      <c r="B77" s="615"/>
      <c r="C77" s="40">
        <v>3300</v>
      </c>
      <c r="D77" s="41">
        <v>150</v>
      </c>
      <c r="E77" s="40">
        <f t="shared" si="8"/>
        <v>165</v>
      </c>
      <c r="F77" s="41">
        <v>1</v>
      </c>
      <c r="G77" s="40">
        <f t="shared" si="7"/>
        <v>3615</v>
      </c>
      <c r="H77" s="248">
        <v>3300</v>
      </c>
      <c r="I77" s="42">
        <f t="shared" si="9"/>
        <v>15600</v>
      </c>
      <c r="K77" s="65">
        <f>K75-K76</f>
        <v>5280</v>
      </c>
    </row>
    <row r="78" spans="1:12" x14ac:dyDescent="0.25">
      <c r="A78" s="38" t="s">
        <v>166</v>
      </c>
      <c r="B78" s="244"/>
      <c r="C78" s="40"/>
      <c r="D78" s="41"/>
      <c r="E78" s="40"/>
      <c r="F78" s="41"/>
      <c r="G78" s="40"/>
      <c r="H78" s="52"/>
      <c r="I78" s="42">
        <f>I77</f>
        <v>15600</v>
      </c>
      <c r="J78">
        <f>15600*0.6</f>
        <v>9360</v>
      </c>
      <c r="K78" s="65"/>
    </row>
    <row r="79" spans="1:12" x14ac:dyDescent="0.25">
      <c r="A79" s="38" t="s">
        <v>1043</v>
      </c>
      <c r="B79" s="245"/>
      <c r="C79" s="40"/>
      <c r="D79" s="41"/>
      <c r="E79" s="40"/>
      <c r="F79" s="41"/>
      <c r="G79" s="40"/>
      <c r="H79" s="52"/>
      <c r="I79" s="42">
        <f>(E63+E65+E67+E68+E69+E70+E71+E72+E73+E74+E75+E76+E77)*60%</f>
        <v>7920</v>
      </c>
      <c r="K79" s="65"/>
    </row>
    <row r="80" spans="1:12" x14ac:dyDescent="0.25">
      <c r="A80" s="38" t="s">
        <v>1044</v>
      </c>
      <c r="B80" s="249"/>
      <c r="C80" s="40"/>
      <c r="D80" s="41"/>
      <c r="E80" s="40"/>
      <c r="F80" s="41"/>
      <c r="G80" s="40"/>
      <c r="H80" s="52"/>
      <c r="I80" s="42">
        <f>I78-I79</f>
        <v>7680</v>
      </c>
      <c r="K80" s="65"/>
    </row>
    <row r="81" spans="1:19" x14ac:dyDescent="0.25">
      <c r="A81" s="38" t="s">
        <v>61</v>
      </c>
      <c r="B81" s="243">
        <v>41724</v>
      </c>
      <c r="C81" s="40">
        <v>3300</v>
      </c>
      <c r="D81" s="41">
        <v>150</v>
      </c>
      <c r="E81" s="40">
        <f t="shared" si="8"/>
        <v>330</v>
      </c>
      <c r="F81" s="41">
        <v>2</v>
      </c>
      <c r="G81" s="40">
        <f t="shared" si="7"/>
        <v>3780</v>
      </c>
      <c r="H81" s="52">
        <v>3780</v>
      </c>
      <c r="I81" s="42">
        <f>I80+G81-H81</f>
        <v>7680</v>
      </c>
    </row>
    <row r="82" spans="1:19" x14ac:dyDescent="0.25">
      <c r="A82" s="38" t="s">
        <v>178</v>
      </c>
      <c r="B82" s="243">
        <v>41724</v>
      </c>
      <c r="C82" s="41">
        <v>3300</v>
      </c>
      <c r="D82" s="41">
        <v>150</v>
      </c>
      <c r="E82" s="40">
        <f t="shared" si="8"/>
        <v>165</v>
      </c>
      <c r="F82" s="41">
        <v>1</v>
      </c>
      <c r="G82" s="40">
        <f t="shared" si="7"/>
        <v>3615</v>
      </c>
      <c r="H82" s="52">
        <v>3615</v>
      </c>
      <c r="I82" s="42">
        <f>I81+G82-H82</f>
        <v>7680</v>
      </c>
    </row>
    <row r="83" spans="1:19" x14ac:dyDescent="0.25">
      <c r="A83" s="38" t="s">
        <v>6</v>
      </c>
      <c r="B83" s="243">
        <v>41724</v>
      </c>
      <c r="C83" s="41">
        <v>3300</v>
      </c>
      <c r="D83" s="41">
        <v>150</v>
      </c>
      <c r="E83" s="40">
        <f t="shared" si="8"/>
        <v>0</v>
      </c>
      <c r="F83" s="41"/>
      <c r="G83" s="40">
        <f t="shared" si="7"/>
        <v>3450</v>
      </c>
      <c r="H83" s="52">
        <v>3450</v>
      </c>
      <c r="I83" s="42">
        <f>I82+G83-H83</f>
        <v>7680</v>
      </c>
    </row>
    <row r="84" spans="1:19" ht="15.75" thickBot="1" x14ac:dyDescent="0.3">
      <c r="A84" s="43" t="s">
        <v>166</v>
      </c>
      <c r="B84" s="44"/>
      <c r="C84" s="45"/>
      <c r="D84" s="45"/>
      <c r="E84" s="45"/>
      <c r="F84" s="45"/>
      <c r="G84" s="46"/>
      <c r="H84" s="242"/>
      <c r="I84" s="47">
        <f>I83</f>
        <v>7680</v>
      </c>
    </row>
    <row r="87" spans="1:19" ht="15.75" thickBot="1" x14ac:dyDescent="0.3"/>
    <row r="88" spans="1:19" ht="15.75" thickBot="1" x14ac:dyDescent="0.3">
      <c r="A88" s="601" t="s">
        <v>155</v>
      </c>
      <c r="B88" s="602"/>
      <c r="C88" s="602"/>
      <c r="D88" s="602"/>
      <c r="E88" s="602"/>
      <c r="F88" s="602"/>
      <c r="G88" s="602"/>
      <c r="H88" s="602"/>
      <c r="I88" s="603"/>
      <c r="K88" s="601" t="s">
        <v>155</v>
      </c>
      <c r="L88" s="602"/>
      <c r="M88" s="602"/>
      <c r="N88" s="602"/>
      <c r="O88" s="602"/>
      <c r="P88" s="602"/>
      <c r="Q88" s="602"/>
      <c r="R88" s="602"/>
      <c r="S88" s="603"/>
    </row>
    <row r="89" spans="1:19" x14ac:dyDescent="0.25">
      <c r="A89" s="25"/>
      <c r="B89" s="26"/>
      <c r="C89" s="26"/>
      <c r="D89" s="26"/>
      <c r="E89" s="26"/>
      <c r="F89" s="26"/>
      <c r="G89" s="26"/>
      <c r="H89" s="26"/>
      <c r="I89" s="27"/>
      <c r="K89" s="25"/>
      <c r="L89" s="26"/>
      <c r="M89" s="26"/>
      <c r="N89" s="26"/>
      <c r="O89" s="26"/>
      <c r="P89" s="26"/>
      <c r="Q89" s="26"/>
      <c r="R89" s="26"/>
      <c r="S89" s="27"/>
    </row>
    <row r="90" spans="1:19" ht="18.75" x14ac:dyDescent="0.3">
      <c r="A90" s="604" t="s">
        <v>1049</v>
      </c>
      <c r="B90" s="605"/>
      <c r="C90" s="605"/>
      <c r="D90" s="605"/>
      <c r="E90" s="605"/>
      <c r="F90" s="605"/>
      <c r="G90" s="605"/>
      <c r="H90" s="605"/>
      <c r="I90" s="606"/>
      <c r="K90" s="604" t="s">
        <v>1049</v>
      </c>
      <c r="L90" s="605"/>
      <c r="M90" s="605"/>
      <c r="N90" s="605"/>
      <c r="O90" s="605"/>
      <c r="P90" s="605"/>
      <c r="Q90" s="605"/>
      <c r="R90" s="605"/>
      <c r="S90" s="606"/>
    </row>
    <row r="91" spans="1:19" ht="15.75" thickBot="1" x14ac:dyDescent="0.3">
      <c r="A91" s="607" t="s">
        <v>1042</v>
      </c>
      <c r="B91" s="608"/>
      <c r="C91" s="608"/>
      <c r="D91" s="608"/>
      <c r="E91" s="608"/>
      <c r="F91" s="608"/>
      <c r="G91" s="608"/>
      <c r="H91" s="608"/>
      <c r="I91" s="609"/>
      <c r="K91" s="607" t="s">
        <v>1042</v>
      </c>
      <c r="L91" s="608"/>
      <c r="M91" s="608"/>
      <c r="N91" s="608"/>
      <c r="O91" s="608"/>
      <c r="P91" s="608"/>
      <c r="Q91" s="608"/>
      <c r="R91" s="608"/>
      <c r="S91" s="609"/>
    </row>
    <row r="92" spans="1:19" ht="25.5" x14ac:dyDescent="0.25">
      <c r="A92" s="30" t="s">
        <v>157</v>
      </c>
      <c r="B92" s="31" t="s">
        <v>158</v>
      </c>
      <c r="C92" s="32" t="s">
        <v>159</v>
      </c>
      <c r="D92" s="33" t="s">
        <v>160</v>
      </c>
      <c r="E92" s="34" t="s">
        <v>161</v>
      </c>
      <c r="F92" s="35" t="s">
        <v>162</v>
      </c>
      <c r="G92" s="36" t="s">
        <v>163</v>
      </c>
      <c r="H92" s="36" t="s">
        <v>164</v>
      </c>
      <c r="I92" s="37" t="s">
        <v>165</v>
      </c>
      <c r="K92" s="30" t="s">
        <v>157</v>
      </c>
      <c r="L92" s="31" t="s">
        <v>158</v>
      </c>
      <c r="M92" s="32" t="s">
        <v>159</v>
      </c>
      <c r="N92" s="33" t="s">
        <v>160</v>
      </c>
      <c r="O92" s="34" t="s">
        <v>161</v>
      </c>
      <c r="P92" s="35" t="s">
        <v>162</v>
      </c>
      <c r="Q92" s="36" t="s">
        <v>163</v>
      </c>
      <c r="R92" s="36" t="s">
        <v>164</v>
      </c>
      <c r="S92" s="37" t="s">
        <v>165</v>
      </c>
    </row>
    <row r="93" spans="1:19" x14ac:dyDescent="0.25">
      <c r="A93" s="134" t="s">
        <v>171</v>
      </c>
      <c r="B93" s="252"/>
      <c r="C93" s="40">
        <v>4000</v>
      </c>
      <c r="D93" s="40">
        <v>150</v>
      </c>
      <c r="E93" s="40">
        <f>C93*5%*F93</f>
        <v>1000</v>
      </c>
      <c r="F93" s="40">
        <v>5</v>
      </c>
      <c r="G93" s="40">
        <f t="shared" ref="G93:G100" si="10">+C93+D93+E93</f>
        <v>5150</v>
      </c>
      <c r="H93" s="233">
        <v>0</v>
      </c>
      <c r="I93" s="42">
        <f>C93+D93+E93-H93</f>
        <v>5150</v>
      </c>
      <c r="J93" s="235"/>
      <c r="K93" s="134" t="s">
        <v>171</v>
      </c>
      <c r="L93" s="253">
        <v>41780</v>
      </c>
      <c r="M93" s="40">
        <v>4000</v>
      </c>
      <c r="N93" s="40">
        <v>150</v>
      </c>
      <c r="O93" s="40">
        <f>M93*5%*P93</f>
        <v>1800</v>
      </c>
      <c r="P93" s="40">
        <v>9</v>
      </c>
      <c r="Q93" s="40">
        <f t="shared" ref="Q93:Q100" si="11">+M93+N93+O93</f>
        <v>5950</v>
      </c>
      <c r="R93" s="233">
        <v>5000</v>
      </c>
      <c r="S93" s="42">
        <f>Q93-R93</f>
        <v>950</v>
      </c>
    </row>
    <row r="94" spans="1:19" x14ac:dyDescent="0.25">
      <c r="A94" s="38" t="s">
        <v>172</v>
      </c>
      <c r="B94" s="241"/>
      <c r="C94" s="40">
        <v>4000</v>
      </c>
      <c r="D94" s="41">
        <v>150</v>
      </c>
      <c r="E94" s="40">
        <f t="shared" ref="E94:E100" si="12">C94*5%*F94</f>
        <v>800</v>
      </c>
      <c r="F94" s="41">
        <v>4</v>
      </c>
      <c r="G94" s="40">
        <f t="shared" si="10"/>
        <v>4950</v>
      </c>
      <c r="H94" s="52">
        <v>0</v>
      </c>
      <c r="I94" s="42">
        <f t="shared" ref="I94:I100" si="13">I93+G94-H94</f>
        <v>10100</v>
      </c>
      <c r="K94" s="38" t="s">
        <v>172</v>
      </c>
      <c r="L94" s="238"/>
      <c r="M94" s="40">
        <v>4000</v>
      </c>
      <c r="N94" s="41">
        <v>150</v>
      </c>
      <c r="O94" s="40">
        <f t="shared" ref="O94:O100" si="14">M94*5%*P94</f>
        <v>1600</v>
      </c>
      <c r="P94" s="41">
        <v>8</v>
      </c>
      <c r="Q94" s="40">
        <f t="shared" si="11"/>
        <v>5750</v>
      </c>
      <c r="R94" s="52"/>
      <c r="S94" s="42">
        <f t="shared" ref="S94:S100" si="15">S93+Q94-R94</f>
        <v>6700</v>
      </c>
    </row>
    <row r="95" spans="1:19" x14ac:dyDescent="0.25">
      <c r="A95" s="38" t="s">
        <v>174</v>
      </c>
      <c r="B95" s="241"/>
      <c r="C95" s="40">
        <v>4000</v>
      </c>
      <c r="D95" s="41">
        <v>150</v>
      </c>
      <c r="E95" s="40">
        <f t="shared" si="12"/>
        <v>600</v>
      </c>
      <c r="F95" s="41">
        <v>3</v>
      </c>
      <c r="G95" s="40">
        <f t="shared" si="10"/>
        <v>4750</v>
      </c>
      <c r="H95" s="52">
        <v>0</v>
      </c>
      <c r="I95" s="42">
        <f t="shared" si="13"/>
        <v>14850</v>
      </c>
      <c r="K95" s="38" t="s">
        <v>174</v>
      </c>
      <c r="L95" s="238"/>
      <c r="M95" s="40">
        <v>4000</v>
      </c>
      <c r="N95" s="41">
        <v>150</v>
      </c>
      <c r="O95" s="40">
        <f t="shared" si="14"/>
        <v>1400</v>
      </c>
      <c r="P95" s="41">
        <v>7</v>
      </c>
      <c r="Q95" s="40">
        <f t="shared" si="11"/>
        <v>5550</v>
      </c>
      <c r="R95" s="52"/>
      <c r="S95" s="42">
        <f t="shared" si="15"/>
        <v>12250</v>
      </c>
    </row>
    <row r="96" spans="1:19" x14ac:dyDescent="0.25">
      <c r="A96" s="38" t="s">
        <v>176</v>
      </c>
      <c r="B96" s="241"/>
      <c r="C96" s="40">
        <v>4000</v>
      </c>
      <c r="D96" s="41">
        <v>150</v>
      </c>
      <c r="E96" s="40">
        <f t="shared" si="12"/>
        <v>400</v>
      </c>
      <c r="F96" s="41">
        <v>2</v>
      </c>
      <c r="G96" s="40">
        <f t="shared" si="10"/>
        <v>4550</v>
      </c>
      <c r="H96" s="52">
        <v>0</v>
      </c>
      <c r="I96" s="42">
        <f t="shared" si="13"/>
        <v>19400</v>
      </c>
      <c r="K96" s="38" t="s">
        <v>176</v>
      </c>
      <c r="L96" s="238"/>
      <c r="M96" s="40">
        <v>4000</v>
      </c>
      <c r="N96" s="41">
        <v>150</v>
      </c>
      <c r="O96" s="40">
        <f t="shared" si="14"/>
        <v>1200</v>
      </c>
      <c r="P96" s="41">
        <v>6</v>
      </c>
      <c r="Q96" s="40">
        <f t="shared" si="11"/>
        <v>5350</v>
      </c>
      <c r="R96" s="52"/>
      <c r="S96" s="42">
        <f t="shared" si="15"/>
        <v>17600</v>
      </c>
    </row>
    <row r="97" spans="1:19" x14ac:dyDescent="0.25">
      <c r="A97" s="38" t="s">
        <v>177</v>
      </c>
      <c r="B97" s="241"/>
      <c r="C97" s="40">
        <v>4000</v>
      </c>
      <c r="D97" s="41">
        <v>150</v>
      </c>
      <c r="E97" s="40">
        <f t="shared" si="12"/>
        <v>200</v>
      </c>
      <c r="F97" s="41">
        <v>1</v>
      </c>
      <c r="G97" s="40">
        <f t="shared" si="10"/>
        <v>4350</v>
      </c>
      <c r="H97" s="52">
        <v>0</v>
      </c>
      <c r="I97" s="42">
        <f t="shared" si="13"/>
        <v>23750</v>
      </c>
      <c r="K97" s="38" t="s">
        <v>177</v>
      </c>
      <c r="L97" s="238"/>
      <c r="M97" s="40">
        <v>4000</v>
      </c>
      <c r="N97" s="41">
        <v>150</v>
      </c>
      <c r="O97" s="40">
        <f t="shared" si="14"/>
        <v>1000</v>
      </c>
      <c r="P97" s="41">
        <v>5</v>
      </c>
      <c r="Q97" s="40">
        <f t="shared" si="11"/>
        <v>5150</v>
      </c>
      <c r="R97" s="52"/>
      <c r="S97" s="42">
        <f t="shared" si="15"/>
        <v>22750</v>
      </c>
    </row>
    <row r="98" spans="1:19" x14ac:dyDescent="0.25">
      <c r="A98" s="254" t="s">
        <v>61</v>
      </c>
      <c r="B98" s="255"/>
      <c r="C98" s="256">
        <v>4000</v>
      </c>
      <c r="D98" s="257">
        <v>150</v>
      </c>
      <c r="E98" s="256">
        <f t="shared" si="12"/>
        <v>0</v>
      </c>
      <c r="F98" s="257"/>
      <c r="G98" s="256">
        <f t="shared" si="10"/>
        <v>4150</v>
      </c>
      <c r="H98" s="258">
        <v>0</v>
      </c>
      <c r="I98" s="259">
        <f t="shared" si="13"/>
        <v>27900</v>
      </c>
      <c r="K98" s="38" t="s">
        <v>61</v>
      </c>
      <c r="L98" s="238"/>
      <c r="M98" s="40">
        <v>4000</v>
      </c>
      <c r="N98" s="41">
        <v>150</v>
      </c>
      <c r="O98" s="40">
        <f t="shared" si="14"/>
        <v>800</v>
      </c>
      <c r="P98" s="41">
        <v>4</v>
      </c>
      <c r="Q98" s="40">
        <f t="shared" si="11"/>
        <v>4950</v>
      </c>
      <c r="R98" s="52"/>
      <c r="S98" s="42">
        <f t="shared" si="15"/>
        <v>27700</v>
      </c>
    </row>
    <row r="99" spans="1:19" x14ac:dyDescent="0.25">
      <c r="A99" s="38" t="s">
        <v>178</v>
      </c>
      <c r="B99" s="241"/>
      <c r="C99" s="41">
        <v>4000</v>
      </c>
      <c r="D99" s="41">
        <v>150</v>
      </c>
      <c r="E99" s="41">
        <f t="shared" si="12"/>
        <v>200</v>
      </c>
      <c r="F99" s="41">
        <v>1</v>
      </c>
      <c r="G99" s="52">
        <f t="shared" si="10"/>
        <v>4350</v>
      </c>
      <c r="H99" s="40"/>
      <c r="I99" s="73">
        <f t="shared" si="13"/>
        <v>32250</v>
      </c>
      <c r="K99" s="38" t="s">
        <v>178</v>
      </c>
      <c r="L99" s="238"/>
      <c r="M99" s="41">
        <v>4000</v>
      </c>
      <c r="N99" s="41">
        <v>150</v>
      </c>
      <c r="O99" s="41">
        <f t="shared" si="14"/>
        <v>600</v>
      </c>
      <c r="P99" s="41">
        <v>3</v>
      </c>
      <c r="Q99" s="52">
        <f t="shared" si="11"/>
        <v>4750</v>
      </c>
      <c r="R99" s="40"/>
      <c r="S99" s="73">
        <f t="shared" si="15"/>
        <v>32450</v>
      </c>
    </row>
    <row r="100" spans="1:19" x14ac:dyDescent="0.25">
      <c r="A100" s="38" t="s">
        <v>6</v>
      </c>
      <c r="B100" s="241"/>
      <c r="C100" s="41">
        <v>4000</v>
      </c>
      <c r="D100" s="260">
        <v>150</v>
      </c>
      <c r="E100" s="41">
        <f t="shared" si="12"/>
        <v>0</v>
      </c>
      <c r="F100" s="41"/>
      <c r="G100" s="52">
        <f t="shared" si="10"/>
        <v>4150</v>
      </c>
      <c r="H100" s="40"/>
      <c r="I100" s="73">
        <f t="shared" si="13"/>
        <v>36400</v>
      </c>
      <c r="K100" s="38" t="s">
        <v>6</v>
      </c>
      <c r="L100" s="238"/>
      <c r="M100" s="41">
        <v>4000</v>
      </c>
      <c r="N100" s="260">
        <v>150</v>
      </c>
      <c r="O100" s="41">
        <f t="shared" si="14"/>
        <v>400</v>
      </c>
      <c r="P100" s="41">
        <v>2</v>
      </c>
      <c r="Q100" s="52">
        <f t="shared" si="11"/>
        <v>4550</v>
      </c>
      <c r="R100" s="40"/>
      <c r="S100" s="73">
        <f t="shared" si="15"/>
        <v>37000</v>
      </c>
    </row>
    <row r="101" spans="1:19" x14ac:dyDescent="0.25">
      <c r="A101" s="38"/>
      <c r="B101" s="241"/>
      <c r="C101" s="41"/>
      <c r="D101" s="240"/>
      <c r="E101" s="240"/>
      <c r="F101" s="41"/>
      <c r="G101" s="52"/>
      <c r="H101" s="41"/>
      <c r="I101" s="73"/>
      <c r="K101" s="38"/>
      <c r="L101" s="241"/>
      <c r="M101" s="41"/>
      <c r="N101" s="240"/>
      <c r="O101" s="240"/>
      <c r="P101" s="41"/>
      <c r="Q101" s="52"/>
      <c r="R101" s="41"/>
      <c r="S101" s="73"/>
    </row>
    <row r="102" spans="1:19" ht="15.75" thickBot="1" x14ac:dyDescent="0.3">
      <c r="A102" s="43" t="s">
        <v>166</v>
      </c>
      <c r="B102" s="44"/>
      <c r="C102" s="45"/>
      <c r="D102" s="45"/>
      <c r="E102" s="45"/>
      <c r="F102" s="45"/>
      <c r="G102" s="46"/>
      <c r="H102" s="242"/>
      <c r="I102" s="47">
        <f>I100</f>
        <v>36400</v>
      </c>
      <c r="K102" s="43" t="s">
        <v>166</v>
      </c>
      <c r="L102" s="44"/>
      <c r="M102" s="45"/>
      <c r="N102" s="45"/>
      <c r="O102" s="45"/>
      <c r="P102" s="45"/>
      <c r="Q102" s="46"/>
      <c r="R102" s="242"/>
      <c r="S102" s="47">
        <f>S100</f>
        <v>37000</v>
      </c>
    </row>
    <row r="106" spans="1:19" ht="15.75" thickBot="1" x14ac:dyDescent="0.3"/>
    <row r="107" spans="1:19" ht="15.75" thickBot="1" x14ac:dyDescent="0.3">
      <c r="A107" s="610" t="s">
        <v>155</v>
      </c>
      <c r="B107" s="611"/>
      <c r="C107" s="611"/>
      <c r="D107" s="611"/>
      <c r="E107" s="611"/>
      <c r="F107" s="611"/>
      <c r="G107" s="611"/>
      <c r="H107" s="611"/>
      <c r="I107" s="612"/>
    </row>
    <row r="108" spans="1:19" x14ac:dyDescent="0.25">
      <c r="A108" s="261"/>
      <c r="I108" s="262"/>
    </row>
    <row r="109" spans="1:19" ht="18.75" customHeight="1" x14ac:dyDescent="0.25">
      <c r="A109" s="604" t="s">
        <v>1050</v>
      </c>
      <c r="B109" s="605"/>
      <c r="C109" s="605"/>
      <c r="D109" s="605"/>
      <c r="E109" s="605"/>
      <c r="F109" s="605"/>
      <c r="G109" s="605"/>
      <c r="H109" s="605"/>
      <c r="I109" s="606"/>
    </row>
    <row r="110" spans="1:19" x14ac:dyDescent="0.25">
      <c r="A110" s="604" t="s">
        <v>1051</v>
      </c>
      <c r="B110" s="605"/>
      <c r="C110" s="605"/>
      <c r="D110" s="605"/>
      <c r="E110" s="605"/>
      <c r="F110" s="605"/>
      <c r="G110" s="605"/>
      <c r="H110" s="605"/>
      <c r="I110" s="606"/>
    </row>
    <row r="111" spans="1:19" ht="25.5" x14ac:dyDescent="0.25">
      <c r="A111" s="30" t="s">
        <v>157</v>
      </c>
      <c r="B111" s="31" t="s">
        <v>158</v>
      </c>
      <c r="C111" s="32" t="s">
        <v>159</v>
      </c>
      <c r="D111" s="33" t="s">
        <v>160</v>
      </c>
      <c r="E111" s="34" t="s">
        <v>161</v>
      </c>
      <c r="F111" s="35" t="s">
        <v>162</v>
      </c>
      <c r="G111" s="36" t="s">
        <v>163</v>
      </c>
      <c r="H111" s="36" t="s">
        <v>164</v>
      </c>
      <c r="I111" s="37" t="s">
        <v>165</v>
      </c>
      <c r="J111" s="263" t="s">
        <v>487</v>
      </c>
    </row>
    <row r="112" spans="1:19" x14ac:dyDescent="0.25">
      <c r="A112" s="38" t="s">
        <v>59</v>
      </c>
      <c r="B112" s="39">
        <v>41782</v>
      </c>
      <c r="C112" s="40">
        <v>3500</v>
      </c>
      <c r="D112" s="41"/>
      <c r="E112" s="240">
        <f>-C112*0.06</f>
        <v>-210</v>
      </c>
      <c r="F112" s="41">
        <v>0</v>
      </c>
      <c r="G112" s="40">
        <f t="shared" ref="G112:G117" si="16">+C112+D112+E112</f>
        <v>3290</v>
      </c>
      <c r="H112" s="40">
        <v>3290</v>
      </c>
      <c r="I112" s="264">
        <f>G112-H112</f>
        <v>0</v>
      </c>
      <c r="J112" s="237" t="s">
        <v>485</v>
      </c>
    </row>
    <row r="113" spans="1:12" x14ac:dyDescent="0.25">
      <c r="A113" s="38" t="s">
        <v>171</v>
      </c>
      <c r="B113" s="39">
        <v>41950</v>
      </c>
      <c r="C113" s="41">
        <v>3500</v>
      </c>
      <c r="D113" s="40">
        <v>150</v>
      </c>
      <c r="E113" s="40">
        <v>396</v>
      </c>
      <c r="F113" s="41">
        <v>2</v>
      </c>
      <c r="G113" s="40">
        <f t="shared" si="16"/>
        <v>4046</v>
      </c>
      <c r="H113" s="40">
        <v>4046</v>
      </c>
      <c r="I113" s="73">
        <f>I112+G113-H113</f>
        <v>0</v>
      </c>
      <c r="J113" s="237" t="s">
        <v>1052</v>
      </c>
    </row>
    <row r="114" spans="1:12" x14ac:dyDescent="0.25">
      <c r="A114" s="38" t="s">
        <v>174</v>
      </c>
      <c r="B114" s="39">
        <v>41950</v>
      </c>
      <c r="C114" s="41">
        <v>3500</v>
      </c>
      <c r="D114" s="40">
        <v>150</v>
      </c>
      <c r="E114" s="40">
        <f>C114*5%*F114</f>
        <v>0</v>
      </c>
      <c r="F114" s="41">
        <v>0</v>
      </c>
      <c r="G114" s="40">
        <f t="shared" si="16"/>
        <v>3650</v>
      </c>
      <c r="H114" s="40">
        <v>3650</v>
      </c>
      <c r="I114" s="73">
        <f>I113+G114-H114</f>
        <v>0</v>
      </c>
      <c r="J114" s="237" t="s">
        <v>1053</v>
      </c>
    </row>
    <row r="115" spans="1:12" x14ac:dyDescent="0.25">
      <c r="A115" s="38" t="s">
        <v>176</v>
      </c>
      <c r="B115" s="238"/>
      <c r="C115" s="41">
        <v>3500</v>
      </c>
      <c r="D115" s="41">
        <v>150</v>
      </c>
      <c r="E115" s="40">
        <f>C115*5%*F115</f>
        <v>700</v>
      </c>
      <c r="F115" s="41">
        <v>4</v>
      </c>
      <c r="G115" s="40">
        <f t="shared" si="16"/>
        <v>4350</v>
      </c>
      <c r="H115" s="40"/>
      <c r="I115" s="73">
        <f>I114+G115-H115</f>
        <v>4350</v>
      </c>
      <c r="J115" s="237" t="s">
        <v>1054</v>
      </c>
    </row>
    <row r="116" spans="1:12" x14ac:dyDescent="0.25">
      <c r="A116" s="38" t="s">
        <v>61</v>
      </c>
      <c r="B116" s="238"/>
      <c r="C116" s="41">
        <v>3500</v>
      </c>
      <c r="D116" s="41">
        <v>150</v>
      </c>
      <c r="E116" s="40">
        <f>C116*5%*F116</f>
        <v>350</v>
      </c>
      <c r="F116" s="41">
        <v>2</v>
      </c>
      <c r="G116" s="40">
        <f t="shared" si="16"/>
        <v>4000</v>
      </c>
      <c r="H116" s="40"/>
      <c r="I116" s="73">
        <f>I115+G116-H116</f>
        <v>8350</v>
      </c>
      <c r="J116" s="237" t="s">
        <v>486</v>
      </c>
    </row>
    <row r="117" spans="1:12" x14ac:dyDescent="0.25">
      <c r="A117" s="38" t="s">
        <v>178</v>
      </c>
      <c r="B117" s="238"/>
      <c r="C117" s="41">
        <v>4000</v>
      </c>
      <c r="D117" s="41">
        <v>150</v>
      </c>
      <c r="E117" s="40">
        <f>C117*5%*F117</f>
        <v>600</v>
      </c>
      <c r="F117" s="41">
        <v>3</v>
      </c>
      <c r="G117" s="40">
        <f t="shared" si="16"/>
        <v>4750</v>
      </c>
      <c r="H117" s="40"/>
      <c r="I117" s="73">
        <f>I116+G117-H117</f>
        <v>13100</v>
      </c>
      <c r="J117" s="237" t="s">
        <v>1055</v>
      </c>
    </row>
    <row r="118" spans="1:12" ht="15.75" thickBot="1" x14ac:dyDescent="0.3">
      <c r="A118" s="43" t="s">
        <v>166</v>
      </c>
      <c r="B118" s="44"/>
      <c r="C118" s="45"/>
      <c r="D118" s="45"/>
      <c r="E118" s="45"/>
      <c r="F118" s="45"/>
      <c r="G118" s="46"/>
      <c r="H118" s="242"/>
      <c r="I118" s="265">
        <f>I117</f>
        <v>13100</v>
      </c>
      <c r="J118" s="237"/>
    </row>
    <row r="120" spans="1:12" ht="15.75" thickBot="1" x14ac:dyDescent="0.3"/>
    <row r="121" spans="1:12" ht="23.25" customHeight="1" thickBot="1" x14ac:dyDescent="0.3">
      <c r="A121" s="601" t="s">
        <v>155</v>
      </c>
      <c r="B121" s="602"/>
      <c r="C121" s="602"/>
      <c r="D121" s="602"/>
      <c r="E121" s="602"/>
      <c r="F121" s="602"/>
      <c r="G121" s="602"/>
      <c r="H121" s="602"/>
      <c r="I121" s="603"/>
    </row>
    <row r="122" spans="1:12" x14ac:dyDescent="0.25">
      <c r="A122" s="25"/>
      <c r="B122" s="26"/>
      <c r="C122" s="26"/>
      <c r="D122" s="26"/>
      <c r="E122" s="26"/>
      <c r="F122" s="26"/>
      <c r="G122" s="26"/>
      <c r="H122" s="26"/>
      <c r="I122" s="27"/>
    </row>
    <row r="123" spans="1:12" ht="17.25" x14ac:dyDescent="0.3">
      <c r="A123" s="604" t="s">
        <v>1056</v>
      </c>
      <c r="B123" s="605"/>
      <c r="C123" s="605"/>
      <c r="D123" s="605"/>
      <c r="E123" s="605"/>
      <c r="F123" s="605"/>
      <c r="G123" s="605"/>
      <c r="H123" s="605"/>
      <c r="I123" s="606"/>
    </row>
    <row r="124" spans="1:12" ht="15.75" thickBot="1" x14ac:dyDescent="0.3">
      <c r="A124" s="607" t="s">
        <v>1042</v>
      </c>
      <c r="B124" s="608"/>
      <c r="C124" s="608"/>
      <c r="D124" s="608"/>
      <c r="E124" s="608"/>
      <c r="F124" s="608"/>
      <c r="G124" s="608"/>
      <c r="H124" s="608"/>
      <c r="I124" s="609"/>
    </row>
    <row r="125" spans="1:12" ht="25.5" x14ac:dyDescent="0.25">
      <c r="A125" s="30" t="s">
        <v>157</v>
      </c>
      <c r="B125" s="31" t="s">
        <v>158</v>
      </c>
      <c r="C125" s="32" t="s">
        <v>159</v>
      </c>
      <c r="D125" s="33" t="s">
        <v>160</v>
      </c>
      <c r="E125" s="34" t="s">
        <v>161</v>
      </c>
      <c r="F125" s="35" t="s">
        <v>162</v>
      </c>
      <c r="G125" s="36" t="s">
        <v>163</v>
      </c>
      <c r="H125" s="36" t="s">
        <v>164</v>
      </c>
      <c r="I125" s="37" t="s">
        <v>165</v>
      </c>
      <c r="J125" s="263" t="s">
        <v>487</v>
      </c>
    </row>
    <row r="126" spans="1:12" x14ac:dyDescent="0.25">
      <c r="A126" s="230" t="s">
        <v>5</v>
      </c>
      <c r="B126" s="266">
        <v>41187</v>
      </c>
      <c r="C126" s="40">
        <v>5000</v>
      </c>
      <c r="D126" s="40"/>
      <c r="E126" s="40">
        <f>C126*5%*F126</f>
        <v>0</v>
      </c>
      <c r="F126" s="40"/>
      <c r="G126" s="40">
        <f>+C126+D126+E126</f>
        <v>5000</v>
      </c>
      <c r="H126" s="40">
        <v>5000</v>
      </c>
      <c r="I126" s="42">
        <f>C126+D126+E126-H126</f>
        <v>0</v>
      </c>
    </row>
    <row r="127" spans="1:12" x14ac:dyDescent="0.25">
      <c r="A127" s="230" t="s">
        <v>174</v>
      </c>
      <c r="B127" s="266">
        <v>41218</v>
      </c>
      <c r="C127" s="40">
        <v>3500</v>
      </c>
      <c r="D127" s="40"/>
      <c r="E127" s="40">
        <f t="shared" ref="E127:E136" si="17">C127*5%*F127</f>
        <v>0</v>
      </c>
      <c r="F127" s="40"/>
      <c r="G127" s="40">
        <f t="shared" ref="G127:G136" si="18">+C127+D127+E127</f>
        <v>3500</v>
      </c>
      <c r="H127" s="233">
        <v>3290</v>
      </c>
      <c r="I127" s="42">
        <f>+I126+G127-H127</f>
        <v>210</v>
      </c>
      <c r="J127" t="s">
        <v>1057</v>
      </c>
      <c r="L127" s="132">
        <v>41938</v>
      </c>
    </row>
    <row r="128" spans="1:12" x14ac:dyDescent="0.25">
      <c r="A128" s="230" t="s">
        <v>176</v>
      </c>
      <c r="B128" s="266">
        <v>41247</v>
      </c>
      <c r="C128" s="40"/>
      <c r="D128" s="40"/>
      <c r="E128" s="40"/>
      <c r="F128" s="40"/>
      <c r="G128" s="40">
        <f t="shared" si="18"/>
        <v>0</v>
      </c>
      <c r="H128" s="233">
        <v>3290</v>
      </c>
      <c r="I128" s="42">
        <f>+I127+G128-H128</f>
        <v>-3080</v>
      </c>
    </row>
    <row r="129" spans="1:12" x14ac:dyDescent="0.25">
      <c r="A129" s="230" t="s">
        <v>39</v>
      </c>
      <c r="B129" s="599">
        <v>41663</v>
      </c>
      <c r="C129" s="40">
        <v>3500</v>
      </c>
      <c r="D129" s="40">
        <v>150</v>
      </c>
      <c r="E129" s="40">
        <f t="shared" si="17"/>
        <v>1575</v>
      </c>
      <c r="F129" s="40">
        <v>9</v>
      </c>
      <c r="G129" s="40">
        <f t="shared" si="18"/>
        <v>5225</v>
      </c>
      <c r="H129" s="233">
        <v>3650</v>
      </c>
      <c r="I129" s="42">
        <f t="shared" ref="I129:I136" si="19">+I128+G129-H129</f>
        <v>-1505</v>
      </c>
      <c r="J129" t="s">
        <v>1058</v>
      </c>
      <c r="L129" s="132">
        <v>41738</v>
      </c>
    </row>
    <row r="130" spans="1:12" x14ac:dyDescent="0.25">
      <c r="A130" s="230" t="s">
        <v>58</v>
      </c>
      <c r="B130" s="600"/>
      <c r="C130" s="40">
        <v>3500</v>
      </c>
      <c r="D130" s="40">
        <v>150</v>
      </c>
      <c r="E130" s="40">
        <f t="shared" si="17"/>
        <v>1400</v>
      </c>
      <c r="F130" s="40">
        <v>8</v>
      </c>
      <c r="G130" s="40">
        <f t="shared" si="18"/>
        <v>5050</v>
      </c>
      <c r="H130" s="233">
        <v>3650</v>
      </c>
      <c r="I130" s="42">
        <f t="shared" si="19"/>
        <v>-105</v>
      </c>
      <c r="J130" t="s">
        <v>1059</v>
      </c>
      <c r="L130" s="132">
        <v>41783</v>
      </c>
    </row>
    <row r="131" spans="1:12" x14ac:dyDescent="0.25">
      <c r="A131" s="230" t="s">
        <v>59</v>
      </c>
      <c r="B131" s="266"/>
      <c r="C131" s="40">
        <v>1750</v>
      </c>
      <c r="D131" s="40">
        <v>150</v>
      </c>
      <c r="E131" s="40">
        <f t="shared" si="17"/>
        <v>787.5</v>
      </c>
      <c r="F131" s="40">
        <v>9</v>
      </c>
      <c r="G131" s="40">
        <f t="shared" si="18"/>
        <v>2687.5</v>
      </c>
      <c r="H131" s="233"/>
      <c r="I131" s="42">
        <f t="shared" si="19"/>
        <v>2582.5</v>
      </c>
      <c r="J131" t="s">
        <v>485</v>
      </c>
      <c r="L131" s="132">
        <v>41811</v>
      </c>
    </row>
    <row r="132" spans="1:12" x14ac:dyDescent="0.25">
      <c r="A132" s="134" t="s">
        <v>60</v>
      </c>
      <c r="B132" s="266"/>
      <c r="C132" s="40">
        <v>1750</v>
      </c>
      <c r="D132" s="40">
        <v>150</v>
      </c>
      <c r="E132" s="40">
        <f t="shared" si="17"/>
        <v>700</v>
      </c>
      <c r="F132" s="40">
        <v>8</v>
      </c>
      <c r="G132" s="40">
        <f t="shared" si="18"/>
        <v>2600</v>
      </c>
      <c r="H132" s="233"/>
      <c r="I132" s="42">
        <f t="shared" si="19"/>
        <v>5182.5</v>
      </c>
      <c r="J132" t="s">
        <v>1060</v>
      </c>
      <c r="L132" s="132">
        <v>41846</v>
      </c>
    </row>
    <row r="133" spans="1:12" x14ac:dyDescent="0.25">
      <c r="A133" s="134" t="s">
        <v>174</v>
      </c>
      <c r="B133" s="266"/>
      <c r="C133" s="40">
        <v>1750</v>
      </c>
      <c r="D133" s="40">
        <v>150</v>
      </c>
      <c r="E133" s="40">
        <f t="shared" si="17"/>
        <v>437.5</v>
      </c>
      <c r="F133" s="40">
        <v>5</v>
      </c>
      <c r="G133" s="40">
        <f t="shared" si="18"/>
        <v>2337.5</v>
      </c>
      <c r="H133" s="233"/>
      <c r="I133" s="42">
        <f t="shared" si="19"/>
        <v>7520</v>
      </c>
      <c r="J133" t="s">
        <v>1061</v>
      </c>
      <c r="L133" s="132">
        <v>41930</v>
      </c>
    </row>
    <row r="134" spans="1:12" x14ac:dyDescent="0.25">
      <c r="A134" s="38" t="s">
        <v>176</v>
      </c>
      <c r="B134" s="266"/>
      <c r="C134" s="40">
        <v>1750</v>
      </c>
      <c r="D134" s="40">
        <v>150</v>
      </c>
      <c r="E134" s="40">
        <f t="shared" si="17"/>
        <v>350</v>
      </c>
      <c r="F134" s="40">
        <v>4</v>
      </c>
      <c r="G134" s="40">
        <f t="shared" si="18"/>
        <v>2250</v>
      </c>
      <c r="H134" s="233"/>
      <c r="I134" s="42">
        <f t="shared" si="19"/>
        <v>9770</v>
      </c>
      <c r="J134" t="s">
        <v>1062</v>
      </c>
      <c r="L134" s="132">
        <v>41965</v>
      </c>
    </row>
    <row r="135" spans="1:12" x14ac:dyDescent="0.25">
      <c r="A135" s="38" t="s">
        <v>61</v>
      </c>
      <c r="B135" s="266">
        <v>41663</v>
      </c>
      <c r="C135" s="40">
        <v>1750</v>
      </c>
      <c r="D135" s="40">
        <v>150</v>
      </c>
      <c r="E135" s="40">
        <f t="shared" si="17"/>
        <v>0</v>
      </c>
      <c r="F135" s="40"/>
      <c r="G135" s="52">
        <f t="shared" si="18"/>
        <v>1900</v>
      </c>
      <c r="H135" s="40">
        <v>3650</v>
      </c>
      <c r="I135" s="42">
        <f t="shared" si="19"/>
        <v>8020</v>
      </c>
      <c r="J135" t="s">
        <v>486</v>
      </c>
      <c r="L135" s="132">
        <v>41649</v>
      </c>
    </row>
    <row r="136" spans="1:12" x14ac:dyDescent="0.25">
      <c r="A136" s="38" t="s">
        <v>178</v>
      </c>
      <c r="B136" s="266">
        <v>41708</v>
      </c>
      <c r="C136" s="41">
        <v>1750</v>
      </c>
      <c r="D136" s="40">
        <v>150</v>
      </c>
      <c r="E136" s="40">
        <f t="shared" si="17"/>
        <v>87.5</v>
      </c>
      <c r="F136" s="40">
        <v>1</v>
      </c>
      <c r="G136" s="52">
        <f t="shared" si="18"/>
        <v>1987.5</v>
      </c>
      <c r="H136" s="40">
        <v>4500</v>
      </c>
      <c r="I136" s="42">
        <f t="shared" si="19"/>
        <v>5507.5</v>
      </c>
      <c r="J136" t="s">
        <v>1063</v>
      </c>
      <c r="L136" s="132">
        <v>41677</v>
      </c>
    </row>
    <row r="137" spans="1:12" ht="25.5" customHeight="1" thickBot="1" x14ac:dyDescent="0.3">
      <c r="A137" s="43" t="s">
        <v>166</v>
      </c>
      <c r="B137" s="44"/>
      <c r="C137" s="45"/>
      <c r="D137" s="45"/>
      <c r="E137" s="45"/>
      <c r="F137" s="45"/>
      <c r="G137" s="46"/>
      <c r="H137" s="242"/>
      <c r="I137" s="47">
        <f>+I136</f>
        <v>5507.5</v>
      </c>
    </row>
    <row r="139" spans="1:12" ht="15.75" thickBot="1" x14ac:dyDescent="0.3"/>
    <row r="140" spans="1:12" ht="23.25" customHeight="1" thickBot="1" x14ac:dyDescent="0.3">
      <c r="A140" s="601" t="s">
        <v>155</v>
      </c>
      <c r="B140" s="602"/>
      <c r="C140" s="602"/>
      <c r="D140" s="602"/>
      <c r="E140" s="602"/>
      <c r="F140" s="602"/>
      <c r="G140" s="602"/>
      <c r="H140" s="602"/>
      <c r="I140" s="603"/>
    </row>
    <row r="141" spans="1:12" x14ac:dyDescent="0.25">
      <c r="A141" s="25"/>
      <c r="B141" s="26"/>
      <c r="C141" s="26"/>
      <c r="D141" s="26"/>
      <c r="E141" s="26"/>
      <c r="F141" s="26"/>
      <c r="G141" s="26"/>
      <c r="H141" s="26"/>
      <c r="I141" s="27"/>
    </row>
    <row r="142" spans="1:12" ht="17.25" x14ac:dyDescent="0.3">
      <c r="A142" s="604" t="s">
        <v>1064</v>
      </c>
      <c r="B142" s="605"/>
      <c r="C142" s="605"/>
      <c r="D142" s="605"/>
      <c r="E142" s="605"/>
      <c r="F142" s="605"/>
      <c r="G142" s="605"/>
      <c r="H142" s="605"/>
      <c r="I142" s="606"/>
    </row>
    <row r="143" spans="1:12" ht="15.75" thickBot="1" x14ac:dyDescent="0.3">
      <c r="A143" s="607" t="s">
        <v>1042</v>
      </c>
      <c r="B143" s="608"/>
      <c r="C143" s="608"/>
      <c r="D143" s="608"/>
      <c r="E143" s="608"/>
      <c r="F143" s="608"/>
      <c r="G143" s="608"/>
      <c r="H143" s="608"/>
      <c r="I143" s="609"/>
    </row>
    <row r="144" spans="1:12" ht="25.5" x14ac:dyDescent="0.25">
      <c r="A144" s="30" t="s">
        <v>157</v>
      </c>
      <c r="B144" s="31" t="s">
        <v>158</v>
      </c>
      <c r="C144" s="32" t="s">
        <v>159</v>
      </c>
      <c r="D144" s="33" t="s">
        <v>160</v>
      </c>
      <c r="E144" s="34" t="s">
        <v>161</v>
      </c>
      <c r="F144" s="35" t="s">
        <v>162</v>
      </c>
      <c r="G144" s="36" t="s">
        <v>163</v>
      </c>
      <c r="H144" s="36" t="s">
        <v>164</v>
      </c>
      <c r="I144" s="37" t="s">
        <v>165</v>
      </c>
      <c r="J144" s="263" t="s">
        <v>487</v>
      </c>
    </row>
    <row r="145" spans="1:11" x14ac:dyDescent="0.25">
      <c r="A145" s="230" t="s">
        <v>5</v>
      </c>
      <c r="B145" s="243">
        <v>41170</v>
      </c>
      <c r="C145" s="40">
        <v>5000</v>
      </c>
      <c r="D145" s="40"/>
      <c r="E145" s="40">
        <f>C145*5%*F145</f>
        <v>0</v>
      </c>
      <c r="F145" s="40"/>
      <c r="G145" s="40">
        <f>+C145+D145+E145</f>
        <v>5000</v>
      </c>
      <c r="H145" s="40">
        <v>5000</v>
      </c>
      <c r="I145" s="42">
        <f>C145+D145+E145-H145</f>
        <v>0</v>
      </c>
    </row>
    <row r="146" spans="1:11" x14ac:dyDescent="0.25">
      <c r="A146" s="230" t="s">
        <v>174</v>
      </c>
      <c r="B146" s="243">
        <v>41192</v>
      </c>
      <c r="C146" s="40">
        <v>4200</v>
      </c>
      <c r="D146" s="40"/>
      <c r="E146" s="40">
        <f>C146*5%*F146</f>
        <v>0</v>
      </c>
      <c r="F146" s="40"/>
      <c r="G146" s="40">
        <f t="shared" ref="G146:G155" si="20">+C146+D146+E146</f>
        <v>4200</v>
      </c>
      <c r="H146" s="233">
        <v>3800</v>
      </c>
      <c r="I146" s="42">
        <f>+I145+G146-H146</f>
        <v>400</v>
      </c>
      <c r="J146" s="267" t="s">
        <v>1065</v>
      </c>
      <c r="K146" s="268">
        <v>41180</v>
      </c>
    </row>
    <row r="147" spans="1:11" x14ac:dyDescent="0.25">
      <c r="A147" s="230" t="s">
        <v>39</v>
      </c>
      <c r="B147" s="243">
        <v>41382</v>
      </c>
      <c r="C147" s="40">
        <v>4200</v>
      </c>
      <c r="D147" s="40"/>
      <c r="E147" s="40">
        <f>C147*5%*F147</f>
        <v>0</v>
      </c>
      <c r="F147" s="40"/>
      <c r="G147" s="40">
        <f t="shared" si="20"/>
        <v>4200</v>
      </c>
      <c r="H147" s="233">
        <v>3290</v>
      </c>
      <c r="I147" s="42">
        <f>I146+G147-H147</f>
        <v>1310</v>
      </c>
      <c r="J147" s="267" t="s">
        <v>1058</v>
      </c>
      <c r="K147" s="268">
        <v>41373</v>
      </c>
    </row>
    <row r="148" spans="1:11" x14ac:dyDescent="0.25">
      <c r="A148" s="230" t="s">
        <v>58</v>
      </c>
      <c r="B148" s="243">
        <v>41416</v>
      </c>
      <c r="C148" s="40">
        <v>4200</v>
      </c>
      <c r="D148" s="40"/>
      <c r="E148" s="40">
        <f>-C148*6%</f>
        <v>-252</v>
      </c>
      <c r="F148" s="40"/>
      <c r="G148" s="40">
        <f t="shared" si="20"/>
        <v>3948</v>
      </c>
      <c r="H148" s="233">
        <v>3290</v>
      </c>
      <c r="I148" s="42">
        <f>I147+G148-H148</f>
        <v>1968</v>
      </c>
      <c r="J148" s="267"/>
      <c r="K148" s="268">
        <v>41418</v>
      </c>
    </row>
    <row r="149" spans="1:11" x14ac:dyDescent="0.25">
      <c r="A149" s="230" t="s">
        <v>59</v>
      </c>
      <c r="B149" s="243">
        <v>41449</v>
      </c>
      <c r="C149" s="40">
        <v>4200</v>
      </c>
      <c r="D149" s="40"/>
      <c r="E149" s="40">
        <f>-C149*6%</f>
        <v>-252</v>
      </c>
      <c r="F149" s="40"/>
      <c r="G149" s="40">
        <f t="shared" si="20"/>
        <v>3948</v>
      </c>
      <c r="H149" s="233">
        <v>3948</v>
      </c>
      <c r="I149" s="42">
        <f t="shared" ref="I149:I155" si="21">I148+G149-H149</f>
        <v>1968</v>
      </c>
      <c r="J149" s="267" t="s">
        <v>485</v>
      </c>
      <c r="K149" s="268">
        <v>41446</v>
      </c>
    </row>
    <row r="150" spans="1:11" x14ac:dyDescent="0.25">
      <c r="A150" s="230" t="s">
        <v>171</v>
      </c>
      <c r="B150" s="243"/>
      <c r="C150" s="40">
        <v>4200</v>
      </c>
      <c r="D150" s="40"/>
      <c r="E150" s="40">
        <f>C150*5%*F150</f>
        <v>0</v>
      </c>
      <c r="F150" s="40"/>
      <c r="G150" s="40">
        <f t="shared" si="20"/>
        <v>4200</v>
      </c>
      <c r="H150" s="233"/>
      <c r="I150" s="42">
        <f t="shared" si="21"/>
        <v>6168</v>
      </c>
      <c r="J150" s="269" t="s">
        <v>1066</v>
      </c>
      <c r="K150" s="268">
        <v>41509</v>
      </c>
    </row>
    <row r="151" spans="1:11" x14ac:dyDescent="0.25">
      <c r="A151" s="230" t="s">
        <v>172</v>
      </c>
      <c r="B151" s="243">
        <v>41540</v>
      </c>
      <c r="C151" s="40">
        <v>4200</v>
      </c>
      <c r="D151" s="40"/>
      <c r="E151" s="40">
        <f>-C151*6%</f>
        <v>-252</v>
      </c>
      <c r="F151" s="40"/>
      <c r="G151" s="40">
        <f t="shared" si="20"/>
        <v>3948</v>
      </c>
      <c r="H151" s="233">
        <v>8300</v>
      </c>
      <c r="I151" s="42">
        <f t="shared" si="21"/>
        <v>1816</v>
      </c>
      <c r="J151" s="267" t="s">
        <v>1067</v>
      </c>
      <c r="K151" s="268">
        <v>41537</v>
      </c>
    </row>
    <row r="152" spans="1:11" x14ac:dyDescent="0.25">
      <c r="A152" s="230" t="s">
        <v>174</v>
      </c>
      <c r="B152" s="243">
        <v>41578</v>
      </c>
      <c r="C152" s="40">
        <v>4200</v>
      </c>
      <c r="D152" s="40"/>
      <c r="E152" s="40">
        <f>C152*5%*F152</f>
        <v>0</v>
      </c>
      <c r="F152" s="40"/>
      <c r="G152" s="40">
        <f t="shared" si="20"/>
        <v>4200</v>
      </c>
      <c r="H152" s="233">
        <v>3948</v>
      </c>
      <c r="I152" s="42">
        <f t="shared" si="21"/>
        <v>2068</v>
      </c>
      <c r="J152" s="267" t="s">
        <v>1061</v>
      </c>
      <c r="K152" s="268">
        <v>41565</v>
      </c>
    </row>
    <row r="153" spans="1:11" x14ac:dyDescent="0.25">
      <c r="A153" s="230" t="s">
        <v>176</v>
      </c>
      <c r="B153" s="243">
        <v>41603</v>
      </c>
      <c r="C153" s="40">
        <v>4200</v>
      </c>
      <c r="D153" s="40"/>
      <c r="E153" s="40">
        <f>-C153*6%</f>
        <v>-252</v>
      </c>
      <c r="F153" s="40"/>
      <c r="G153" s="40">
        <f t="shared" si="20"/>
        <v>3948</v>
      </c>
      <c r="H153" s="233">
        <v>3948</v>
      </c>
      <c r="I153" s="42">
        <f t="shared" si="21"/>
        <v>2068</v>
      </c>
      <c r="J153" s="267"/>
      <c r="K153" s="268">
        <v>41600</v>
      </c>
    </row>
    <row r="154" spans="1:11" x14ac:dyDescent="0.25">
      <c r="A154" s="230" t="s">
        <v>61</v>
      </c>
      <c r="B154" s="243">
        <v>41649</v>
      </c>
      <c r="C154" s="40">
        <v>3948</v>
      </c>
      <c r="D154" s="40"/>
      <c r="E154" s="40">
        <f>-C154*6%</f>
        <v>-236.88</v>
      </c>
      <c r="F154" s="40"/>
      <c r="G154" s="52">
        <f t="shared" si="20"/>
        <v>3711.12</v>
      </c>
      <c r="H154" s="40">
        <v>3948</v>
      </c>
      <c r="I154" s="42">
        <f t="shared" si="21"/>
        <v>1831.12</v>
      </c>
      <c r="J154" s="267" t="s">
        <v>486</v>
      </c>
      <c r="K154" s="268">
        <v>41649</v>
      </c>
    </row>
    <row r="155" spans="1:11" x14ac:dyDescent="0.25">
      <c r="A155" s="230" t="s">
        <v>178</v>
      </c>
      <c r="B155" s="243"/>
      <c r="C155" s="40">
        <v>3948</v>
      </c>
      <c r="D155" s="40"/>
      <c r="E155" s="40">
        <f>C155*5%*F155</f>
        <v>0</v>
      </c>
      <c r="F155" s="40"/>
      <c r="G155" s="52">
        <f t="shared" si="20"/>
        <v>3948</v>
      </c>
      <c r="H155" s="40">
        <v>3948</v>
      </c>
      <c r="I155" s="42">
        <f t="shared" si="21"/>
        <v>1831.12</v>
      </c>
      <c r="J155" s="267" t="s">
        <v>1063</v>
      </c>
      <c r="K155" s="268">
        <v>41677</v>
      </c>
    </row>
    <row r="156" spans="1:11" x14ac:dyDescent="0.25">
      <c r="A156" s="230" t="s">
        <v>1068</v>
      </c>
      <c r="B156" s="243"/>
      <c r="C156" s="40"/>
      <c r="D156" s="40"/>
      <c r="E156" s="40">
        <v>-252</v>
      </c>
      <c r="F156" s="40"/>
      <c r="G156" s="52">
        <f>+C156+D156+E156</f>
        <v>-252</v>
      </c>
      <c r="H156" s="40"/>
      <c r="I156" s="42">
        <f>I155+G156-H156</f>
        <v>1579.12</v>
      </c>
      <c r="J156" s="267" t="s">
        <v>1063</v>
      </c>
      <c r="K156" s="268">
        <v>41677</v>
      </c>
    </row>
    <row r="157" spans="1:11" ht="32.25" customHeight="1" thickBot="1" x14ac:dyDescent="0.3">
      <c r="A157" s="43" t="s">
        <v>166</v>
      </c>
      <c r="B157" s="44"/>
      <c r="C157" s="45"/>
      <c r="D157" s="45"/>
      <c r="E157" s="45"/>
      <c r="F157" s="45"/>
      <c r="G157" s="46"/>
      <c r="H157" s="242"/>
      <c r="I157" s="42">
        <f>+I156</f>
        <v>1579.12</v>
      </c>
    </row>
  </sheetData>
  <mergeCells count="28">
    <mergeCell ref="B74:B77"/>
    <mergeCell ref="A39:I39"/>
    <mergeCell ref="A1:I1"/>
    <mergeCell ref="A3:I3"/>
    <mergeCell ref="A4:I4"/>
    <mergeCell ref="A36:I36"/>
    <mergeCell ref="A38:I38"/>
    <mergeCell ref="A58:I58"/>
    <mergeCell ref="A60:I60"/>
    <mergeCell ref="A61:I61"/>
    <mergeCell ref="B63:B64"/>
    <mergeCell ref="B67:B73"/>
    <mergeCell ref="A88:I88"/>
    <mergeCell ref="K88:S88"/>
    <mergeCell ref="A90:I90"/>
    <mergeCell ref="K90:S90"/>
    <mergeCell ref="A91:I91"/>
    <mergeCell ref="K91:S91"/>
    <mergeCell ref="A107:I107"/>
    <mergeCell ref="A109:I109"/>
    <mergeCell ref="A110:I110"/>
    <mergeCell ref="A121:I121"/>
    <mergeCell ref="A123:I123"/>
    <mergeCell ref="B129:B130"/>
    <mergeCell ref="A140:I140"/>
    <mergeCell ref="A142:I142"/>
    <mergeCell ref="A143:I143"/>
    <mergeCell ref="A124:I124"/>
  </mergeCells>
  <pageMargins left="0.31496062992125984" right="0.31496062992125984" top="0.74803149606299213" bottom="0.74803149606299213" header="0.31496062992125984" footer="0.31496062992125984"/>
  <pageSetup scale="85" fitToHeight="2"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DQ56"/>
  <sheetViews>
    <sheetView zoomScale="89" zoomScaleNormal="89" workbookViewId="0">
      <pane xSplit="3" ySplit="5" topLeftCell="AJ9" activePane="bottomRight" state="frozen"/>
      <selection pane="topRight" activeCell="C1" sqref="C1"/>
      <selection pane="bottomLeft" activeCell="A6" sqref="A6"/>
      <selection pane="bottomRight" activeCell="AM34" sqref="AM34"/>
    </sheetView>
  </sheetViews>
  <sheetFormatPr baseColWidth="10" defaultColWidth="11.42578125" defaultRowHeight="18" x14ac:dyDescent="0.25"/>
  <cols>
    <col min="1" max="1" width="6.85546875" style="281" customWidth="1"/>
    <col min="2" max="2" width="5" style="282" bestFit="1" customWidth="1"/>
    <col min="3" max="3" width="64.42578125" style="145" customWidth="1"/>
    <col min="4" max="4" width="12.85546875" style="145" customWidth="1"/>
    <col min="5" max="5" width="15.42578125" style="163" customWidth="1"/>
    <col min="6" max="6" width="12.85546875" style="145" customWidth="1"/>
    <col min="7" max="7" width="9.7109375" style="163" customWidth="1"/>
    <col min="8" max="8" width="12.85546875" style="145" customWidth="1"/>
    <col min="9" max="9" width="12.85546875" style="163" customWidth="1"/>
    <col min="10" max="10" width="12.85546875" style="145" customWidth="1"/>
    <col min="11" max="11" width="12.85546875" style="163" customWidth="1"/>
    <col min="12" max="12" width="12.85546875" style="145" customWidth="1"/>
    <col min="13" max="13" width="12.85546875" style="163" customWidth="1"/>
    <col min="14" max="14" width="12.85546875" style="164" customWidth="1"/>
    <col min="15" max="15" width="12.85546875" style="163" customWidth="1"/>
    <col min="16" max="16" width="12.85546875" style="164" customWidth="1"/>
    <col min="17" max="17" width="12.85546875" style="163" customWidth="1"/>
    <col min="18" max="18" width="12.85546875" style="164" customWidth="1"/>
    <col min="19" max="19" width="12.85546875" style="163" customWidth="1"/>
    <col min="20" max="20" width="12.85546875" style="164" customWidth="1"/>
    <col min="21" max="21" width="11" style="163" customWidth="1"/>
    <col min="22" max="22" width="12.85546875" style="164" customWidth="1"/>
    <col min="23" max="23" width="14.42578125" style="163" customWidth="1"/>
    <col min="24" max="24" width="12.85546875" style="169" customWidth="1"/>
    <col min="25" max="25" width="11" style="163" customWidth="1"/>
    <col min="26" max="26" width="12.85546875" style="339" customWidth="1"/>
    <col min="27" max="27" width="11" style="163" customWidth="1"/>
    <col min="28" max="28" width="12.85546875" style="145" customWidth="1"/>
    <col min="29" max="29" width="14.42578125" style="163" customWidth="1"/>
    <col min="30" max="30" width="12.85546875" style="145" customWidth="1"/>
    <col min="31" max="31" width="11" style="163" bestFit="1" customWidth="1"/>
    <col min="32" max="32" width="12.85546875" style="145" customWidth="1"/>
    <col min="33" max="33" width="13.85546875" style="145" customWidth="1"/>
    <col min="34" max="34" width="12.85546875" style="145" customWidth="1"/>
    <col min="35" max="35" width="14.28515625" style="145" customWidth="1"/>
    <col min="36" max="38" width="12.85546875" style="145" customWidth="1"/>
    <col min="39" max="39" width="16.42578125" style="145" customWidth="1"/>
    <col min="40" max="40" width="12.85546875" style="145" customWidth="1"/>
    <col min="41" max="41" width="19.140625" style="145" bestFit="1" customWidth="1"/>
    <col min="42" max="43" width="12.85546875" style="145" customWidth="1"/>
    <col min="44" max="44" width="28.28515625" style="145" bestFit="1" customWidth="1"/>
    <col min="45" max="122" width="12.85546875" style="145" customWidth="1"/>
    <col min="123" max="16384" width="11.42578125" style="145"/>
  </cols>
  <sheetData>
    <row r="1" spans="1:121" s="149" customFormat="1" ht="16.5" customHeight="1" x14ac:dyDescent="0.25">
      <c r="A1" s="270"/>
      <c r="B1" s="622" t="s">
        <v>1069</v>
      </c>
      <c r="C1" s="622"/>
      <c r="D1" s="623" t="s">
        <v>5</v>
      </c>
      <c r="E1" s="148"/>
      <c r="G1" s="148"/>
      <c r="I1" s="148"/>
      <c r="K1" s="148"/>
      <c r="M1" s="148"/>
      <c r="N1" s="150"/>
      <c r="O1" s="148"/>
      <c r="P1" s="150"/>
      <c r="Q1" s="148"/>
      <c r="R1" s="150"/>
      <c r="S1" s="148"/>
      <c r="T1" s="150"/>
      <c r="U1" s="148"/>
      <c r="V1" s="150"/>
      <c r="W1" s="148"/>
      <c r="X1" s="151"/>
      <c r="Y1" s="148"/>
      <c r="Z1" s="271"/>
      <c r="AA1" s="148"/>
      <c r="AC1" s="148"/>
      <c r="AE1" s="148"/>
    </row>
    <row r="2" spans="1:121" s="149" customFormat="1" ht="12" customHeight="1" x14ac:dyDescent="0.25">
      <c r="A2" s="270"/>
      <c r="B2" s="622"/>
      <c r="C2" s="622"/>
      <c r="D2" s="623"/>
      <c r="E2" s="148"/>
      <c r="F2" s="272"/>
      <c r="G2" s="273"/>
      <c r="H2" s="272"/>
      <c r="I2" s="148"/>
      <c r="K2" s="148"/>
      <c r="M2" s="148"/>
      <c r="N2" s="150"/>
      <c r="O2" s="148"/>
      <c r="P2" s="150"/>
      <c r="Q2" s="148"/>
      <c r="R2" s="150"/>
      <c r="S2" s="148"/>
      <c r="T2" s="150"/>
      <c r="U2" s="148"/>
      <c r="V2" s="150"/>
      <c r="W2" s="148"/>
      <c r="X2" s="151"/>
      <c r="Y2" s="148"/>
      <c r="Z2" s="271"/>
      <c r="AA2" s="148"/>
      <c r="AC2" s="148"/>
      <c r="AE2" s="148"/>
    </row>
    <row r="3" spans="1:121" s="149" customFormat="1" ht="18" customHeight="1" x14ac:dyDescent="0.25">
      <c r="A3" s="270"/>
      <c r="B3" s="622"/>
      <c r="C3" s="622"/>
      <c r="D3" s="623"/>
      <c r="E3" s="148"/>
      <c r="F3" s="624" t="s">
        <v>1070</v>
      </c>
      <c r="G3" s="624"/>
      <c r="H3" s="624"/>
      <c r="I3" s="624" t="s">
        <v>772</v>
      </c>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1" t="s">
        <v>1071</v>
      </c>
      <c r="AI3" s="621"/>
      <c r="AJ3" s="621"/>
      <c r="AK3" s="621"/>
      <c r="AL3" s="621"/>
      <c r="AM3" s="621"/>
      <c r="AN3" s="621"/>
      <c r="AO3" s="621"/>
    </row>
    <row r="4" spans="1:121" s="159" customFormat="1" ht="17.25" customHeight="1" x14ac:dyDescent="0.3">
      <c r="A4" s="274"/>
      <c r="B4" s="152" t="s">
        <v>62</v>
      </c>
      <c r="C4" s="152" t="s">
        <v>774</v>
      </c>
      <c r="D4" s="155" t="s">
        <v>164</v>
      </c>
      <c r="E4" s="156"/>
      <c r="F4" s="275" t="s">
        <v>776</v>
      </c>
      <c r="G4" s="276"/>
      <c r="H4" s="275" t="s">
        <v>777</v>
      </c>
      <c r="I4" s="276"/>
      <c r="J4" s="277" t="s">
        <v>779</v>
      </c>
      <c r="K4" s="276"/>
      <c r="L4" s="275" t="s">
        <v>780</v>
      </c>
      <c r="M4" s="276"/>
      <c r="N4" s="278" t="s">
        <v>6</v>
      </c>
      <c r="O4" s="276"/>
      <c r="P4" s="278" t="s">
        <v>39</v>
      </c>
      <c r="Q4" s="276"/>
      <c r="R4" s="278" t="s">
        <v>58</v>
      </c>
      <c r="S4" s="276"/>
      <c r="T4" s="278" t="s">
        <v>59</v>
      </c>
      <c r="U4" s="276"/>
      <c r="V4" s="278" t="s">
        <v>60</v>
      </c>
      <c r="W4" s="276"/>
      <c r="X4" s="279" t="s">
        <v>171</v>
      </c>
      <c r="Y4" s="276"/>
      <c r="Z4" s="280" t="s">
        <v>1072</v>
      </c>
      <c r="AA4" s="276"/>
      <c r="AB4" s="275" t="s">
        <v>775</v>
      </c>
      <c r="AC4" s="276"/>
      <c r="AD4" s="275" t="s">
        <v>776</v>
      </c>
      <c r="AE4" s="276"/>
      <c r="AF4" s="275" t="s">
        <v>777</v>
      </c>
      <c r="AH4" s="275" t="s">
        <v>61</v>
      </c>
      <c r="AJ4" s="275" t="s">
        <v>178</v>
      </c>
      <c r="AK4" s="275"/>
      <c r="AL4" s="275" t="s">
        <v>6</v>
      </c>
      <c r="AM4" s="275"/>
      <c r="AN4" s="275" t="s">
        <v>39</v>
      </c>
      <c r="AP4" s="152" t="s">
        <v>58</v>
      </c>
    </row>
    <row r="5" spans="1:121" ht="13.5" customHeight="1" x14ac:dyDescent="0.25">
      <c r="C5" s="161" t="s">
        <v>781</v>
      </c>
      <c r="D5" s="283">
        <v>3125</v>
      </c>
      <c r="Z5" s="284" t="s">
        <v>172</v>
      </c>
    </row>
    <row r="6" spans="1:121" ht="20.25" customHeight="1" x14ac:dyDescent="0.25">
      <c r="B6" s="285">
        <v>1</v>
      </c>
      <c r="C6" s="171" t="s">
        <v>1073</v>
      </c>
      <c r="D6" s="286">
        <v>1500</v>
      </c>
      <c r="E6" s="190" t="s">
        <v>1074</v>
      </c>
      <c r="F6" s="286">
        <v>3102</v>
      </c>
      <c r="G6" s="190" t="s">
        <v>1075</v>
      </c>
      <c r="H6" s="286">
        <v>2700</v>
      </c>
      <c r="I6" s="190" t="s">
        <v>1076</v>
      </c>
      <c r="J6" s="287">
        <f>2500+800</f>
        <v>3300</v>
      </c>
      <c r="K6" s="288" t="s">
        <v>1077</v>
      </c>
      <c r="L6" s="289">
        <f>2200+1100</f>
        <v>3300</v>
      </c>
      <c r="M6" s="288" t="s">
        <v>1078</v>
      </c>
      <c r="N6" s="289">
        <v>3300</v>
      </c>
      <c r="O6" s="190" t="s">
        <v>1079</v>
      </c>
      <c r="P6" s="289">
        <v>3300</v>
      </c>
      <c r="Q6" s="190" t="s">
        <v>1079</v>
      </c>
      <c r="R6" s="289">
        <v>3300</v>
      </c>
      <c r="S6" s="190" t="s">
        <v>1079</v>
      </c>
      <c r="T6" s="289">
        <v>3300</v>
      </c>
      <c r="U6" s="190" t="s">
        <v>1079</v>
      </c>
      <c r="V6" s="289">
        <v>700</v>
      </c>
      <c r="W6" s="190" t="s">
        <v>1079</v>
      </c>
      <c r="X6" s="174">
        <v>17960</v>
      </c>
      <c r="Y6" s="190"/>
      <c r="Z6" s="174">
        <v>3945</v>
      </c>
      <c r="AA6" s="190"/>
      <c r="AB6" s="174">
        <v>3780</v>
      </c>
      <c r="AC6" s="190"/>
      <c r="AD6" s="174">
        <v>3615</v>
      </c>
      <c r="AE6" s="190"/>
      <c r="AF6" s="174">
        <v>3450</v>
      </c>
      <c r="AG6" s="182"/>
      <c r="AH6" s="290" t="s">
        <v>1080</v>
      </c>
      <c r="AI6" s="290"/>
      <c r="AJ6" s="290"/>
      <c r="AK6" s="290"/>
      <c r="AL6" s="290"/>
      <c r="AM6" s="290"/>
      <c r="AN6" s="290"/>
    </row>
    <row r="7" spans="1:121" ht="18.75" customHeight="1" x14ac:dyDescent="0.25">
      <c r="B7" s="291">
        <v>2</v>
      </c>
      <c r="C7" s="171" t="s">
        <v>1081</v>
      </c>
      <c r="D7" s="292">
        <v>1500</v>
      </c>
      <c r="E7" s="293" t="s">
        <v>1082</v>
      </c>
      <c r="F7" s="294">
        <v>3102</v>
      </c>
      <c r="G7" s="293" t="s">
        <v>391</v>
      </c>
      <c r="H7" s="294">
        <v>3300</v>
      </c>
      <c r="I7" s="293" t="s">
        <v>391</v>
      </c>
      <c r="J7" s="294">
        <v>3102</v>
      </c>
      <c r="K7" s="293" t="s">
        <v>1083</v>
      </c>
      <c r="L7" s="294">
        <v>3102</v>
      </c>
      <c r="M7" s="293" t="s">
        <v>1084</v>
      </c>
      <c r="N7" s="294">
        <v>3102</v>
      </c>
      <c r="O7" s="293" t="s">
        <v>1085</v>
      </c>
      <c r="P7" s="294">
        <v>3102</v>
      </c>
      <c r="Q7" s="293"/>
      <c r="R7" s="294">
        <v>3300</v>
      </c>
      <c r="S7" s="293" t="s">
        <v>1086</v>
      </c>
      <c r="T7" s="294">
        <v>3300</v>
      </c>
      <c r="U7" s="293" t="s">
        <v>1087</v>
      </c>
      <c r="V7" s="294">
        <v>3102</v>
      </c>
      <c r="W7" s="293" t="s">
        <v>1088</v>
      </c>
      <c r="X7" s="294">
        <v>3102</v>
      </c>
      <c r="Y7" s="293" t="s">
        <v>1089</v>
      </c>
      <c r="Z7" s="295">
        <v>3102</v>
      </c>
      <c r="AA7" s="293"/>
      <c r="AB7" s="294">
        <v>3102</v>
      </c>
      <c r="AC7" s="293"/>
      <c r="AD7" s="294">
        <v>3102</v>
      </c>
      <c r="AE7" s="293" t="s">
        <v>1090</v>
      </c>
      <c r="AF7" s="296">
        <v>3102</v>
      </c>
      <c r="AG7" s="293" t="s">
        <v>1091</v>
      </c>
      <c r="AH7" s="297">
        <v>3300</v>
      </c>
      <c r="AI7" s="298"/>
      <c r="AJ7" s="299">
        <v>3102</v>
      </c>
      <c r="AK7" s="298"/>
      <c r="AL7" s="300">
        <v>3102</v>
      </c>
      <c r="AM7" s="298"/>
      <c r="AN7" s="301">
        <v>3102</v>
      </c>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row>
    <row r="8" spans="1:121" ht="16.5" x14ac:dyDescent="0.25">
      <c r="A8" s="302" t="s">
        <v>1092</v>
      </c>
      <c r="B8" s="291">
        <v>3</v>
      </c>
      <c r="C8" s="171" t="s">
        <v>1093</v>
      </c>
      <c r="D8" s="303"/>
      <c r="E8" s="293"/>
      <c r="F8" s="294">
        <v>4000</v>
      </c>
      <c r="G8" s="293" t="s">
        <v>1094</v>
      </c>
      <c r="H8" s="303">
        <v>4000</v>
      </c>
      <c r="I8" s="293"/>
      <c r="J8" s="303">
        <v>4110</v>
      </c>
      <c r="K8" s="304" t="s">
        <v>1095</v>
      </c>
      <c r="L8" s="303">
        <v>4042</v>
      </c>
      <c r="M8" s="304" t="s">
        <v>1096</v>
      </c>
      <c r="N8" s="303">
        <v>4300</v>
      </c>
      <c r="O8" s="304" t="s">
        <v>1097</v>
      </c>
      <c r="P8" s="303">
        <v>4300</v>
      </c>
      <c r="Q8" s="304" t="s">
        <v>1098</v>
      </c>
      <c r="R8" s="303">
        <v>4042</v>
      </c>
      <c r="S8" s="303"/>
      <c r="T8" s="303">
        <v>4300</v>
      </c>
      <c r="U8" s="303"/>
      <c r="V8" s="303">
        <v>4300</v>
      </c>
      <c r="W8" s="293"/>
      <c r="X8" s="294">
        <v>4300</v>
      </c>
      <c r="Y8" s="293"/>
      <c r="Z8" s="294">
        <v>5095</v>
      </c>
      <c r="AA8" s="293" t="s">
        <v>1099</v>
      </c>
      <c r="AB8" s="294">
        <v>4880</v>
      </c>
      <c r="AC8" s="293" t="s">
        <v>1099</v>
      </c>
      <c r="AD8" s="294">
        <v>4665</v>
      </c>
      <c r="AE8" s="293" t="s">
        <v>1099</v>
      </c>
      <c r="AF8" s="296">
        <v>4300</v>
      </c>
      <c r="AG8" s="293" t="s">
        <v>1099</v>
      </c>
      <c r="AH8" s="305">
        <v>4042</v>
      </c>
      <c r="AI8" s="298"/>
      <c r="AJ8" s="298">
        <v>4042</v>
      </c>
      <c r="AK8" s="298"/>
      <c r="AL8" s="306">
        <v>4042</v>
      </c>
      <c r="AM8" s="298"/>
      <c r="AN8" s="306">
        <v>4042</v>
      </c>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row>
    <row r="9" spans="1:121" ht="18.75" customHeight="1" x14ac:dyDescent="0.25">
      <c r="B9" s="291">
        <v>4</v>
      </c>
      <c r="C9" s="171" t="s">
        <v>1100</v>
      </c>
      <c r="D9" s="292">
        <v>1500</v>
      </c>
      <c r="E9" s="293" t="s">
        <v>1101</v>
      </c>
      <c r="F9" s="292">
        <v>3102</v>
      </c>
      <c r="G9" s="293" t="s">
        <v>1102</v>
      </c>
      <c r="H9" s="292">
        <v>3300</v>
      </c>
      <c r="I9" s="293" t="s">
        <v>1103</v>
      </c>
      <c r="J9" s="292">
        <v>3300</v>
      </c>
      <c r="K9" s="293" t="s">
        <v>1104</v>
      </c>
      <c r="L9" s="294">
        <v>3300</v>
      </c>
      <c r="M9" s="293" t="s">
        <v>1105</v>
      </c>
      <c r="N9" s="294">
        <v>3300</v>
      </c>
      <c r="O9" s="293" t="s">
        <v>1106</v>
      </c>
      <c r="P9" s="294">
        <v>3300</v>
      </c>
      <c r="Q9" s="293" t="s">
        <v>1107</v>
      </c>
      <c r="R9" s="294">
        <v>3300</v>
      </c>
      <c r="S9" s="293" t="s">
        <v>1108</v>
      </c>
      <c r="T9" s="294">
        <v>3300</v>
      </c>
      <c r="U9" s="293"/>
      <c r="V9" s="294">
        <f>1650+1650</f>
        <v>3300</v>
      </c>
      <c r="W9" s="293"/>
      <c r="X9" s="294">
        <f>1650+1650</f>
        <v>3300</v>
      </c>
      <c r="Y9" s="293"/>
      <c r="Z9" s="294">
        <f>1650*2</f>
        <v>3300</v>
      </c>
      <c r="AA9" s="293"/>
      <c r="AB9" s="296">
        <v>3300</v>
      </c>
      <c r="AC9" s="293" t="s">
        <v>1109</v>
      </c>
      <c r="AD9" s="294">
        <f>3300+165</f>
        <v>3465</v>
      </c>
      <c r="AE9" s="293" t="s">
        <v>1110</v>
      </c>
      <c r="AF9" s="307">
        <f>3000+1650</f>
        <v>4650</v>
      </c>
      <c r="AG9" s="308" t="s">
        <v>1111</v>
      </c>
      <c r="AH9" s="297">
        <f>1650+1650</f>
        <v>3300</v>
      </c>
      <c r="AI9" s="308" t="s">
        <v>1112</v>
      </c>
      <c r="AJ9" s="299">
        <f>1650+1650</f>
        <v>3300</v>
      </c>
      <c r="AK9" s="309" t="s">
        <v>1113</v>
      </c>
      <c r="AL9" s="300">
        <f>1650+1650</f>
        <v>3300</v>
      </c>
      <c r="AM9" s="298" t="s">
        <v>1114</v>
      </c>
      <c r="AN9" s="301">
        <f>1650+1650</f>
        <v>3300</v>
      </c>
      <c r="AO9" s="308" t="s">
        <v>1115</v>
      </c>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row>
    <row r="10" spans="1:121" ht="18.75" customHeight="1" x14ac:dyDescent="0.25">
      <c r="B10" s="291">
        <v>5</v>
      </c>
      <c r="C10" s="171" t="s">
        <v>1116</v>
      </c>
      <c r="D10" s="303">
        <v>1500</v>
      </c>
      <c r="E10" s="294"/>
      <c r="F10" s="294">
        <v>3102</v>
      </c>
      <c r="G10" s="294" t="s">
        <v>391</v>
      </c>
      <c r="H10" s="294">
        <v>3300</v>
      </c>
      <c r="I10" s="294" t="s">
        <v>391</v>
      </c>
      <c r="J10" s="294">
        <v>3102</v>
      </c>
      <c r="K10" s="293" t="s">
        <v>1117</v>
      </c>
      <c r="L10" s="294">
        <v>3300</v>
      </c>
      <c r="M10" s="293" t="s">
        <v>1118</v>
      </c>
      <c r="N10" s="294">
        <v>3102</v>
      </c>
      <c r="O10" s="293" t="s">
        <v>1119</v>
      </c>
      <c r="P10" s="294">
        <v>3102</v>
      </c>
      <c r="Q10" s="293"/>
      <c r="R10" s="294">
        <v>3102</v>
      </c>
      <c r="S10" s="293"/>
      <c r="T10" s="294">
        <v>3102</v>
      </c>
      <c r="U10" s="293" t="s">
        <v>1120</v>
      </c>
      <c r="V10" s="294">
        <v>3102</v>
      </c>
      <c r="W10" s="293" t="s">
        <v>1121</v>
      </c>
      <c r="X10" s="294">
        <v>3102</v>
      </c>
      <c r="Y10" s="293"/>
      <c r="Z10" s="295">
        <v>3102</v>
      </c>
      <c r="AA10" s="293"/>
      <c r="AB10" s="294">
        <v>3102</v>
      </c>
      <c r="AC10" s="293" t="s">
        <v>1122</v>
      </c>
      <c r="AD10" s="294">
        <v>3102</v>
      </c>
      <c r="AE10" s="293" t="s">
        <v>1123</v>
      </c>
      <c r="AF10" s="307">
        <v>3102</v>
      </c>
      <c r="AG10" s="293" t="s">
        <v>1124</v>
      </c>
      <c r="AH10" s="297">
        <v>3102</v>
      </c>
      <c r="AI10" s="298" t="s">
        <v>1125</v>
      </c>
      <c r="AJ10" s="299">
        <v>3102</v>
      </c>
      <c r="AK10" s="298" t="s">
        <v>1126</v>
      </c>
      <c r="AL10" s="300">
        <v>3102</v>
      </c>
      <c r="AM10" s="298" t="s">
        <v>1127</v>
      </c>
      <c r="AN10" s="301">
        <v>3102</v>
      </c>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row>
    <row r="11" spans="1:121" ht="18.75" customHeight="1" x14ac:dyDescent="0.25">
      <c r="B11" s="291">
        <v>6</v>
      </c>
      <c r="C11" s="171" t="s">
        <v>1128</v>
      </c>
      <c r="D11" s="303">
        <v>3000</v>
      </c>
      <c r="E11" s="293" t="s">
        <v>1129</v>
      </c>
      <c r="F11" s="294">
        <v>3102</v>
      </c>
      <c r="G11" s="293" t="s">
        <v>1130</v>
      </c>
      <c r="H11" s="310">
        <v>3102</v>
      </c>
      <c r="I11" s="293" t="s">
        <v>1131</v>
      </c>
      <c r="J11" s="310">
        <v>3102</v>
      </c>
      <c r="K11" s="293" t="s">
        <v>1132</v>
      </c>
      <c r="L11" s="294">
        <v>3300</v>
      </c>
      <c r="M11" s="293" t="s">
        <v>1133</v>
      </c>
      <c r="N11" s="294">
        <v>3252</v>
      </c>
      <c r="O11" s="293" t="s">
        <v>1134</v>
      </c>
      <c r="P11" s="294">
        <v>3102</v>
      </c>
      <c r="Q11" s="293" t="s">
        <v>1135</v>
      </c>
      <c r="R11" s="294">
        <v>3102</v>
      </c>
      <c r="S11" s="293" t="s">
        <v>1136</v>
      </c>
      <c r="T11" s="294">
        <v>3102</v>
      </c>
      <c r="U11" s="293" t="s">
        <v>1137</v>
      </c>
      <c r="V11" s="294">
        <v>3102</v>
      </c>
      <c r="W11" s="293" t="s">
        <v>1138</v>
      </c>
      <c r="X11" s="294">
        <v>3102</v>
      </c>
      <c r="Y11" s="293" t="s">
        <v>1139</v>
      </c>
      <c r="Z11" s="294">
        <v>3102</v>
      </c>
      <c r="AA11" s="293" t="s">
        <v>1140</v>
      </c>
      <c r="AB11" s="294">
        <v>3102</v>
      </c>
      <c r="AC11" s="293" t="s">
        <v>1141</v>
      </c>
      <c r="AD11" s="294">
        <v>3102</v>
      </c>
      <c r="AE11" s="293" t="s">
        <v>1142</v>
      </c>
      <c r="AF11" s="296">
        <v>3102</v>
      </c>
      <c r="AG11" s="293" t="s">
        <v>1143</v>
      </c>
      <c r="AH11" s="297">
        <v>3102</v>
      </c>
      <c r="AI11" s="298" t="s">
        <v>1144</v>
      </c>
      <c r="AJ11" s="299">
        <v>3450</v>
      </c>
      <c r="AK11" s="298" t="s">
        <v>1145</v>
      </c>
      <c r="AL11" s="300">
        <v>3102</v>
      </c>
      <c r="AM11" s="298" t="s">
        <v>1146</v>
      </c>
      <c r="AN11" s="301">
        <v>3102</v>
      </c>
      <c r="AO11" s="298" t="s">
        <v>1146</v>
      </c>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row>
    <row r="12" spans="1:121" ht="18.75" customHeight="1" x14ac:dyDescent="0.25">
      <c r="B12" s="291">
        <v>7</v>
      </c>
      <c r="C12" s="171" t="s">
        <v>1147</v>
      </c>
      <c r="D12" s="303">
        <v>1500</v>
      </c>
      <c r="E12" s="293" t="s">
        <v>1148</v>
      </c>
      <c r="F12" s="294">
        <v>3102</v>
      </c>
      <c r="G12" s="293" t="s">
        <v>1149</v>
      </c>
      <c r="H12" s="294">
        <v>3102</v>
      </c>
      <c r="I12" s="293" t="s">
        <v>1150</v>
      </c>
      <c r="J12" s="294">
        <v>3102</v>
      </c>
      <c r="K12" s="293" t="s">
        <v>1151</v>
      </c>
      <c r="L12" s="294">
        <v>3102</v>
      </c>
      <c r="M12" s="293" t="s">
        <v>1152</v>
      </c>
      <c r="N12" s="294">
        <v>3102</v>
      </c>
      <c r="O12" s="293" t="s">
        <v>1153</v>
      </c>
      <c r="P12" s="294">
        <v>3102</v>
      </c>
      <c r="Q12" s="293" t="s">
        <v>1154</v>
      </c>
      <c r="R12" s="294">
        <v>3102</v>
      </c>
      <c r="S12" s="293" t="s">
        <v>1155</v>
      </c>
      <c r="T12" s="294">
        <v>3102</v>
      </c>
      <c r="U12" s="293" t="s">
        <v>1156</v>
      </c>
      <c r="V12" s="294">
        <v>3102</v>
      </c>
      <c r="W12" s="293" t="s">
        <v>1157</v>
      </c>
      <c r="X12" s="294">
        <v>3102</v>
      </c>
      <c r="Y12" s="293" t="s">
        <v>1158</v>
      </c>
      <c r="Z12" s="294">
        <v>3300</v>
      </c>
      <c r="AA12" s="293" t="s">
        <v>1159</v>
      </c>
      <c r="AB12" s="294">
        <v>3102</v>
      </c>
      <c r="AC12" s="293" t="s">
        <v>1160</v>
      </c>
      <c r="AD12" s="294">
        <v>3102</v>
      </c>
      <c r="AE12" s="293" t="s">
        <v>1161</v>
      </c>
      <c r="AF12" s="296">
        <v>3102</v>
      </c>
      <c r="AG12" s="293" t="s">
        <v>1162</v>
      </c>
      <c r="AH12" s="297">
        <v>3450</v>
      </c>
      <c r="AI12" s="298" t="s">
        <v>1163</v>
      </c>
      <c r="AJ12" s="297">
        <v>3102</v>
      </c>
      <c r="AK12" s="298" t="s">
        <v>1164</v>
      </c>
      <c r="AL12" s="297">
        <v>3102</v>
      </c>
      <c r="AM12" s="298" t="s">
        <v>1165</v>
      </c>
      <c r="AN12" s="299">
        <v>3102</v>
      </c>
      <c r="AO12" s="298" t="s">
        <v>1166</v>
      </c>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row>
    <row r="13" spans="1:121" ht="18.75" customHeight="1" x14ac:dyDescent="0.25">
      <c r="B13" s="291">
        <v>8</v>
      </c>
      <c r="C13" s="171" t="s">
        <v>1167</v>
      </c>
      <c r="D13" s="292">
        <v>1500</v>
      </c>
      <c r="E13" s="293" t="s">
        <v>1168</v>
      </c>
      <c r="F13" s="294">
        <v>3102</v>
      </c>
      <c r="G13" s="293" t="s">
        <v>391</v>
      </c>
      <c r="H13" s="294">
        <v>3102</v>
      </c>
      <c r="I13" s="293" t="s">
        <v>391</v>
      </c>
      <c r="J13" s="294">
        <v>3102</v>
      </c>
      <c r="K13" s="293"/>
      <c r="L13" s="294">
        <v>3102</v>
      </c>
      <c r="M13" s="293" t="s">
        <v>1169</v>
      </c>
      <c r="N13" s="294">
        <v>3102</v>
      </c>
      <c r="O13" s="293" t="s">
        <v>1153</v>
      </c>
      <c r="P13" s="294">
        <v>3102</v>
      </c>
      <c r="Q13" s="293"/>
      <c r="R13" s="294">
        <v>3102</v>
      </c>
      <c r="S13" s="293"/>
      <c r="T13" s="294">
        <v>3102</v>
      </c>
      <c r="U13" s="293"/>
      <c r="V13" s="294">
        <v>3102</v>
      </c>
      <c r="W13" s="293"/>
      <c r="X13" s="294">
        <v>3102</v>
      </c>
      <c r="Y13" s="293"/>
      <c r="Z13" s="295">
        <v>3102</v>
      </c>
      <c r="AA13" s="293"/>
      <c r="AB13" s="294">
        <v>3102</v>
      </c>
      <c r="AC13" s="293"/>
      <c r="AD13" s="294">
        <v>3102</v>
      </c>
      <c r="AE13" s="293" t="s">
        <v>1170</v>
      </c>
      <c r="AF13" s="296">
        <v>3102</v>
      </c>
      <c r="AG13" s="293" t="s">
        <v>1171</v>
      </c>
      <c r="AH13" s="297">
        <v>3102</v>
      </c>
      <c r="AI13" s="298" t="s">
        <v>1172</v>
      </c>
      <c r="AJ13" s="299">
        <v>3102</v>
      </c>
      <c r="AK13" s="298" t="s">
        <v>1173</v>
      </c>
      <c r="AL13" s="306">
        <v>3102</v>
      </c>
      <c r="AM13" s="298" t="s">
        <v>1174</v>
      </c>
      <c r="AN13" s="301">
        <v>3102</v>
      </c>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row>
    <row r="14" spans="1:121" ht="18.75" customHeight="1" x14ac:dyDescent="0.25">
      <c r="B14" s="291">
        <v>9</v>
      </c>
      <c r="C14" s="171" t="s">
        <v>1175</v>
      </c>
      <c r="D14" s="292">
        <v>3000</v>
      </c>
      <c r="E14" s="293" t="s">
        <v>391</v>
      </c>
      <c r="F14" s="294">
        <v>3570</v>
      </c>
      <c r="G14" s="293" t="s">
        <v>391</v>
      </c>
      <c r="H14" s="294">
        <v>2630</v>
      </c>
      <c r="I14" s="293" t="s">
        <v>391</v>
      </c>
      <c r="J14" s="294">
        <v>3102</v>
      </c>
      <c r="K14" s="293" t="s">
        <v>1176</v>
      </c>
      <c r="L14" s="294">
        <v>3102</v>
      </c>
      <c r="M14" s="293" t="s">
        <v>1177</v>
      </c>
      <c r="N14" s="294">
        <v>3102</v>
      </c>
      <c r="O14" s="293" t="s">
        <v>1178</v>
      </c>
      <c r="P14" s="294">
        <v>3102</v>
      </c>
      <c r="Q14" s="293" t="s">
        <v>1179</v>
      </c>
      <c r="R14" s="294">
        <v>3104</v>
      </c>
      <c r="S14" s="293"/>
      <c r="T14" s="294">
        <v>3102</v>
      </c>
      <c r="U14" s="293" t="s">
        <v>1180</v>
      </c>
      <c r="V14" s="294">
        <v>3104</v>
      </c>
      <c r="W14" s="293" t="s">
        <v>1181</v>
      </c>
      <c r="X14" s="294">
        <v>3104</v>
      </c>
      <c r="Y14" s="293" t="s">
        <v>1182</v>
      </c>
      <c r="Z14" s="295">
        <v>3104</v>
      </c>
      <c r="AA14" s="293"/>
      <c r="AB14" s="311">
        <v>3780</v>
      </c>
      <c r="AC14" s="293" t="s">
        <v>943</v>
      </c>
      <c r="AD14" s="311">
        <v>3615</v>
      </c>
      <c r="AE14" s="293" t="s">
        <v>943</v>
      </c>
      <c r="AF14" s="311">
        <v>3300</v>
      </c>
      <c r="AG14" s="293" t="s">
        <v>943</v>
      </c>
      <c r="AH14" s="297">
        <v>3104</v>
      </c>
      <c r="AI14" s="298" t="s">
        <v>1183</v>
      </c>
      <c r="AJ14" s="299">
        <v>3102</v>
      </c>
      <c r="AK14" s="298"/>
      <c r="AL14" s="300">
        <v>3102</v>
      </c>
      <c r="AM14" s="298" t="s">
        <v>1184</v>
      </c>
      <c r="AN14" s="297">
        <v>3615</v>
      </c>
      <c r="AO14" s="298" t="s">
        <v>1185</v>
      </c>
      <c r="AP14" s="297">
        <v>1980</v>
      </c>
      <c r="AQ14" s="298" t="s">
        <v>1186</v>
      </c>
      <c r="AR14" s="298" t="s">
        <v>1187</v>
      </c>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row>
    <row r="15" spans="1:121" ht="16.5" x14ac:dyDescent="0.25">
      <c r="B15" s="291">
        <v>10</v>
      </c>
      <c r="C15" s="171" t="s">
        <v>1188</v>
      </c>
      <c r="D15" s="292">
        <v>3000</v>
      </c>
      <c r="E15" s="293"/>
      <c r="F15" s="292">
        <v>3800</v>
      </c>
      <c r="G15" s="293" t="s">
        <v>1189</v>
      </c>
      <c r="H15" s="312">
        <v>3600</v>
      </c>
      <c r="I15" s="293" t="s">
        <v>1190</v>
      </c>
      <c r="J15" s="294">
        <v>3450</v>
      </c>
      <c r="K15" s="293" t="s">
        <v>1191</v>
      </c>
      <c r="L15" s="312">
        <v>3600</v>
      </c>
      <c r="M15" s="293" t="s">
        <v>1190</v>
      </c>
      <c r="N15" s="294">
        <v>3450</v>
      </c>
      <c r="O15" s="293" t="s">
        <v>1192</v>
      </c>
      <c r="P15" s="313">
        <v>3450</v>
      </c>
      <c r="Q15" s="293"/>
      <c r="R15" s="294">
        <v>3450</v>
      </c>
      <c r="S15" s="293" t="s">
        <v>1193</v>
      </c>
      <c r="T15" s="294">
        <v>3450</v>
      </c>
      <c r="U15" s="293" t="s">
        <v>1194</v>
      </c>
      <c r="V15" s="294">
        <v>3450</v>
      </c>
      <c r="W15" s="293" t="s">
        <v>1194</v>
      </c>
      <c r="X15" s="294">
        <v>3450</v>
      </c>
      <c r="Y15" s="293" t="s">
        <v>1195</v>
      </c>
      <c r="Z15" s="313">
        <v>3772.5</v>
      </c>
      <c r="AA15" s="293"/>
      <c r="AB15" s="294">
        <v>3600</v>
      </c>
      <c r="AC15" s="293"/>
      <c r="AD15" s="294">
        <v>3450</v>
      </c>
      <c r="AE15" s="293"/>
      <c r="AF15" s="296">
        <v>3450</v>
      </c>
      <c r="AG15" s="298" t="s">
        <v>1196</v>
      </c>
      <c r="AH15" s="297">
        <v>3500</v>
      </c>
      <c r="AI15" s="298" t="s">
        <v>1197</v>
      </c>
      <c r="AJ15" s="300">
        <v>3772.5</v>
      </c>
      <c r="AK15" s="298" t="s">
        <v>1198</v>
      </c>
      <c r="AL15" s="300">
        <v>3450</v>
      </c>
      <c r="AM15" s="298" t="s">
        <v>1199</v>
      </c>
      <c r="AN15" s="297">
        <v>3500</v>
      </c>
      <c r="AO15" s="298" t="s">
        <v>1200</v>
      </c>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row>
    <row r="16" spans="1:121" ht="18.75" customHeight="1" x14ac:dyDescent="0.25">
      <c r="B16" s="291">
        <v>11</v>
      </c>
      <c r="C16" s="171" t="s">
        <v>1201</v>
      </c>
      <c r="D16" s="303">
        <v>1500</v>
      </c>
      <c r="E16" s="293" t="s">
        <v>1202</v>
      </c>
      <c r="F16" s="303">
        <v>3102</v>
      </c>
      <c r="G16" s="314" t="s">
        <v>1203</v>
      </c>
      <c r="H16" s="303">
        <v>3102</v>
      </c>
      <c r="I16" s="314" t="s">
        <v>391</v>
      </c>
      <c r="J16" s="303">
        <v>3100</v>
      </c>
      <c r="K16" s="293"/>
      <c r="L16" s="294">
        <v>3100</v>
      </c>
      <c r="M16" s="293" t="s">
        <v>1204</v>
      </c>
      <c r="N16" s="294">
        <v>3100</v>
      </c>
      <c r="O16" s="293" t="s">
        <v>1205</v>
      </c>
      <c r="P16" s="294">
        <v>3300</v>
      </c>
      <c r="Q16" s="293"/>
      <c r="R16" s="294">
        <v>3100</v>
      </c>
      <c r="S16" s="293"/>
      <c r="T16" s="294">
        <v>3100</v>
      </c>
      <c r="U16" s="293"/>
      <c r="V16" s="294">
        <v>3100</v>
      </c>
      <c r="W16" s="293"/>
      <c r="X16" s="294">
        <v>3100</v>
      </c>
      <c r="Y16" s="293"/>
      <c r="Z16" s="294">
        <v>3500</v>
      </c>
      <c r="AA16" s="293"/>
      <c r="AB16" s="294">
        <v>3100</v>
      </c>
      <c r="AC16" s="293"/>
      <c r="AD16" s="315">
        <v>4095</v>
      </c>
      <c r="AE16" s="294" t="s">
        <v>1206</v>
      </c>
      <c r="AF16" s="307">
        <v>3100</v>
      </c>
      <c r="AG16" s="145" t="s">
        <v>1207</v>
      </c>
      <c r="AH16" s="297">
        <v>3100</v>
      </c>
      <c r="AI16" s="298" t="s">
        <v>1208</v>
      </c>
      <c r="AJ16" s="299">
        <v>3100</v>
      </c>
      <c r="AK16" s="298"/>
      <c r="AL16" s="300">
        <v>3100</v>
      </c>
      <c r="AM16" s="298"/>
      <c r="AN16" s="301">
        <v>3100</v>
      </c>
      <c r="AO16" s="298" t="s">
        <v>1209</v>
      </c>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row>
    <row r="17" spans="1:121" ht="18.75" customHeight="1" x14ac:dyDescent="0.25">
      <c r="B17" s="291">
        <v>12</v>
      </c>
      <c r="C17" s="171" t="s">
        <v>1210</v>
      </c>
      <c r="D17" s="303">
        <v>1500</v>
      </c>
      <c r="E17" s="293" t="s">
        <v>1211</v>
      </c>
      <c r="F17" s="303">
        <v>3102</v>
      </c>
      <c r="G17" s="314"/>
      <c r="H17" s="303">
        <v>3102</v>
      </c>
      <c r="I17" s="314" t="s">
        <v>391</v>
      </c>
      <c r="J17" s="303">
        <v>3102</v>
      </c>
      <c r="K17" s="293" t="s">
        <v>1212</v>
      </c>
      <c r="L17" s="294">
        <v>3102</v>
      </c>
      <c r="M17" s="293" t="s">
        <v>1213</v>
      </c>
      <c r="N17" s="294">
        <v>3102</v>
      </c>
      <c r="O17" s="293"/>
      <c r="P17" s="294">
        <v>3102</v>
      </c>
      <c r="Q17" s="293"/>
      <c r="R17" s="294">
        <v>3102</v>
      </c>
      <c r="S17" s="293" t="s">
        <v>1214</v>
      </c>
      <c r="T17" s="294">
        <v>3102</v>
      </c>
      <c r="U17" s="293"/>
      <c r="V17" s="294">
        <v>3102</v>
      </c>
      <c r="W17" s="293"/>
      <c r="X17" s="294">
        <v>3102</v>
      </c>
      <c r="Y17" s="293"/>
      <c r="Z17" s="295">
        <v>3102</v>
      </c>
      <c r="AA17" s="293"/>
      <c r="AB17" s="294">
        <v>3102</v>
      </c>
      <c r="AC17" s="293"/>
      <c r="AD17" s="294">
        <v>3102</v>
      </c>
      <c r="AE17" s="293" t="s">
        <v>1215</v>
      </c>
      <c r="AF17" s="296">
        <v>3102</v>
      </c>
      <c r="AG17" s="294" t="s">
        <v>1216</v>
      </c>
      <c r="AH17" s="297">
        <v>3300</v>
      </c>
      <c r="AI17" s="298"/>
      <c r="AJ17" s="299">
        <v>3300</v>
      </c>
      <c r="AK17" s="298"/>
      <c r="AL17" s="300">
        <v>3102</v>
      </c>
      <c r="AM17" s="298"/>
      <c r="AN17" s="301">
        <v>3102</v>
      </c>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row>
    <row r="18" spans="1:121" ht="18.75" customHeight="1" x14ac:dyDescent="0.25">
      <c r="B18" s="291">
        <v>13</v>
      </c>
      <c r="C18" s="171" t="s">
        <v>1217</v>
      </c>
      <c r="D18" s="292">
        <v>1500</v>
      </c>
      <c r="E18" s="293" t="s">
        <v>1218</v>
      </c>
      <c r="F18" s="292">
        <v>3102</v>
      </c>
      <c r="G18" s="293" t="s">
        <v>1219</v>
      </c>
      <c r="H18" s="292">
        <v>3100</v>
      </c>
      <c r="I18" s="293" t="s">
        <v>1220</v>
      </c>
      <c r="J18" s="292">
        <v>3300</v>
      </c>
      <c r="K18" s="293" t="s">
        <v>1221</v>
      </c>
      <c r="L18" s="294">
        <v>3100</v>
      </c>
      <c r="M18" s="293" t="s">
        <v>1222</v>
      </c>
      <c r="N18" s="294">
        <v>3100</v>
      </c>
      <c r="O18" s="293" t="s">
        <v>1223</v>
      </c>
      <c r="P18" s="294">
        <v>3100</v>
      </c>
      <c r="Q18" s="293" t="s">
        <v>1224</v>
      </c>
      <c r="R18" s="294">
        <v>3100</v>
      </c>
      <c r="S18" s="293" t="s">
        <v>1225</v>
      </c>
      <c r="T18" s="294">
        <v>3100</v>
      </c>
      <c r="U18" s="293" t="s">
        <v>1226</v>
      </c>
      <c r="V18" s="294">
        <v>3100</v>
      </c>
      <c r="W18" s="293" t="s">
        <v>1227</v>
      </c>
      <c r="X18" s="294">
        <v>3100</v>
      </c>
      <c r="Y18" s="293" t="s">
        <v>1228</v>
      </c>
      <c r="Z18" s="294">
        <v>3100</v>
      </c>
      <c r="AA18" s="293" t="s">
        <v>1229</v>
      </c>
      <c r="AB18" s="294">
        <v>3100</v>
      </c>
      <c r="AC18" s="293" t="s">
        <v>1230</v>
      </c>
      <c r="AD18" s="294">
        <v>3100</v>
      </c>
      <c r="AE18" s="293" t="s">
        <v>1231</v>
      </c>
      <c r="AF18" s="311">
        <v>4502</v>
      </c>
      <c r="AG18" s="294" t="s">
        <v>1232</v>
      </c>
      <c r="AH18" s="311">
        <v>3615</v>
      </c>
      <c r="AI18" s="294" t="s">
        <v>1232</v>
      </c>
      <c r="AJ18" s="311">
        <v>3102</v>
      </c>
      <c r="AK18" s="294" t="s">
        <v>1232</v>
      </c>
      <c r="AL18" s="301">
        <v>3400</v>
      </c>
      <c r="AM18" s="298" t="s">
        <v>1233</v>
      </c>
      <c r="AN18" s="301">
        <v>3100</v>
      </c>
      <c r="AO18" s="298" t="s">
        <v>1233</v>
      </c>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row>
    <row r="19" spans="1:121" ht="18.75" customHeight="1" x14ac:dyDescent="0.25">
      <c r="B19" s="291">
        <v>14</v>
      </c>
      <c r="C19" s="171" t="s">
        <v>1234</v>
      </c>
      <c r="D19" s="294">
        <v>1500</v>
      </c>
      <c r="E19" s="293" t="s">
        <v>1235</v>
      </c>
      <c r="F19" s="294">
        <v>1551</v>
      </c>
      <c r="G19" s="294" t="s">
        <v>1236</v>
      </c>
      <c r="H19" s="294">
        <v>1551</v>
      </c>
      <c r="I19" s="294" t="s">
        <v>1237</v>
      </c>
      <c r="J19" s="294">
        <v>1551</v>
      </c>
      <c r="K19" s="293" t="s">
        <v>1238</v>
      </c>
      <c r="L19" s="294">
        <v>1551</v>
      </c>
      <c r="M19" s="293" t="s">
        <v>1239</v>
      </c>
      <c r="N19" s="294">
        <v>1551</v>
      </c>
      <c r="O19" s="293" t="s">
        <v>1240</v>
      </c>
      <c r="P19" s="294">
        <v>1551</v>
      </c>
      <c r="Q19" s="293" t="s">
        <v>1241</v>
      </c>
      <c r="R19" s="294">
        <v>1551</v>
      </c>
      <c r="S19" s="293" t="s">
        <v>1242</v>
      </c>
      <c r="T19" s="294">
        <v>1551</v>
      </c>
      <c r="U19" s="293" t="s">
        <v>1243</v>
      </c>
      <c r="V19" s="294">
        <v>1551</v>
      </c>
      <c r="W19" s="293" t="s">
        <v>1244</v>
      </c>
      <c r="X19" s="294">
        <v>1551</v>
      </c>
      <c r="Y19" s="293" t="s">
        <v>1245</v>
      </c>
      <c r="Z19" s="294">
        <v>1551</v>
      </c>
      <c r="AA19" s="293" t="s">
        <v>1246</v>
      </c>
      <c r="AB19" s="294">
        <v>1551</v>
      </c>
      <c r="AC19" s="293" t="s">
        <v>1247</v>
      </c>
      <c r="AD19" s="294">
        <v>1551</v>
      </c>
      <c r="AE19" s="293" t="s">
        <v>1248</v>
      </c>
      <c r="AF19" s="296">
        <v>1551</v>
      </c>
      <c r="AG19" s="293" t="s">
        <v>1249</v>
      </c>
      <c r="AH19" s="297">
        <v>1551</v>
      </c>
      <c r="AI19" s="298" t="s">
        <v>1250</v>
      </c>
      <c r="AJ19" s="299">
        <v>1551</v>
      </c>
      <c r="AK19" s="298" t="s">
        <v>1251</v>
      </c>
      <c r="AL19" s="300">
        <v>1551</v>
      </c>
      <c r="AM19" s="298" t="s">
        <v>1252</v>
      </c>
      <c r="AN19" s="301">
        <v>1551</v>
      </c>
      <c r="AO19" s="298" t="s">
        <v>1253</v>
      </c>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row>
    <row r="20" spans="1:121" ht="18.75" customHeight="1" x14ac:dyDescent="0.25">
      <c r="B20" s="291">
        <v>15</v>
      </c>
      <c r="C20" s="171" t="s">
        <v>1254</v>
      </c>
      <c r="D20" s="303">
        <v>3000</v>
      </c>
      <c r="E20" s="304" t="s">
        <v>1255</v>
      </c>
      <c r="F20" s="303">
        <v>3102</v>
      </c>
      <c r="G20" s="304" t="s">
        <v>1255</v>
      </c>
      <c r="H20" s="303">
        <v>3110</v>
      </c>
      <c r="I20" s="304" t="s">
        <v>1256</v>
      </c>
      <c r="J20" s="303">
        <v>3300</v>
      </c>
      <c r="K20" s="293" t="s">
        <v>1257</v>
      </c>
      <c r="L20" s="294">
        <v>3102</v>
      </c>
      <c r="M20" s="293" t="s">
        <v>1258</v>
      </c>
      <c r="N20" s="294">
        <v>3615</v>
      </c>
      <c r="O20" s="293" t="s">
        <v>1259</v>
      </c>
      <c r="P20" s="294">
        <v>3450</v>
      </c>
      <c r="Q20" s="293" t="s">
        <v>1259</v>
      </c>
      <c r="R20" s="294">
        <v>3102</v>
      </c>
      <c r="S20" s="293" t="s">
        <v>1260</v>
      </c>
      <c r="T20" s="294">
        <v>3102</v>
      </c>
      <c r="U20" s="293" t="s">
        <v>1261</v>
      </c>
      <c r="V20" s="294">
        <v>3102</v>
      </c>
      <c r="W20" s="293" t="s">
        <v>1262</v>
      </c>
      <c r="X20" s="294">
        <v>3300</v>
      </c>
      <c r="Y20" s="293" t="s">
        <v>1263</v>
      </c>
      <c r="Z20" s="294">
        <v>3450</v>
      </c>
      <c r="AA20" s="293"/>
      <c r="AB20" s="294">
        <v>3615</v>
      </c>
      <c r="AC20" s="293" t="s">
        <v>1264</v>
      </c>
      <c r="AD20" s="307">
        <v>3615</v>
      </c>
      <c r="AE20" s="293" t="s">
        <v>1265</v>
      </c>
      <c r="AF20" s="311">
        <v>3615</v>
      </c>
      <c r="AG20" s="294" t="s">
        <v>1266</v>
      </c>
      <c r="AH20" s="316">
        <v>3300</v>
      </c>
      <c r="AI20" s="298" t="s">
        <v>1267</v>
      </c>
      <c r="AJ20" s="300">
        <v>3615</v>
      </c>
      <c r="AK20" s="298" t="s">
        <v>1268</v>
      </c>
      <c r="AL20" s="301">
        <v>3600</v>
      </c>
      <c r="AM20" s="298" t="s">
        <v>1269</v>
      </c>
      <c r="AN20" s="297">
        <v>3615</v>
      </c>
      <c r="AO20" s="298" t="s">
        <v>1270</v>
      </c>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row>
    <row r="21" spans="1:121" ht="18.75" customHeight="1" x14ac:dyDescent="0.25">
      <c r="B21" s="285">
        <v>16</v>
      </c>
      <c r="C21" s="220" t="s">
        <v>1271</v>
      </c>
      <c r="D21" s="292">
        <v>1500</v>
      </c>
      <c r="E21" s="293" t="s">
        <v>391</v>
      </c>
      <c r="F21" s="292">
        <v>3450</v>
      </c>
      <c r="G21" s="293" t="s">
        <v>391</v>
      </c>
      <c r="H21" s="292">
        <v>3450</v>
      </c>
      <c r="I21" s="293" t="s">
        <v>1272</v>
      </c>
      <c r="J21" s="294">
        <v>3657</v>
      </c>
      <c r="K21" s="293" t="s">
        <v>1273</v>
      </c>
      <c r="L21" s="311">
        <v>3450</v>
      </c>
      <c r="M21" s="190" t="s">
        <v>1274</v>
      </c>
      <c r="N21" s="311">
        <v>3450</v>
      </c>
      <c r="O21" s="293" t="s">
        <v>1275</v>
      </c>
      <c r="P21" s="311">
        <v>3450</v>
      </c>
      <c r="Q21" s="293" t="s">
        <v>1276</v>
      </c>
      <c r="R21" s="311">
        <v>3450</v>
      </c>
      <c r="S21" s="293" t="s">
        <v>1277</v>
      </c>
      <c r="T21" s="311">
        <v>3450</v>
      </c>
      <c r="U21" s="293" t="s">
        <v>1277</v>
      </c>
      <c r="V21" s="311">
        <v>3450</v>
      </c>
      <c r="W21" s="317" t="s">
        <v>1278</v>
      </c>
      <c r="X21" s="311">
        <v>3450</v>
      </c>
      <c r="Y21" s="317" t="s">
        <v>1278</v>
      </c>
      <c r="Z21" s="311">
        <f>1200+2250</f>
        <v>3450</v>
      </c>
      <c r="AA21" s="317" t="s">
        <v>1279</v>
      </c>
      <c r="AB21" s="311">
        <f>750+2700</f>
        <v>3450</v>
      </c>
      <c r="AC21" s="317" t="s">
        <v>1280</v>
      </c>
      <c r="AD21" s="311">
        <f>1300+2150</f>
        <v>3450</v>
      </c>
      <c r="AE21" s="293" t="s">
        <v>1281</v>
      </c>
      <c r="AF21" s="318">
        <f>2850+600</f>
        <v>3450</v>
      </c>
      <c r="AG21" s="294"/>
      <c r="AH21" s="299">
        <f>1900+1550</f>
        <v>3450</v>
      </c>
      <c r="AI21" s="298"/>
      <c r="AJ21" s="299">
        <f>950+2500</f>
        <v>3450</v>
      </c>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row>
    <row r="22" spans="1:121" ht="18.75" customHeight="1" x14ac:dyDescent="0.25">
      <c r="B22" s="291">
        <v>17</v>
      </c>
      <c r="C22" s="171" t="s">
        <v>1282</v>
      </c>
      <c r="D22" s="303">
        <v>1500</v>
      </c>
      <c r="E22" s="304" t="s">
        <v>1283</v>
      </c>
      <c r="F22" s="303">
        <v>3450</v>
      </c>
      <c r="G22" s="304" t="s">
        <v>1284</v>
      </c>
      <c r="H22" s="303">
        <v>3615</v>
      </c>
      <c r="I22" s="293" t="s">
        <v>1285</v>
      </c>
      <c r="J22" s="294">
        <v>3615</v>
      </c>
      <c r="K22" s="293" t="s">
        <v>1286</v>
      </c>
      <c r="L22" s="294">
        <v>3615</v>
      </c>
      <c r="M22" s="293" t="s">
        <v>1287</v>
      </c>
      <c r="N22" s="294">
        <v>3615</v>
      </c>
      <c r="O22" s="293" t="s">
        <v>1288</v>
      </c>
      <c r="P22" s="294">
        <v>3615</v>
      </c>
      <c r="Q22" s="293" t="s">
        <v>1289</v>
      </c>
      <c r="R22" s="294">
        <v>3615</v>
      </c>
      <c r="S22" s="293" t="s">
        <v>1290</v>
      </c>
      <c r="T22" s="295">
        <v>3615</v>
      </c>
      <c r="U22" s="190"/>
      <c r="V22" s="295">
        <v>3615</v>
      </c>
      <c r="W22" s="293" t="s">
        <v>1291</v>
      </c>
      <c r="X22" s="307">
        <v>3615</v>
      </c>
      <c r="Y22" s="293"/>
      <c r="Z22" s="307">
        <v>3650</v>
      </c>
      <c r="AA22" s="293"/>
      <c r="AB22" s="311">
        <v>3650</v>
      </c>
      <c r="AC22" s="293" t="s">
        <v>1292</v>
      </c>
      <c r="AD22" s="311">
        <v>3650</v>
      </c>
      <c r="AE22" s="293" t="s">
        <v>1293</v>
      </c>
      <c r="AF22" s="311">
        <f>3650+2185</f>
        <v>5835</v>
      </c>
      <c r="AG22" s="281" t="s">
        <v>1294</v>
      </c>
      <c r="AH22" s="297">
        <v>3615</v>
      </c>
      <c r="AI22" s="298" t="s">
        <v>1295</v>
      </c>
      <c r="AJ22" s="299">
        <v>3102</v>
      </c>
      <c r="AK22" s="298" t="s">
        <v>1296</v>
      </c>
      <c r="AL22" s="300">
        <v>3102</v>
      </c>
      <c r="AM22" s="298" t="s">
        <v>1297</v>
      </c>
      <c r="AN22" s="301">
        <v>3102</v>
      </c>
      <c r="AO22" s="298" t="s">
        <v>1298</v>
      </c>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row>
    <row r="23" spans="1:121" ht="18.75" customHeight="1" x14ac:dyDescent="0.25">
      <c r="B23" s="291">
        <v>18</v>
      </c>
      <c r="C23" s="171" t="s">
        <v>1299</v>
      </c>
      <c r="D23" s="303">
        <v>3000</v>
      </c>
      <c r="E23" s="293" t="s">
        <v>1300</v>
      </c>
      <c r="F23" s="303">
        <v>3102</v>
      </c>
      <c r="G23" s="304" t="s">
        <v>1301</v>
      </c>
      <c r="H23" s="303">
        <v>3102</v>
      </c>
      <c r="I23" s="304" t="s">
        <v>1302</v>
      </c>
      <c r="J23" s="303">
        <v>3102</v>
      </c>
      <c r="K23" s="293" t="s">
        <v>1303</v>
      </c>
      <c r="L23" s="294">
        <v>3300</v>
      </c>
      <c r="M23" s="293" t="s">
        <v>1304</v>
      </c>
      <c r="N23" s="294">
        <v>3450</v>
      </c>
      <c r="O23" s="293" t="s">
        <v>1305</v>
      </c>
      <c r="P23" s="294">
        <v>3450</v>
      </c>
      <c r="Q23" s="293" t="s">
        <v>1306</v>
      </c>
      <c r="R23" s="294">
        <v>3450</v>
      </c>
      <c r="S23" s="293" t="s">
        <v>1306</v>
      </c>
      <c r="T23" s="294">
        <v>3615</v>
      </c>
      <c r="U23" s="293" t="s">
        <v>1307</v>
      </c>
      <c r="V23" s="294">
        <v>3615</v>
      </c>
      <c r="W23" s="293" t="s">
        <v>1308</v>
      </c>
      <c r="X23" s="294">
        <v>3615</v>
      </c>
      <c r="Y23" s="293"/>
      <c r="Z23" s="294">
        <v>3615</v>
      </c>
      <c r="AA23" s="293" t="s">
        <v>1309</v>
      </c>
      <c r="AB23" s="294">
        <v>3615</v>
      </c>
      <c r="AC23" s="293" t="s">
        <v>1310</v>
      </c>
      <c r="AD23" s="296">
        <v>3780</v>
      </c>
      <c r="AE23" s="293" t="s">
        <v>1311</v>
      </c>
      <c r="AF23" s="296">
        <v>3450</v>
      </c>
      <c r="AG23" s="294" t="s">
        <v>1312</v>
      </c>
      <c r="AH23" s="296">
        <v>3102</v>
      </c>
      <c r="AI23" s="298" t="s">
        <v>1313</v>
      </c>
      <c r="AJ23" s="301">
        <v>3780</v>
      </c>
      <c r="AK23" s="298" t="s">
        <v>1314</v>
      </c>
      <c r="AL23" s="301">
        <v>3615</v>
      </c>
      <c r="AM23" s="298" t="s">
        <v>1269</v>
      </c>
      <c r="AN23" s="297">
        <v>3615</v>
      </c>
      <c r="AO23" s="298" t="s">
        <v>1315</v>
      </c>
      <c r="AP23" s="298" t="s">
        <v>508</v>
      </c>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row>
    <row r="24" spans="1:121" ht="18.75" customHeight="1" x14ac:dyDescent="0.25">
      <c r="B24" s="291">
        <v>19</v>
      </c>
      <c r="C24" s="171" t="s">
        <v>1316</v>
      </c>
      <c r="D24" s="303">
        <v>3000</v>
      </c>
      <c r="E24" s="293" t="s">
        <v>1317</v>
      </c>
      <c r="F24" s="294">
        <v>3102</v>
      </c>
      <c r="G24" s="293" t="s">
        <v>1318</v>
      </c>
      <c r="H24" s="294">
        <v>3102</v>
      </c>
      <c r="I24" s="294" t="s">
        <v>391</v>
      </c>
      <c r="J24" s="294">
        <v>3102</v>
      </c>
      <c r="K24" s="294" t="s">
        <v>1319</v>
      </c>
      <c r="L24" s="294">
        <v>3102</v>
      </c>
      <c r="M24" s="293" t="s">
        <v>1320</v>
      </c>
      <c r="N24" s="294">
        <v>3102</v>
      </c>
      <c r="O24" s="293" t="s">
        <v>1321</v>
      </c>
      <c r="P24" s="294">
        <v>3102</v>
      </c>
      <c r="Q24" s="293"/>
      <c r="R24" s="294">
        <v>3102</v>
      </c>
      <c r="S24" s="293"/>
      <c r="T24" s="294">
        <v>3102</v>
      </c>
      <c r="U24" s="293" t="s">
        <v>1322</v>
      </c>
      <c r="V24" s="294">
        <v>3102</v>
      </c>
      <c r="W24" s="293" t="s">
        <v>1323</v>
      </c>
      <c r="X24" s="294">
        <v>3102</v>
      </c>
      <c r="Y24" s="293" t="s">
        <v>1324</v>
      </c>
      <c r="Z24" s="295">
        <v>3102</v>
      </c>
      <c r="AA24" s="293"/>
      <c r="AB24" s="294">
        <v>3102</v>
      </c>
      <c r="AC24" s="293"/>
      <c r="AD24" s="294">
        <v>3102</v>
      </c>
      <c r="AE24" s="293" t="s">
        <v>1325</v>
      </c>
      <c r="AF24" s="307">
        <v>3102</v>
      </c>
      <c r="AG24" s="294" t="s">
        <v>1326</v>
      </c>
      <c r="AH24" s="319" t="s">
        <v>1327</v>
      </c>
      <c r="AJ24" s="299">
        <v>3102</v>
      </c>
      <c r="AK24" s="298"/>
      <c r="AL24" s="300">
        <v>3102</v>
      </c>
      <c r="AM24" s="298"/>
      <c r="AN24" s="297">
        <v>3102</v>
      </c>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row>
    <row r="25" spans="1:121" ht="18.75" customHeight="1" x14ac:dyDescent="0.25">
      <c r="B25" s="291">
        <v>20</v>
      </c>
      <c r="C25" s="171" t="s">
        <v>1328</v>
      </c>
      <c r="D25" s="292">
        <v>1500</v>
      </c>
      <c r="E25" s="293" t="s">
        <v>1329</v>
      </c>
      <c r="F25" s="292">
        <v>3450</v>
      </c>
      <c r="G25" s="293" t="s">
        <v>391</v>
      </c>
      <c r="H25" s="294">
        <v>3450</v>
      </c>
      <c r="I25" s="293" t="s">
        <v>1330</v>
      </c>
      <c r="J25" s="294">
        <v>3300</v>
      </c>
      <c r="K25" s="293" t="s">
        <v>1331</v>
      </c>
      <c r="L25" s="294">
        <v>3300</v>
      </c>
      <c r="M25" s="190" t="s">
        <v>1332</v>
      </c>
      <c r="N25" s="294">
        <v>3300</v>
      </c>
      <c r="O25" s="190" t="s">
        <v>1332</v>
      </c>
      <c r="P25" s="294">
        <v>3300</v>
      </c>
      <c r="Q25" s="293" t="s">
        <v>1332</v>
      </c>
      <c r="R25" s="294">
        <f>950+2350</f>
        <v>3300</v>
      </c>
      <c r="S25" s="190" t="s">
        <v>1333</v>
      </c>
      <c r="T25" s="294">
        <v>3300</v>
      </c>
      <c r="U25" s="320"/>
      <c r="V25" s="294">
        <f>2735+565</f>
        <v>3300</v>
      </c>
      <c r="W25" s="320"/>
      <c r="X25" s="295">
        <v>3300</v>
      </c>
      <c r="Y25" s="320"/>
      <c r="Z25" s="295">
        <v>3300</v>
      </c>
      <c r="AA25" s="293"/>
      <c r="AB25" s="295">
        <v>3300</v>
      </c>
      <c r="AC25" s="293"/>
      <c r="AD25" s="295">
        <v>3300</v>
      </c>
      <c r="AE25" s="293"/>
      <c r="AF25" s="295">
        <v>3300</v>
      </c>
      <c r="AG25" s="294"/>
      <c r="AH25" s="297">
        <v>3300</v>
      </c>
      <c r="AI25" s="298"/>
      <c r="AJ25" s="299">
        <v>3450</v>
      </c>
      <c r="AK25" s="298" t="s">
        <v>1334</v>
      </c>
      <c r="AL25" s="299">
        <v>3102</v>
      </c>
      <c r="AM25" s="298" t="s">
        <v>1334</v>
      </c>
      <c r="AN25" s="306">
        <v>3300</v>
      </c>
      <c r="AO25" s="298" t="s">
        <v>1335</v>
      </c>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row>
    <row r="26" spans="1:121" ht="18.75" customHeight="1" x14ac:dyDescent="0.25">
      <c r="B26" s="291">
        <v>21</v>
      </c>
      <c r="C26" s="171" t="s">
        <v>1336</v>
      </c>
      <c r="D26" s="292">
        <v>1500</v>
      </c>
      <c r="E26" s="293" t="s">
        <v>1337</v>
      </c>
      <c r="F26" s="292">
        <v>3300</v>
      </c>
      <c r="G26" s="293" t="s">
        <v>1338</v>
      </c>
      <c r="H26" s="292">
        <v>3300</v>
      </c>
      <c r="I26" s="293" t="s">
        <v>1339</v>
      </c>
      <c r="J26" s="292">
        <v>3300</v>
      </c>
      <c r="K26" s="293" t="s">
        <v>1340</v>
      </c>
      <c r="L26" s="294">
        <v>3300</v>
      </c>
      <c r="M26" s="293" t="s">
        <v>1341</v>
      </c>
      <c r="N26" s="292">
        <v>3300</v>
      </c>
      <c r="O26" s="293" t="s">
        <v>1342</v>
      </c>
      <c r="P26" s="294">
        <v>3102</v>
      </c>
      <c r="Q26" s="293" t="s">
        <v>1343</v>
      </c>
      <c r="R26" s="294">
        <v>3300</v>
      </c>
      <c r="S26" s="293" t="s">
        <v>1214</v>
      </c>
      <c r="T26" s="294">
        <v>3300</v>
      </c>
      <c r="U26" s="293" t="s">
        <v>1344</v>
      </c>
      <c r="V26" s="294">
        <v>3300</v>
      </c>
      <c r="W26" s="293" t="s">
        <v>1345</v>
      </c>
      <c r="X26" s="294">
        <v>3300</v>
      </c>
      <c r="Y26" s="293" t="s">
        <v>1346</v>
      </c>
      <c r="Z26" s="321">
        <v>3300</v>
      </c>
      <c r="AA26" s="293" t="s">
        <v>1347</v>
      </c>
      <c r="AB26" s="294">
        <v>3300</v>
      </c>
      <c r="AC26" s="293" t="s">
        <v>1348</v>
      </c>
      <c r="AD26" s="294">
        <v>3300</v>
      </c>
      <c r="AE26" s="293" t="s">
        <v>1338</v>
      </c>
      <c r="AF26" s="321">
        <f>3300+2850</f>
        <v>6150</v>
      </c>
      <c r="AG26" s="293" t="s">
        <v>1338</v>
      </c>
      <c r="AH26" s="297">
        <v>3102</v>
      </c>
      <c r="AI26" s="298" t="s">
        <v>1349</v>
      </c>
      <c r="AJ26" s="299">
        <v>3102</v>
      </c>
      <c r="AK26" s="298" t="s">
        <v>1350</v>
      </c>
      <c r="AL26" s="300">
        <v>3300</v>
      </c>
      <c r="AM26" s="298" t="s">
        <v>1351</v>
      </c>
      <c r="AN26" s="306">
        <v>3300</v>
      </c>
      <c r="AO26" s="298" t="s">
        <v>1352</v>
      </c>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row>
    <row r="27" spans="1:121" ht="18.75" customHeight="1" x14ac:dyDescent="0.25">
      <c r="B27" s="291">
        <v>22</v>
      </c>
      <c r="C27" s="171" t="s">
        <v>1353</v>
      </c>
      <c r="D27" s="292">
        <v>1500</v>
      </c>
      <c r="E27" s="293" t="s">
        <v>1354</v>
      </c>
      <c r="F27" s="292">
        <v>3102</v>
      </c>
      <c r="G27" s="293" t="s">
        <v>1355</v>
      </c>
      <c r="H27" s="292">
        <v>3102</v>
      </c>
      <c r="I27" s="293" t="s">
        <v>1356</v>
      </c>
      <c r="J27" s="292">
        <v>3102</v>
      </c>
      <c r="K27" s="293" t="s">
        <v>1357</v>
      </c>
      <c r="L27" s="294">
        <v>3102</v>
      </c>
      <c r="M27" s="293" t="s">
        <v>1358</v>
      </c>
      <c r="N27" s="294">
        <v>3102</v>
      </c>
      <c r="O27" s="293" t="s">
        <v>1359</v>
      </c>
      <c r="P27" s="294">
        <v>3102</v>
      </c>
      <c r="Q27" s="293" t="s">
        <v>1360</v>
      </c>
      <c r="R27" s="294">
        <v>3102</v>
      </c>
      <c r="S27" s="293" t="s">
        <v>1361</v>
      </c>
      <c r="T27" s="294">
        <v>3102</v>
      </c>
      <c r="U27" s="293" t="s">
        <v>1362</v>
      </c>
      <c r="V27" s="294">
        <v>3102</v>
      </c>
      <c r="W27" s="293" t="s">
        <v>1363</v>
      </c>
      <c r="X27" s="294">
        <v>3102</v>
      </c>
      <c r="Y27" s="293"/>
      <c r="Z27" s="294">
        <v>3102</v>
      </c>
      <c r="AA27" s="293"/>
      <c r="AB27" s="294">
        <v>3102</v>
      </c>
      <c r="AC27" s="293" t="s">
        <v>1364</v>
      </c>
      <c r="AD27" s="294">
        <v>3102</v>
      </c>
      <c r="AE27" s="293" t="s">
        <v>1365</v>
      </c>
      <c r="AF27" s="296">
        <v>3102</v>
      </c>
      <c r="AG27" s="293" t="s">
        <v>1366</v>
      </c>
      <c r="AH27" s="297">
        <v>3300</v>
      </c>
      <c r="AI27" s="298" t="s">
        <v>1367</v>
      </c>
      <c r="AJ27" s="299">
        <v>3102</v>
      </c>
      <c r="AK27" s="298" t="s">
        <v>1368</v>
      </c>
      <c r="AL27" s="300">
        <v>3102</v>
      </c>
      <c r="AM27" s="298" t="s">
        <v>1369</v>
      </c>
      <c r="AN27" s="301">
        <v>3102</v>
      </c>
      <c r="AO27" s="298" t="s">
        <v>1370</v>
      </c>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row>
    <row r="28" spans="1:121" ht="18.75" customHeight="1" x14ac:dyDescent="0.25">
      <c r="B28" s="291">
        <v>23</v>
      </c>
      <c r="C28" s="171" t="s">
        <v>1371</v>
      </c>
      <c r="D28" s="322"/>
      <c r="E28" s="293"/>
      <c r="F28" s="294">
        <v>3300</v>
      </c>
      <c r="G28" s="293" t="s">
        <v>391</v>
      </c>
      <c r="H28" s="294">
        <v>3102</v>
      </c>
      <c r="I28" s="293" t="s">
        <v>391</v>
      </c>
      <c r="J28" s="294">
        <v>3300</v>
      </c>
      <c r="K28" s="293"/>
      <c r="L28" s="294">
        <v>3300</v>
      </c>
      <c r="M28" s="293" t="s">
        <v>1372</v>
      </c>
      <c r="N28" s="294">
        <v>3102</v>
      </c>
      <c r="O28" s="293"/>
      <c r="P28" s="294">
        <v>3300</v>
      </c>
      <c r="Q28" s="293"/>
      <c r="R28" s="294">
        <v>3300</v>
      </c>
      <c r="S28" s="293"/>
      <c r="T28" s="294">
        <v>3500</v>
      </c>
      <c r="U28" s="293"/>
      <c r="V28" s="294">
        <v>3100</v>
      </c>
      <c r="W28" s="293"/>
      <c r="X28" s="294">
        <v>3300</v>
      </c>
      <c r="Y28" s="293"/>
      <c r="Z28" s="294">
        <v>3300</v>
      </c>
      <c r="AA28" s="293"/>
      <c r="AB28" s="294">
        <v>3650</v>
      </c>
      <c r="AC28" s="293"/>
      <c r="AD28" s="294">
        <v>3300</v>
      </c>
      <c r="AE28" s="293" t="s">
        <v>1373</v>
      </c>
      <c r="AF28" s="307">
        <v>3300</v>
      </c>
      <c r="AG28" s="294" t="s">
        <v>1374</v>
      </c>
      <c r="AH28" s="297">
        <v>3300</v>
      </c>
      <c r="AI28" s="298"/>
      <c r="AJ28" s="299">
        <f>3100</f>
        <v>3100</v>
      </c>
      <c r="AK28" s="298" t="s">
        <v>1375</v>
      </c>
      <c r="AL28" s="323">
        <v>3100</v>
      </c>
      <c r="AM28" s="298" t="s">
        <v>1375</v>
      </c>
      <c r="AN28" s="299">
        <v>3100</v>
      </c>
      <c r="AO28" s="298" t="s">
        <v>1375</v>
      </c>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row>
    <row r="29" spans="1:121" ht="18.75" customHeight="1" x14ac:dyDescent="0.25">
      <c r="B29" s="291">
        <v>24</v>
      </c>
      <c r="C29" s="171" t="s">
        <v>1376</v>
      </c>
      <c r="D29" s="322">
        <v>1500</v>
      </c>
      <c r="E29" s="293"/>
      <c r="F29" s="294">
        <v>3102</v>
      </c>
      <c r="G29" s="294" t="s">
        <v>391</v>
      </c>
      <c r="H29" s="294">
        <v>3100</v>
      </c>
      <c r="I29" s="294" t="s">
        <v>1377</v>
      </c>
      <c r="J29" s="294">
        <v>3300</v>
      </c>
      <c r="K29" s="294" t="s">
        <v>1378</v>
      </c>
      <c r="L29" s="294">
        <v>3100</v>
      </c>
      <c r="M29" s="293" t="s">
        <v>1379</v>
      </c>
      <c r="N29" s="294">
        <v>3300</v>
      </c>
      <c r="O29" s="293" t="s">
        <v>1380</v>
      </c>
      <c r="P29" s="294">
        <v>1500</v>
      </c>
      <c r="Q29" s="293" t="s">
        <v>1381</v>
      </c>
      <c r="R29" s="294">
        <v>6300</v>
      </c>
      <c r="S29" s="293" t="s">
        <v>1382</v>
      </c>
      <c r="T29" s="294">
        <v>3300</v>
      </c>
      <c r="U29" s="293" t="s">
        <v>1383</v>
      </c>
      <c r="V29" s="294">
        <v>3300</v>
      </c>
      <c r="W29" s="293" t="s">
        <v>1383</v>
      </c>
      <c r="X29" s="294">
        <v>3300</v>
      </c>
      <c r="Y29" s="293" t="s">
        <v>1383</v>
      </c>
      <c r="Z29" s="294">
        <v>3300</v>
      </c>
      <c r="AA29" s="293" t="s">
        <v>1383</v>
      </c>
      <c r="AB29" s="294">
        <v>3300</v>
      </c>
      <c r="AC29" s="293" t="s">
        <v>1383</v>
      </c>
      <c r="AD29" s="294">
        <v>3300</v>
      </c>
      <c r="AE29" s="293" t="s">
        <v>1384</v>
      </c>
      <c r="AF29" s="294">
        <f>3100+450</f>
        <v>3550</v>
      </c>
      <c r="AG29" s="293" t="s">
        <v>1384</v>
      </c>
      <c r="AH29" s="299">
        <v>3300</v>
      </c>
      <c r="AI29" s="298" t="s">
        <v>1385</v>
      </c>
      <c r="AJ29" s="299">
        <v>3100</v>
      </c>
      <c r="AK29" s="298" t="s">
        <v>1385</v>
      </c>
      <c r="AL29" s="301">
        <v>3450</v>
      </c>
      <c r="AM29" s="298" t="s">
        <v>1386</v>
      </c>
      <c r="AN29" s="301">
        <v>3300</v>
      </c>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row>
    <row r="30" spans="1:121" s="327" customFormat="1" ht="18.75" customHeight="1" x14ac:dyDescent="0.25">
      <c r="A30" s="324"/>
      <c r="B30" s="291">
        <v>25</v>
      </c>
      <c r="C30" s="171" t="s">
        <v>1387</v>
      </c>
      <c r="D30" s="292">
        <v>1500</v>
      </c>
      <c r="E30" s="293" t="s">
        <v>1388</v>
      </c>
      <c r="F30" s="294">
        <v>3300</v>
      </c>
      <c r="G30" s="293"/>
      <c r="H30" s="294">
        <v>3300</v>
      </c>
      <c r="I30" s="294" t="s">
        <v>391</v>
      </c>
      <c r="J30" s="294">
        <v>3300</v>
      </c>
      <c r="K30" s="294"/>
      <c r="L30" s="294">
        <v>3300</v>
      </c>
      <c r="M30" s="293" t="s">
        <v>1389</v>
      </c>
      <c r="N30" s="294">
        <v>3102</v>
      </c>
      <c r="O30" s="293"/>
      <c r="P30" s="294">
        <v>3300</v>
      </c>
      <c r="Q30" s="293"/>
      <c r="R30" s="294">
        <v>3300</v>
      </c>
      <c r="S30" s="293"/>
      <c r="T30" s="294">
        <v>3300</v>
      </c>
      <c r="U30" s="293"/>
      <c r="V30" s="294">
        <v>3300</v>
      </c>
      <c r="W30" s="293"/>
      <c r="X30" s="294">
        <v>3300</v>
      </c>
      <c r="Y30" s="293"/>
      <c r="Z30" s="297">
        <v>3300</v>
      </c>
      <c r="AA30" s="293" t="s">
        <v>1390</v>
      </c>
      <c r="AB30" s="294">
        <v>3300</v>
      </c>
      <c r="AC30" s="320"/>
      <c r="AD30" s="297">
        <v>1300</v>
      </c>
      <c r="AE30" s="293" t="s">
        <v>1390</v>
      </c>
      <c r="AF30" s="297">
        <v>3300</v>
      </c>
      <c r="AG30" s="293" t="s">
        <v>1391</v>
      </c>
      <c r="AH30" s="297">
        <v>3300</v>
      </c>
      <c r="AI30" s="293" t="s">
        <v>1391</v>
      </c>
      <c r="AJ30" s="325">
        <v>3450</v>
      </c>
      <c r="AK30" s="298" t="s">
        <v>1392</v>
      </c>
      <c r="AL30" s="299">
        <f>3102+1100</f>
        <v>4202</v>
      </c>
      <c r="AM30" s="298" t="s">
        <v>1393</v>
      </c>
      <c r="AN30" s="300">
        <v>3102</v>
      </c>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A30" s="326"/>
      <c r="CB30" s="326"/>
      <c r="CC30" s="326"/>
      <c r="CD30" s="326"/>
      <c r="CE30" s="326"/>
      <c r="CF30" s="326"/>
      <c r="CG30" s="326"/>
      <c r="CH30" s="326"/>
      <c r="CI30" s="326"/>
      <c r="CJ30" s="326"/>
      <c r="CK30" s="326"/>
      <c r="CL30" s="326"/>
      <c r="CM30" s="326"/>
      <c r="CN30" s="326"/>
      <c r="CO30" s="326"/>
      <c r="CP30" s="326"/>
      <c r="CQ30" s="326"/>
      <c r="CR30" s="326"/>
      <c r="CS30" s="326"/>
      <c r="CT30" s="326"/>
      <c r="CU30" s="326"/>
      <c r="CV30" s="326"/>
      <c r="CW30" s="326"/>
      <c r="CX30" s="326"/>
      <c r="CY30" s="326"/>
      <c r="CZ30" s="326"/>
      <c r="DA30" s="326"/>
      <c r="DB30" s="326"/>
      <c r="DC30" s="326"/>
      <c r="DD30" s="326"/>
      <c r="DE30" s="326"/>
      <c r="DF30" s="326"/>
      <c r="DG30" s="326"/>
      <c r="DH30" s="326"/>
      <c r="DI30" s="326"/>
      <c r="DJ30" s="326"/>
      <c r="DK30" s="326"/>
      <c r="DL30" s="326"/>
      <c r="DM30" s="326"/>
      <c r="DN30" s="326"/>
      <c r="DO30" s="326"/>
      <c r="DP30" s="326"/>
      <c r="DQ30" s="326"/>
    </row>
    <row r="31" spans="1:121" ht="18.75" customHeight="1" x14ac:dyDescent="0.25">
      <c r="B31" s="291">
        <v>26</v>
      </c>
      <c r="C31" s="328" t="s">
        <v>1394</v>
      </c>
      <c r="D31" s="303">
        <v>1500</v>
      </c>
      <c r="E31" s="293" t="s">
        <v>1395</v>
      </c>
      <c r="F31" s="303">
        <v>1551</v>
      </c>
      <c r="G31" s="304" t="s">
        <v>1396</v>
      </c>
      <c r="H31" s="303">
        <v>1551</v>
      </c>
      <c r="I31" s="304" t="s">
        <v>560</v>
      </c>
      <c r="J31" s="303">
        <v>1551</v>
      </c>
      <c r="K31" s="293" t="s">
        <v>1397</v>
      </c>
      <c r="L31" s="294">
        <v>1551</v>
      </c>
      <c r="M31" s="293" t="s">
        <v>1398</v>
      </c>
      <c r="N31" s="294">
        <v>1551</v>
      </c>
      <c r="O31" s="293" t="s">
        <v>1399</v>
      </c>
      <c r="P31" s="294">
        <v>1551</v>
      </c>
      <c r="Q31" s="293" t="s">
        <v>1400</v>
      </c>
      <c r="R31" s="294">
        <v>1551</v>
      </c>
      <c r="S31" s="293" t="s">
        <v>1401</v>
      </c>
      <c r="T31" s="294">
        <v>1551</v>
      </c>
      <c r="U31" s="293" t="s">
        <v>1402</v>
      </c>
      <c r="V31" s="294">
        <v>1551</v>
      </c>
      <c r="W31" s="293" t="s">
        <v>1403</v>
      </c>
      <c r="X31" s="294">
        <v>1551</v>
      </c>
      <c r="Y31" s="293" t="s">
        <v>1404</v>
      </c>
      <c r="Z31" s="294">
        <v>1551</v>
      </c>
      <c r="AA31" s="293" t="s">
        <v>1405</v>
      </c>
      <c r="AB31" s="294">
        <v>1551</v>
      </c>
      <c r="AC31" s="293" t="s">
        <v>1406</v>
      </c>
      <c r="AD31" s="294">
        <v>1551</v>
      </c>
      <c r="AE31" s="293" t="s">
        <v>1407</v>
      </c>
      <c r="AF31" s="296">
        <v>1551</v>
      </c>
      <c r="AG31" s="294" t="s">
        <v>1408</v>
      </c>
      <c r="AH31" s="297">
        <v>1551</v>
      </c>
      <c r="AI31" s="298" t="s">
        <v>1409</v>
      </c>
      <c r="AJ31" s="299">
        <v>1551</v>
      </c>
      <c r="AK31" s="298" t="s">
        <v>1410</v>
      </c>
      <c r="AL31" s="300">
        <v>1551</v>
      </c>
      <c r="AM31" s="298" t="s">
        <v>1411</v>
      </c>
      <c r="AN31" s="301">
        <v>1551</v>
      </c>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row>
    <row r="32" spans="1:121" ht="18.75" customHeight="1" x14ac:dyDescent="0.25">
      <c r="B32" s="291">
        <v>27</v>
      </c>
      <c r="C32" s="171" t="s">
        <v>1412</v>
      </c>
      <c r="D32" s="292">
        <v>1500</v>
      </c>
      <c r="E32" s="293" t="s">
        <v>1413</v>
      </c>
      <c r="F32" s="292">
        <v>3300</v>
      </c>
      <c r="G32" s="293"/>
      <c r="H32" s="292">
        <v>3102</v>
      </c>
      <c r="I32" s="293" t="s">
        <v>1414</v>
      </c>
      <c r="J32" s="292">
        <v>3300</v>
      </c>
      <c r="K32" s="293" t="s">
        <v>1415</v>
      </c>
      <c r="L32" s="294">
        <v>3102</v>
      </c>
      <c r="M32" s="293" t="s">
        <v>1416</v>
      </c>
      <c r="N32" s="294">
        <v>3300</v>
      </c>
      <c r="O32" s="293" t="s">
        <v>1417</v>
      </c>
      <c r="P32" s="294">
        <v>3102</v>
      </c>
      <c r="Q32" s="293" t="s">
        <v>1418</v>
      </c>
      <c r="R32" s="294">
        <v>3300</v>
      </c>
      <c r="S32" s="293" t="s">
        <v>1419</v>
      </c>
      <c r="T32" s="294">
        <v>3300</v>
      </c>
      <c r="U32" s="293" t="s">
        <v>1420</v>
      </c>
      <c r="V32" s="294">
        <v>3102</v>
      </c>
      <c r="W32" s="293" t="s">
        <v>1421</v>
      </c>
      <c r="X32" s="295">
        <v>3610</v>
      </c>
      <c r="Y32" s="293" t="s">
        <v>1422</v>
      </c>
      <c r="Z32" s="294">
        <v>3610</v>
      </c>
      <c r="AA32" s="293" t="s">
        <v>1423</v>
      </c>
      <c r="AB32" s="294">
        <v>3615</v>
      </c>
      <c r="AC32" s="293" t="s">
        <v>1424</v>
      </c>
      <c r="AD32" s="296">
        <v>3615</v>
      </c>
      <c r="AE32" s="293" t="s">
        <v>1425</v>
      </c>
      <c r="AF32" s="296">
        <v>3300</v>
      </c>
      <c r="AG32" s="294" t="s">
        <v>1426</v>
      </c>
      <c r="AH32" s="299">
        <v>3615</v>
      </c>
      <c r="AI32" s="298" t="s">
        <v>1427</v>
      </c>
      <c r="AJ32" s="301">
        <v>3780</v>
      </c>
      <c r="AK32" s="298" t="s">
        <v>1428</v>
      </c>
      <c r="AL32" s="298">
        <v>3780</v>
      </c>
      <c r="AM32" s="298" t="s">
        <v>1429</v>
      </c>
      <c r="AN32" s="297">
        <v>3615</v>
      </c>
      <c r="AO32" s="298" t="s">
        <v>1429</v>
      </c>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row>
    <row r="33" spans="2:121" ht="18.75" customHeight="1" x14ac:dyDescent="0.25">
      <c r="B33" s="291">
        <v>28</v>
      </c>
      <c r="C33" s="171" t="s">
        <v>1430</v>
      </c>
      <c r="D33" s="292">
        <v>1500</v>
      </c>
      <c r="E33" s="293" t="s">
        <v>1431</v>
      </c>
      <c r="F33" s="292">
        <v>3300</v>
      </c>
      <c r="G33" s="293" t="s">
        <v>1432</v>
      </c>
      <c r="H33" s="292">
        <v>3100</v>
      </c>
      <c r="I33" s="293" t="s">
        <v>1433</v>
      </c>
      <c r="J33" s="292">
        <v>3100</v>
      </c>
      <c r="K33" s="293" t="s">
        <v>1434</v>
      </c>
      <c r="L33" s="294">
        <v>3100</v>
      </c>
      <c r="M33" s="293" t="s">
        <v>1435</v>
      </c>
      <c r="N33" s="294">
        <v>3100</v>
      </c>
      <c r="O33" s="293" t="s">
        <v>915</v>
      </c>
      <c r="P33" s="294">
        <v>3100</v>
      </c>
      <c r="Q33" s="293" t="s">
        <v>1436</v>
      </c>
      <c r="R33" s="294">
        <v>3100</v>
      </c>
      <c r="S33" s="293" t="s">
        <v>1437</v>
      </c>
      <c r="T33" s="294">
        <v>3100</v>
      </c>
      <c r="U33" s="293" t="s">
        <v>1438</v>
      </c>
      <c r="V33" s="294">
        <v>3100</v>
      </c>
      <c r="W33" s="293" t="s">
        <v>1439</v>
      </c>
      <c r="X33" s="294">
        <v>3100</v>
      </c>
      <c r="Y33" s="293" t="s">
        <v>1440</v>
      </c>
      <c r="Z33" s="294">
        <v>3100</v>
      </c>
      <c r="AA33" s="293"/>
      <c r="AB33" s="294">
        <v>3100</v>
      </c>
      <c r="AC33" s="293" t="s">
        <v>1441</v>
      </c>
      <c r="AD33" s="294">
        <v>3100</v>
      </c>
      <c r="AE33" s="293" t="s">
        <v>1442</v>
      </c>
      <c r="AF33" s="296">
        <v>3300</v>
      </c>
      <c r="AG33" s="294" t="s">
        <v>1443</v>
      </c>
      <c r="AH33" s="297">
        <v>3100</v>
      </c>
      <c r="AI33" s="298" t="s">
        <v>1444</v>
      </c>
      <c r="AJ33" s="299">
        <v>3100</v>
      </c>
      <c r="AK33" s="298" t="s">
        <v>1445</v>
      </c>
      <c r="AL33" s="300">
        <v>3100</v>
      </c>
      <c r="AM33" s="298" t="s">
        <v>1446</v>
      </c>
      <c r="AN33" s="301">
        <v>3100</v>
      </c>
      <c r="AO33" s="298" t="s">
        <v>1447</v>
      </c>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row>
    <row r="34" spans="2:121" ht="16.5" x14ac:dyDescent="0.25">
      <c r="B34" s="596" t="s">
        <v>1448</v>
      </c>
      <c r="C34" s="596"/>
      <c r="D34" s="329"/>
      <c r="E34" s="320"/>
      <c r="F34" s="294"/>
      <c r="G34" s="293"/>
      <c r="H34" s="294"/>
      <c r="I34" s="293"/>
      <c r="J34" s="294"/>
      <c r="K34" s="293"/>
      <c r="L34" s="294"/>
      <c r="M34" s="293"/>
      <c r="N34" s="294"/>
      <c r="O34" s="293"/>
      <c r="P34" s="294"/>
      <c r="Q34" s="293"/>
      <c r="R34" s="294"/>
      <c r="S34" s="293"/>
      <c r="T34" s="294"/>
      <c r="U34" s="293"/>
      <c r="V34" s="294"/>
      <c r="W34" s="293"/>
      <c r="X34" s="294"/>
      <c r="Y34" s="293"/>
      <c r="Z34" s="294"/>
      <c r="AA34" s="293"/>
      <c r="AB34" s="294"/>
      <c r="AC34" s="293"/>
      <c r="AD34" s="294"/>
      <c r="AE34" s="293"/>
      <c r="AF34" s="294"/>
      <c r="AG34" s="294"/>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row>
    <row r="35" spans="2:121" ht="16.5" x14ac:dyDescent="0.25">
      <c r="B35" s="596"/>
      <c r="C35" s="596"/>
      <c r="D35" s="292"/>
      <c r="E35" s="293"/>
      <c r="F35" s="294"/>
      <c r="G35" s="293"/>
      <c r="H35" s="303"/>
      <c r="I35" s="293"/>
      <c r="J35" s="294"/>
      <c r="K35" s="293"/>
      <c r="L35" s="294"/>
      <c r="M35" s="293"/>
      <c r="N35" s="294"/>
      <c r="O35" s="293"/>
      <c r="P35" s="294"/>
      <c r="Q35" s="293"/>
      <c r="R35" s="294"/>
      <c r="S35" s="293"/>
      <c r="T35" s="294"/>
      <c r="U35" s="293"/>
      <c r="V35" s="294"/>
      <c r="W35" s="293"/>
      <c r="X35" s="294"/>
      <c r="Y35" s="293"/>
      <c r="Z35" s="294"/>
      <c r="AA35" s="293"/>
      <c r="AB35" s="294"/>
      <c r="AC35" s="293"/>
      <c r="AD35" s="330" t="s">
        <v>1449</v>
      </c>
      <c r="AE35" s="293"/>
      <c r="AF35" s="294"/>
      <c r="AG35" s="294"/>
      <c r="AH35" s="298" t="s">
        <v>1450</v>
      </c>
      <c r="AI35" s="298"/>
      <c r="AJ35" s="298" t="s">
        <v>1451</v>
      </c>
      <c r="AK35" s="298"/>
      <c r="AL35" s="298" t="s">
        <v>1452</v>
      </c>
      <c r="AN35" s="298" t="s">
        <v>1453</v>
      </c>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row>
    <row r="36" spans="2:121" ht="16.5" x14ac:dyDescent="0.25">
      <c r="B36" s="291">
        <v>29</v>
      </c>
      <c r="C36" s="171" t="s">
        <v>1454</v>
      </c>
      <c r="D36" s="292">
        <v>5000</v>
      </c>
      <c r="E36" s="293" t="s">
        <v>1455</v>
      </c>
      <c r="F36" s="292">
        <v>3290</v>
      </c>
      <c r="G36" s="293" t="s">
        <v>1456</v>
      </c>
      <c r="H36" s="292"/>
      <c r="I36" s="293"/>
      <c r="J36" s="294"/>
      <c r="K36" s="293"/>
      <c r="L36" s="294"/>
      <c r="M36" s="293"/>
      <c r="N36" s="294"/>
      <c r="O36" s="293"/>
      <c r="P36" s="294"/>
      <c r="Q36" s="293"/>
      <c r="R36" s="294">
        <v>3290</v>
      </c>
      <c r="S36" s="293" t="s">
        <v>1457</v>
      </c>
      <c r="T36" s="294"/>
      <c r="U36" s="293"/>
      <c r="V36" s="294">
        <v>3290</v>
      </c>
      <c r="W36" s="293" t="s">
        <v>1458</v>
      </c>
      <c r="X36" s="294"/>
      <c r="Y36" s="293"/>
      <c r="Z36" s="294"/>
      <c r="AA36" s="293"/>
      <c r="AB36" s="294">
        <v>3290</v>
      </c>
      <c r="AC36" s="293" t="s">
        <v>1459</v>
      </c>
      <c r="AD36" s="331">
        <v>3290</v>
      </c>
      <c r="AE36" s="293" t="s">
        <v>1460</v>
      </c>
      <c r="AF36" s="294"/>
      <c r="AG36" s="294"/>
      <c r="AH36" s="297">
        <v>3500</v>
      </c>
      <c r="AI36" s="298" t="s">
        <v>1461</v>
      </c>
      <c r="AJ36" s="299">
        <v>3290</v>
      </c>
      <c r="AK36" s="298" t="s">
        <v>1462</v>
      </c>
      <c r="AL36" s="300">
        <v>3500</v>
      </c>
      <c r="AM36" s="298" t="s">
        <v>1463</v>
      </c>
      <c r="AN36" s="297">
        <v>3650</v>
      </c>
      <c r="AO36" s="298" t="s">
        <v>1464</v>
      </c>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row>
    <row r="37" spans="2:121" ht="16.5" x14ac:dyDescent="0.25">
      <c r="B37" s="291">
        <v>30</v>
      </c>
      <c r="C37" s="171" t="s">
        <v>1465</v>
      </c>
      <c r="D37" s="292">
        <v>5000</v>
      </c>
      <c r="E37" s="293" t="s">
        <v>1466</v>
      </c>
      <c r="F37" s="292">
        <v>3290</v>
      </c>
      <c r="G37" s="293" t="s">
        <v>391</v>
      </c>
      <c r="H37" s="310"/>
      <c r="I37" s="314"/>
      <c r="J37" s="294"/>
      <c r="K37" s="293"/>
      <c r="L37" s="294" t="s">
        <v>1467</v>
      </c>
      <c r="M37" s="293"/>
      <c r="N37" s="294"/>
      <c r="O37" s="293"/>
      <c r="P37" s="294"/>
      <c r="Q37" s="293"/>
      <c r="R37" s="294">
        <v>3290</v>
      </c>
      <c r="S37" s="293" t="s">
        <v>1468</v>
      </c>
      <c r="T37" s="294"/>
      <c r="U37" s="293"/>
      <c r="V37" s="294">
        <v>3290</v>
      </c>
      <c r="W37" s="293" t="s">
        <v>1469</v>
      </c>
      <c r="X37" s="294"/>
      <c r="Y37" s="293"/>
      <c r="Z37" s="294">
        <v>3290</v>
      </c>
      <c r="AA37" s="293"/>
      <c r="AB37" s="294">
        <v>3290</v>
      </c>
      <c r="AC37" s="293" t="s">
        <v>1470</v>
      </c>
      <c r="AD37" s="331">
        <v>3290</v>
      </c>
      <c r="AE37" s="293" t="s">
        <v>1471</v>
      </c>
      <c r="AF37" s="294"/>
      <c r="AG37" s="294"/>
      <c r="AH37" s="297">
        <v>3290</v>
      </c>
      <c r="AI37" s="298" t="s">
        <v>1472</v>
      </c>
      <c r="AJ37" s="299">
        <v>3290</v>
      </c>
      <c r="AK37" s="298" t="s">
        <v>1467</v>
      </c>
      <c r="AL37" s="300">
        <v>3290</v>
      </c>
      <c r="AM37" s="298" t="s">
        <v>1473</v>
      </c>
      <c r="AN37" s="301">
        <v>3290</v>
      </c>
      <c r="AO37" s="298" t="s">
        <v>1474</v>
      </c>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row>
    <row r="38" spans="2:121" ht="16.5" x14ac:dyDescent="0.25">
      <c r="B38" s="291">
        <v>31</v>
      </c>
      <c r="C38" s="171" t="s">
        <v>1475</v>
      </c>
      <c r="D38" s="292">
        <v>5000</v>
      </c>
      <c r="E38" s="293" t="s">
        <v>1476</v>
      </c>
      <c r="F38" s="293"/>
      <c r="G38" s="293"/>
      <c r="H38" s="293">
        <v>3290</v>
      </c>
      <c r="I38" s="293" t="s">
        <v>1477</v>
      </c>
      <c r="J38" s="293"/>
      <c r="K38" s="293"/>
      <c r="L38" s="293"/>
      <c r="M38" s="293"/>
      <c r="N38" s="294"/>
      <c r="O38" s="293"/>
      <c r="P38" s="294"/>
      <c r="Q38" s="293"/>
      <c r="R38" s="294"/>
      <c r="S38" s="293"/>
      <c r="T38" s="294">
        <v>3500</v>
      </c>
      <c r="U38" s="293" t="s">
        <v>1478</v>
      </c>
      <c r="V38" s="294"/>
      <c r="W38" s="293"/>
      <c r="X38" s="332">
        <v>3100</v>
      </c>
      <c r="Y38" s="333" t="s">
        <v>1479</v>
      </c>
      <c r="Z38" s="294"/>
      <c r="AA38" s="293"/>
      <c r="AB38" s="294">
        <f>3500+3290</f>
        <v>6790</v>
      </c>
      <c r="AC38" s="317" t="s">
        <v>1480</v>
      </c>
      <c r="AD38" s="331">
        <v>3290</v>
      </c>
      <c r="AE38" s="293" t="s">
        <v>1481</v>
      </c>
      <c r="AF38" s="294"/>
      <c r="AG38" s="294"/>
      <c r="AH38" s="297">
        <v>3290</v>
      </c>
      <c r="AI38" s="298" t="s">
        <v>1482</v>
      </c>
      <c r="AJ38" s="300">
        <v>3604</v>
      </c>
      <c r="AK38" s="298" t="s">
        <v>1483</v>
      </c>
      <c r="AL38" s="300">
        <v>3290</v>
      </c>
      <c r="AM38" s="298" t="s">
        <v>1484</v>
      </c>
      <c r="AN38" s="301">
        <f>3560+90</f>
        <v>3650</v>
      </c>
      <c r="AO38" s="298" t="s">
        <v>1485</v>
      </c>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row>
    <row r="39" spans="2:121" ht="16.5" x14ac:dyDescent="0.25">
      <c r="B39" s="291">
        <v>32</v>
      </c>
      <c r="C39" s="171" t="s">
        <v>1486</v>
      </c>
      <c r="D39" s="292">
        <v>5000</v>
      </c>
      <c r="E39" s="293" t="s">
        <v>1487</v>
      </c>
      <c r="F39" s="294"/>
      <c r="G39" s="293"/>
      <c r="H39" s="292">
        <v>3290</v>
      </c>
      <c r="I39" s="293"/>
      <c r="J39" s="294"/>
      <c r="K39" s="293"/>
      <c r="L39" s="294"/>
      <c r="M39" s="293"/>
      <c r="N39" s="294"/>
      <c r="O39" s="293"/>
      <c r="P39" s="294"/>
      <c r="Q39" s="293"/>
      <c r="R39" s="294">
        <v>3300</v>
      </c>
      <c r="S39" s="293" t="s">
        <v>1488</v>
      </c>
      <c r="T39" s="294"/>
      <c r="U39" s="293"/>
      <c r="V39" s="294">
        <v>3290</v>
      </c>
      <c r="W39" s="293" t="s">
        <v>1489</v>
      </c>
      <c r="X39" s="294"/>
      <c r="Y39" s="293"/>
      <c r="Z39" s="294"/>
      <c r="AA39" s="293"/>
      <c r="AB39" s="294">
        <v>3290</v>
      </c>
      <c r="AC39" s="293"/>
      <c r="AD39" s="331"/>
      <c r="AE39" s="293"/>
      <c r="AF39" s="307">
        <v>3290</v>
      </c>
      <c r="AG39" s="294"/>
      <c r="AH39" s="297">
        <v>3290</v>
      </c>
      <c r="AI39" s="298"/>
      <c r="AJ39" s="299">
        <v>3290</v>
      </c>
      <c r="AK39" s="298"/>
      <c r="AL39" s="300">
        <v>3290</v>
      </c>
      <c r="AM39" s="298"/>
      <c r="AN39" s="301">
        <v>3290</v>
      </c>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row>
    <row r="40" spans="2:121" ht="16.5" x14ac:dyDescent="0.25">
      <c r="B40" s="291">
        <v>33</v>
      </c>
      <c r="C40" s="171" t="s">
        <v>1490</v>
      </c>
      <c r="D40" s="292">
        <v>5000</v>
      </c>
      <c r="E40" s="293" t="s">
        <v>1491</v>
      </c>
      <c r="F40" s="294"/>
      <c r="G40" s="293"/>
      <c r="H40" s="292">
        <v>3290</v>
      </c>
      <c r="I40" s="293" t="s">
        <v>1492</v>
      </c>
      <c r="J40" s="294"/>
      <c r="K40" s="293"/>
      <c r="L40" s="294"/>
      <c r="M40" s="293"/>
      <c r="N40" s="294"/>
      <c r="O40" s="293"/>
      <c r="P40" s="294"/>
      <c r="Q40" s="293"/>
      <c r="R40" s="294">
        <v>3290</v>
      </c>
      <c r="S40" s="293" t="s">
        <v>1493</v>
      </c>
      <c r="T40" s="294"/>
      <c r="U40" s="293"/>
      <c r="V40" s="294">
        <v>3290</v>
      </c>
      <c r="W40" s="293" t="s">
        <v>1494</v>
      </c>
      <c r="X40" s="294"/>
      <c r="Y40" s="293"/>
      <c r="Z40" s="294"/>
      <c r="AA40" s="293"/>
      <c r="AB40" s="294">
        <v>3290</v>
      </c>
      <c r="AC40" s="293" t="s">
        <v>1495</v>
      </c>
      <c r="AD40" s="331">
        <v>3290</v>
      </c>
      <c r="AE40" s="293" t="s">
        <v>1496</v>
      </c>
      <c r="AF40" s="294"/>
      <c r="AG40" s="294"/>
      <c r="AH40" s="297">
        <v>3290</v>
      </c>
      <c r="AI40" s="298" t="s">
        <v>1497</v>
      </c>
      <c r="AJ40" s="299">
        <v>3290</v>
      </c>
      <c r="AK40" s="298" t="s">
        <v>1498</v>
      </c>
      <c r="AL40" s="300">
        <v>3290</v>
      </c>
      <c r="AM40" s="298" t="s">
        <v>1499</v>
      </c>
      <c r="AN40" s="301">
        <v>3290</v>
      </c>
      <c r="AO40" s="298" t="s">
        <v>1500</v>
      </c>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row>
    <row r="41" spans="2:121" ht="16.5" hidden="1" x14ac:dyDescent="0.25">
      <c r="C41" s="334" t="s">
        <v>1501</v>
      </c>
      <c r="D41" s="294"/>
      <c r="E41" s="293"/>
      <c r="F41" s="294"/>
      <c r="G41" s="293"/>
      <c r="H41" s="294"/>
      <c r="I41" s="293"/>
      <c r="J41" s="294"/>
      <c r="K41" s="293"/>
      <c r="L41" s="294"/>
      <c r="M41" s="293"/>
      <c r="N41" s="294"/>
      <c r="O41" s="293"/>
      <c r="P41" s="294"/>
      <c r="Q41" s="293"/>
      <c r="R41" s="294"/>
      <c r="S41" s="293"/>
      <c r="T41" s="294"/>
      <c r="U41" s="293"/>
      <c r="V41" s="294"/>
      <c r="W41" s="293"/>
      <c r="X41" s="294"/>
      <c r="Y41" s="293"/>
      <c r="Z41" s="294"/>
      <c r="AA41" s="293"/>
      <c r="AB41" s="294"/>
      <c r="AC41" s="293"/>
      <c r="AD41" s="294"/>
      <c r="AE41" s="293"/>
      <c r="AF41" s="294"/>
      <c r="AG41" s="294"/>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row>
    <row r="42" spans="2:121" ht="18" customHeight="1" x14ac:dyDescent="0.25">
      <c r="B42" s="327"/>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182"/>
      <c r="AG42" s="182"/>
    </row>
    <row r="43" spans="2:121" ht="16.5" x14ac:dyDescent="0.25">
      <c r="C43" s="182"/>
      <c r="D43" s="182"/>
      <c r="E43" s="190"/>
      <c r="F43" s="182"/>
      <c r="G43" s="190"/>
      <c r="H43" s="182"/>
      <c r="I43" s="190"/>
      <c r="J43" s="182"/>
      <c r="K43" s="190"/>
      <c r="L43" s="182"/>
      <c r="M43" s="190"/>
      <c r="N43" s="216"/>
      <c r="O43" s="190"/>
      <c r="P43" s="216"/>
      <c r="Q43" s="190"/>
      <c r="R43" s="216"/>
      <c r="S43" s="190"/>
      <c r="T43" s="216"/>
      <c r="U43" s="190"/>
      <c r="V43" s="216"/>
      <c r="W43" s="190"/>
      <c r="X43" s="174"/>
      <c r="Y43" s="190"/>
      <c r="Z43" s="182"/>
      <c r="AA43" s="190"/>
      <c r="AB43" s="182"/>
      <c r="AC43" s="190"/>
      <c r="AD43" s="182"/>
      <c r="AE43" s="190"/>
      <c r="AF43" s="182"/>
      <c r="AG43" s="182"/>
    </row>
    <row r="44" spans="2:121" ht="16.5" x14ac:dyDescent="0.25">
      <c r="C44" s="182"/>
      <c r="D44" s="182"/>
      <c r="E44" s="190"/>
      <c r="F44" s="182"/>
      <c r="G44" s="190"/>
      <c r="H44" s="182"/>
      <c r="I44" s="190"/>
      <c r="J44" s="182"/>
      <c r="K44" s="190"/>
      <c r="L44" s="182"/>
      <c r="M44" s="190"/>
      <c r="N44" s="216"/>
      <c r="O44" s="190"/>
      <c r="P44" s="216"/>
      <c r="Q44" s="190"/>
      <c r="R44" s="216"/>
      <c r="S44" s="190"/>
      <c r="T44" s="216"/>
      <c r="U44" s="190"/>
      <c r="V44" s="216"/>
      <c r="W44" s="190"/>
      <c r="X44" s="174"/>
      <c r="Y44" s="190"/>
      <c r="Z44" s="182"/>
      <c r="AA44" s="190"/>
      <c r="AB44" s="182"/>
      <c r="AC44" s="190"/>
      <c r="AD44" s="182"/>
      <c r="AE44" s="190"/>
      <c r="AF44" s="182"/>
      <c r="AG44" s="182"/>
    </row>
    <row r="45" spans="2:121" ht="16.5" x14ac:dyDescent="0.25">
      <c r="B45" s="335"/>
      <c r="C45" s="336" t="s">
        <v>1502</v>
      </c>
      <c r="D45" s="182"/>
      <c r="E45" s="190"/>
      <c r="F45" s="182"/>
      <c r="G45" s="190"/>
      <c r="H45" s="182"/>
      <c r="I45" s="190"/>
      <c r="J45" s="182"/>
      <c r="K45" s="190"/>
      <c r="L45" s="182"/>
      <c r="M45" s="190"/>
      <c r="N45" s="216"/>
      <c r="O45" s="190"/>
      <c r="P45" s="216"/>
      <c r="Q45" s="190"/>
      <c r="R45" s="216"/>
      <c r="S45" s="190"/>
      <c r="T45" s="216"/>
      <c r="U45" s="190"/>
      <c r="V45" s="216"/>
      <c r="W45" s="190"/>
      <c r="X45" s="174"/>
      <c r="Y45" s="190"/>
      <c r="Z45" s="182"/>
      <c r="AA45" s="190"/>
      <c r="AB45" s="182"/>
      <c r="AC45" s="190"/>
      <c r="AD45" s="182"/>
      <c r="AE45" s="190"/>
      <c r="AF45" s="182"/>
      <c r="AG45" s="182"/>
    </row>
    <row r="46" spans="2:121" ht="16.5" customHeight="1" x14ac:dyDescent="0.25">
      <c r="B46" s="291">
        <v>14</v>
      </c>
      <c r="C46" s="171" t="s">
        <v>1503</v>
      </c>
      <c r="D46" s="303">
        <v>3000</v>
      </c>
      <c r="E46" s="293" t="s">
        <v>1504</v>
      </c>
      <c r="F46" s="303">
        <v>3100</v>
      </c>
      <c r="G46" s="293" t="s">
        <v>1505</v>
      </c>
      <c r="H46" s="292">
        <v>3100</v>
      </c>
      <c r="I46" s="293" t="s">
        <v>1506</v>
      </c>
      <c r="J46" s="292">
        <v>3100</v>
      </c>
      <c r="K46" s="293" t="s">
        <v>1507</v>
      </c>
      <c r="L46" s="294"/>
      <c r="M46" s="293"/>
      <c r="N46" s="294"/>
      <c r="O46" s="293"/>
      <c r="P46" s="294"/>
      <c r="Q46" s="293"/>
      <c r="R46" s="294"/>
      <c r="S46" s="293"/>
      <c r="T46" s="294"/>
      <c r="U46" s="293"/>
      <c r="V46" s="294"/>
      <c r="W46" s="293"/>
      <c r="X46" s="294"/>
      <c r="Y46" s="293"/>
      <c r="Z46" s="294"/>
      <c r="AA46" s="293"/>
      <c r="AB46" s="294"/>
      <c r="AC46" s="293"/>
      <c r="AD46" s="294"/>
      <c r="AE46" s="293"/>
      <c r="AF46" s="294"/>
      <c r="AG46" s="294"/>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row>
    <row r="47" spans="2:121" ht="16.5" customHeight="1" x14ac:dyDescent="0.25">
      <c r="B47" s="291">
        <v>16</v>
      </c>
      <c r="C47" s="171" t="s">
        <v>1508</v>
      </c>
      <c r="D47" s="303">
        <v>1500</v>
      </c>
      <c r="E47" s="304" t="s">
        <v>391</v>
      </c>
      <c r="F47" s="303"/>
      <c r="G47" s="304"/>
      <c r="H47" s="303"/>
      <c r="I47" s="304"/>
      <c r="J47" s="303"/>
      <c r="K47" s="293"/>
      <c r="L47" s="294"/>
      <c r="M47" s="293"/>
      <c r="N47" s="294"/>
      <c r="O47" s="293"/>
      <c r="P47" s="294"/>
      <c r="Q47" s="293"/>
      <c r="R47" s="294"/>
      <c r="S47" s="293"/>
      <c r="T47" s="294"/>
      <c r="U47" s="293"/>
      <c r="V47" s="294"/>
      <c r="W47" s="293"/>
      <c r="X47" s="294"/>
      <c r="Y47" s="293"/>
      <c r="Z47" s="294"/>
      <c r="AA47" s="293"/>
      <c r="AB47" s="294"/>
      <c r="AC47" s="293"/>
      <c r="AD47" s="294"/>
      <c r="AE47" s="293"/>
      <c r="AF47" s="294"/>
      <c r="AG47" s="294"/>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row>
    <row r="48" spans="2:121" ht="16.5" x14ac:dyDescent="0.25">
      <c r="C48" s="182"/>
      <c r="D48" s="182"/>
      <c r="E48" s="190"/>
      <c r="F48" s="182"/>
      <c r="G48" s="190"/>
      <c r="H48" s="182"/>
      <c r="I48" s="190"/>
      <c r="J48" s="182"/>
      <c r="K48" s="190"/>
      <c r="L48" s="182"/>
      <c r="M48" s="190"/>
      <c r="N48" s="216"/>
      <c r="O48" s="190"/>
      <c r="P48" s="216"/>
      <c r="Q48" s="190"/>
      <c r="R48" s="216"/>
      <c r="S48" s="190"/>
      <c r="T48" s="216"/>
      <c r="U48" s="190"/>
      <c r="V48" s="216"/>
      <c r="W48" s="190"/>
      <c r="X48" s="174"/>
      <c r="Y48" s="190"/>
      <c r="Z48" s="182"/>
      <c r="AA48" s="190"/>
      <c r="AB48" s="182"/>
      <c r="AC48" s="190"/>
      <c r="AD48" s="182"/>
      <c r="AE48" s="190"/>
      <c r="AF48" s="182"/>
      <c r="AG48" s="182"/>
    </row>
    <row r="49" spans="2:121" ht="16.5" x14ac:dyDescent="0.25">
      <c r="B49" s="335"/>
      <c r="C49" s="336" t="s">
        <v>1509</v>
      </c>
      <c r="D49" s="182"/>
      <c r="E49" s="190"/>
      <c r="F49" s="182"/>
      <c r="G49" s="190"/>
      <c r="H49" s="182"/>
      <c r="I49" s="190"/>
      <c r="J49" s="182"/>
      <c r="K49" s="190"/>
      <c r="L49" s="182"/>
      <c r="M49" s="190"/>
      <c r="N49" s="216"/>
      <c r="O49" s="190"/>
      <c r="P49" s="216"/>
      <c r="Q49" s="190"/>
      <c r="R49" s="216"/>
      <c r="S49" s="190"/>
      <c r="T49" s="216"/>
      <c r="U49" s="190"/>
      <c r="V49" s="216"/>
      <c r="W49" s="190"/>
      <c r="X49" s="174"/>
      <c r="Y49" s="190"/>
      <c r="Z49" s="182"/>
      <c r="AA49" s="190"/>
      <c r="AB49" s="182"/>
      <c r="AC49" s="190"/>
      <c r="AD49" s="182"/>
      <c r="AE49" s="190"/>
      <c r="AF49" s="182"/>
      <c r="AG49" s="182"/>
    </row>
    <row r="50" spans="2:121" ht="16.5" x14ac:dyDescent="0.25">
      <c r="B50" s="337"/>
      <c r="C50" s="338" t="s">
        <v>1510</v>
      </c>
      <c r="D50" s="292">
        <v>5000</v>
      </c>
      <c r="E50" s="293" t="s">
        <v>1511</v>
      </c>
      <c r="F50" s="294"/>
      <c r="G50" s="293"/>
      <c r="H50" s="303">
        <v>3290</v>
      </c>
      <c r="I50" s="293" t="s">
        <v>1512</v>
      </c>
      <c r="J50" s="294" t="s">
        <v>1037</v>
      </c>
      <c r="K50" s="293"/>
      <c r="L50" s="294"/>
      <c r="M50" s="293"/>
      <c r="N50" s="294"/>
      <c r="O50" s="293"/>
      <c r="P50" s="294"/>
      <c r="Q50" s="293"/>
      <c r="R50" s="294"/>
      <c r="S50" s="293"/>
      <c r="T50" s="294"/>
      <c r="U50" s="293"/>
      <c r="V50" s="294"/>
      <c r="W50" s="293"/>
      <c r="X50" s="294"/>
      <c r="Y50" s="293"/>
      <c r="Z50" s="294"/>
      <c r="AA50" s="293"/>
      <c r="AB50" s="294"/>
      <c r="AC50" s="293"/>
      <c r="AD50" s="294"/>
      <c r="AE50" s="293"/>
      <c r="AF50" s="294"/>
      <c r="AG50" s="294"/>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row>
    <row r="51" spans="2:121" ht="16.5" x14ac:dyDescent="0.25">
      <c r="C51" s="182"/>
      <c r="D51" s="182"/>
      <c r="E51" s="190"/>
      <c r="F51" s="182"/>
      <c r="G51" s="190"/>
      <c r="H51" s="182"/>
      <c r="I51" s="190"/>
      <c r="J51" s="182"/>
      <c r="K51" s="190"/>
      <c r="L51" s="182"/>
      <c r="M51" s="190"/>
      <c r="N51" s="216"/>
      <c r="O51" s="190"/>
      <c r="P51" s="216"/>
      <c r="Q51" s="190"/>
      <c r="R51" s="216"/>
      <c r="S51" s="190"/>
      <c r="T51" s="216"/>
      <c r="U51" s="190"/>
      <c r="V51" s="216"/>
      <c r="W51" s="190"/>
      <c r="X51" s="174"/>
      <c r="Y51" s="190"/>
      <c r="Z51" s="182"/>
      <c r="AA51" s="190"/>
      <c r="AB51" s="182"/>
      <c r="AC51" s="190"/>
      <c r="AD51" s="182"/>
      <c r="AE51" s="190"/>
      <c r="AF51" s="182"/>
      <c r="AG51" s="182"/>
    </row>
    <row r="52" spans="2:121" ht="16.5" x14ac:dyDescent="0.25">
      <c r="C52" s="182"/>
      <c r="D52" s="182"/>
      <c r="E52" s="190"/>
      <c r="F52" s="182"/>
      <c r="G52" s="190"/>
      <c r="H52" s="182"/>
      <c r="I52" s="190"/>
      <c r="J52" s="182"/>
      <c r="K52" s="190"/>
      <c r="L52" s="182"/>
      <c r="M52" s="190"/>
      <c r="N52" s="216"/>
      <c r="O52" s="190"/>
      <c r="P52" s="216"/>
      <c r="Q52" s="190"/>
      <c r="R52" s="216"/>
      <c r="S52" s="190"/>
      <c r="T52" s="216"/>
      <c r="U52" s="190"/>
      <c r="V52" s="216"/>
      <c r="W52" s="190"/>
      <c r="X52" s="174"/>
      <c r="Y52" s="190"/>
      <c r="Z52" s="182"/>
      <c r="AA52" s="190"/>
      <c r="AB52" s="182"/>
      <c r="AC52" s="190"/>
      <c r="AD52" s="182"/>
      <c r="AE52" s="190"/>
      <c r="AF52" s="182"/>
      <c r="AG52" s="182"/>
    </row>
    <row r="53" spans="2:121" ht="16.5" x14ac:dyDescent="0.25">
      <c r="C53" s="182"/>
      <c r="D53" s="182"/>
      <c r="E53" s="190"/>
      <c r="F53" s="182"/>
      <c r="G53" s="190"/>
      <c r="H53" s="182"/>
      <c r="I53" s="190"/>
      <c r="J53" s="182"/>
      <c r="K53" s="190"/>
      <c r="L53" s="182"/>
      <c r="M53" s="190"/>
      <c r="N53" s="216"/>
      <c r="O53" s="190"/>
      <c r="P53" s="216"/>
      <c r="Q53" s="190"/>
      <c r="R53" s="216"/>
      <c r="S53" s="190"/>
      <c r="T53" s="216"/>
      <c r="U53" s="190"/>
      <c r="V53" s="216"/>
      <c r="W53" s="190"/>
      <c r="X53" s="174"/>
      <c r="Y53" s="190"/>
      <c r="Z53" s="182"/>
      <c r="AA53" s="190"/>
      <c r="AB53" s="182"/>
      <c r="AC53" s="190"/>
      <c r="AD53" s="182"/>
      <c r="AE53" s="190"/>
      <c r="AF53" s="182"/>
      <c r="AG53" s="182"/>
    </row>
    <row r="54" spans="2:121" ht="16.5" x14ac:dyDescent="0.25">
      <c r="C54" s="182"/>
      <c r="D54" s="182"/>
      <c r="E54" s="190"/>
      <c r="F54" s="182"/>
      <c r="G54" s="190"/>
      <c r="H54" s="182"/>
      <c r="I54" s="190"/>
      <c r="J54" s="182"/>
      <c r="K54" s="190"/>
      <c r="L54" s="182"/>
      <c r="M54" s="190"/>
      <c r="N54" s="216"/>
      <c r="O54" s="190"/>
      <c r="P54" s="216"/>
      <c r="Q54" s="190"/>
      <c r="R54" s="216"/>
      <c r="S54" s="190"/>
      <c r="T54" s="216"/>
      <c r="U54" s="190"/>
      <c r="V54" s="216"/>
      <c r="W54" s="190"/>
      <c r="X54" s="174"/>
      <c r="Y54" s="190"/>
      <c r="Z54" s="182"/>
      <c r="AA54" s="190"/>
      <c r="AB54" s="182"/>
      <c r="AC54" s="190"/>
      <c r="AD54" s="182"/>
      <c r="AE54" s="190"/>
      <c r="AF54" s="182"/>
      <c r="AG54" s="182"/>
    </row>
    <row r="55" spans="2:121" ht="16.5" x14ac:dyDescent="0.25">
      <c r="C55" s="182"/>
      <c r="D55" s="182"/>
      <c r="E55" s="190"/>
      <c r="F55" s="182"/>
      <c r="G55" s="190"/>
      <c r="H55" s="182"/>
      <c r="I55" s="190"/>
      <c r="J55" s="182"/>
      <c r="K55" s="190"/>
      <c r="L55" s="182"/>
      <c r="M55" s="190"/>
      <c r="N55" s="216"/>
      <c r="O55" s="190"/>
      <c r="P55" s="216"/>
      <c r="Q55" s="190"/>
      <c r="R55" s="216"/>
      <c r="S55" s="190"/>
      <c r="T55" s="216"/>
      <c r="U55" s="190"/>
      <c r="V55" s="216"/>
      <c r="W55" s="190"/>
      <c r="X55" s="174"/>
      <c r="Y55" s="190"/>
      <c r="Z55" s="182"/>
      <c r="AA55" s="190"/>
      <c r="AB55" s="182"/>
      <c r="AC55" s="190"/>
      <c r="AD55" s="182"/>
      <c r="AE55" s="190"/>
      <c r="AF55" s="182"/>
      <c r="AG55" s="182"/>
    </row>
    <row r="56" spans="2:121" ht="16.5" x14ac:dyDescent="0.25">
      <c r="C56" s="182"/>
      <c r="D56" s="182"/>
      <c r="E56" s="190"/>
      <c r="F56" s="182"/>
      <c r="G56" s="190"/>
      <c r="H56" s="182"/>
      <c r="I56" s="190"/>
      <c r="J56" s="182"/>
      <c r="K56" s="190"/>
      <c r="L56" s="182"/>
      <c r="M56" s="190"/>
      <c r="N56" s="216"/>
      <c r="O56" s="190"/>
      <c r="P56" s="216"/>
      <c r="Q56" s="190"/>
      <c r="R56" s="216"/>
      <c r="S56" s="190"/>
      <c r="T56" s="216"/>
      <c r="U56" s="190"/>
      <c r="V56" s="216"/>
      <c r="W56" s="190"/>
      <c r="X56" s="174"/>
      <c r="Y56" s="190"/>
      <c r="Z56" s="182"/>
      <c r="AA56" s="190"/>
      <c r="AB56" s="182"/>
      <c r="AC56" s="190"/>
      <c r="AD56" s="182"/>
      <c r="AE56" s="190"/>
      <c r="AF56" s="182"/>
      <c r="AG56" s="182"/>
    </row>
  </sheetData>
  <mergeCells count="6">
    <mergeCell ref="AH3:AO3"/>
    <mergeCell ref="B34:C35"/>
    <mergeCell ref="B1:C3"/>
    <mergeCell ref="D1:D3"/>
    <mergeCell ref="F3:H3"/>
    <mergeCell ref="I3:AG3"/>
  </mergeCells>
  <pageMargins left="1.5748031496062993" right="0.70866141732283472" top="0" bottom="0" header="0" footer="0.31496062992125984"/>
  <pageSetup fitToWidth="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146"/>
  <sheetViews>
    <sheetView topLeftCell="A148" zoomScale="80" zoomScaleNormal="80" workbookViewId="0">
      <selection activeCell="J142" sqref="J142"/>
    </sheetView>
  </sheetViews>
  <sheetFormatPr baseColWidth="10" defaultColWidth="11.42578125" defaultRowHeight="15" x14ac:dyDescent="0.25"/>
  <cols>
    <col min="1" max="1" width="21.42578125" customWidth="1"/>
    <col min="2" max="2" width="13.85546875" bestFit="1" customWidth="1"/>
    <col min="3" max="3" width="9.42578125" bestFit="1" customWidth="1"/>
    <col min="4" max="4" width="12.42578125" bestFit="1" customWidth="1"/>
    <col min="5" max="5" width="13.42578125" customWidth="1"/>
    <col min="11" max="11" width="15.140625" bestFit="1" customWidth="1"/>
    <col min="12" max="12" width="12" customWidth="1"/>
    <col min="14" max="14" width="16" customWidth="1"/>
    <col min="15" max="15" width="12" bestFit="1" customWidth="1"/>
  </cols>
  <sheetData>
    <row r="1" spans="1:15" ht="15.75" thickBot="1" x14ac:dyDescent="0.3">
      <c r="A1" s="601" t="s">
        <v>155</v>
      </c>
      <c r="B1" s="602"/>
      <c r="C1" s="602"/>
      <c r="D1" s="602"/>
      <c r="E1" s="602"/>
      <c r="F1" s="602"/>
      <c r="G1" s="602"/>
      <c r="H1" s="602"/>
      <c r="I1" s="603"/>
    </row>
    <row r="2" spans="1:15" x14ac:dyDescent="0.25">
      <c r="A2" s="340"/>
      <c r="B2" s="341"/>
      <c r="C2" s="341"/>
      <c r="D2" s="341"/>
      <c r="E2" s="341"/>
      <c r="F2" s="341"/>
      <c r="G2" s="341"/>
      <c r="H2" s="341"/>
      <c r="I2" s="342"/>
    </row>
    <row r="3" spans="1:15" ht="18.75" x14ac:dyDescent="0.3">
      <c r="A3" s="604" t="s">
        <v>1513</v>
      </c>
      <c r="B3" s="605"/>
      <c r="C3" s="605"/>
      <c r="D3" s="605"/>
      <c r="E3" s="605"/>
      <c r="F3" s="605"/>
      <c r="G3" s="605"/>
      <c r="H3" s="605"/>
      <c r="I3" s="606"/>
      <c r="J3" s="145" t="s">
        <v>1514</v>
      </c>
    </row>
    <row r="4" spans="1:15" ht="15.75" thickBot="1" x14ac:dyDescent="0.3">
      <c r="A4" s="607" t="s">
        <v>1515</v>
      </c>
      <c r="B4" s="608"/>
      <c r="C4" s="608"/>
      <c r="D4" s="608"/>
      <c r="E4" s="608"/>
      <c r="F4" s="608"/>
      <c r="G4" s="608"/>
      <c r="H4" s="608"/>
      <c r="I4" s="609"/>
      <c r="J4" s="302"/>
      <c r="O4" s="302"/>
    </row>
    <row r="5" spans="1:15" ht="25.5" x14ac:dyDescent="0.25">
      <c r="A5" s="30" t="s">
        <v>157</v>
      </c>
      <c r="B5" s="31" t="s">
        <v>158</v>
      </c>
      <c r="C5" s="32" t="s">
        <v>159</v>
      </c>
      <c r="D5" s="33" t="s">
        <v>160</v>
      </c>
      <c r="E5" s="34" t="s">
        <v>161</v>
      </c>
      <c r="F5" s="35" t="s">
        <v>162</v>
      </c>
      <c r="G5" s="36" t="s">
        <v>163</v>
      </c>
      <c r="H5" s="36" t="s">
        <v>164</v>
      </c>
      <c r="I5" s="37" t="s">
        <v>165</v>
      </c>
      <c r="O5" s="302"/>
    </row>
    <row r="6" spans="1:15" x14ac:dyDescent="0.25">
      <c r="A6" s="230" t="s">
        <v>1516</v>
      </c>
      <c r="B6" s="243">
        <v>41218</v>
      </c>
      <c r="C6" s="40">
        <v>3300</v>
      </c>
      <c r="D6" s="40"/>
      <c r="E6" s="40">
        <v>-198</v>
      </c>
      <c r="F6" s="40"/>
      <c r="G6" s="40">
        <f>+C6+D6+E6</f>
        <v>3102</v>
      </c>
      <c r="H6" s="40">
        <v>3102</v>
      </c>
      <c r="I6" s="42">
        <f>C6+D6+E6-H6</f>
        <v>0</v>
      </c>
      <c r="J6">
        <v>1</v>
      </c>
    </row>
    <row r="7" spans="1:15" x14ac:dyDescent="0.25">
      <c r="A7" s="230" t="s">
        <v>1517</v>
      </c>
      <c r="B7" s="243">
        <v>41257</v>
      </c>
      <c r="C7" s="40">
        <v>3300</v>
      </c>
      <c r="D7" s="40"/>
      <c r="E7" s="40">
        <v>360</v>
      </c>
      <c r="F7" s="40"/>
      <c r="G7" s="40">
        <f>+C7+D7+E7</f>
        <v>3660</v>
      </c>
      <c r="H7" s="40">
        <v>2700</v>
      </c>
      <c r="I7" s="42">
        <f>C7+D7+E7-H7</f>
        <v>960</v>
      </c>
      <c r="J7">
        <v>2</v>
      </c>
    </row>
    <row r="8" spans="1:15" x14ac:dyDescent="0.25">
      <c r="A8" s="230" t="s">
        <v>1518</v>
      </c>
      <c r="B8" s="243"/>
      <c r="C8" s="40">
        <v>3300</v>
      </c>
      <c r="D8" s="40">
        <v>150</v>
      </c>
      <c r="E8" s="40">
        <f>+C8*0.05*F8</f>
        <v>1815</v>
      </c>
      <c r="F8" s="40">
        <v>11</v>
      </c>
      <c r="G8" s="40">
        <f t="shared" ref="G8:G19" si="0">+C8+D8+E8</f>
        <v>5265</v>
      </c>
      <c r="H8" s="40"/>
      <c r="I8" s="42">
        <f>+I7+G8-H8</f>
        <v>6225</v>
      </c>
      <c r="J8">
        <v>3</v>
      </c>
    </row>
    <row r="9" spans="1:15" x14ac:dyDescent="0.25">
      <c r="A9" s="230" t="s">
        <v>178</v>
      </c>
      <c r="B9" s="243"/>
      <c r="C9" s="40">
        <v>3300</v>
      </c>
      <c r="D9" s="40">
        <v>150</v>
      </c>
      <c r="E9" s="40">
        <f t="shared" ref="E9:E22" si="1">+C9*0.05*F9</f>
        <v>1650</v>
      </c>
      <c r="F9" s="40">
        <v>10</v>
      </c>
      <c r="G9" s="40">
        <f t="shared" si="0"/>
        <v>5100</v>
      </c>
      <c r="H9" s="40"/>
      <c r="I9" s="42">
        <f t="shared" ref="I9:I19" si="2">+I8+G9-H9</f>
        <v>11325</v>
      </c>
      <c r="J9">
        <v>4</v>
      </c>
    </row>
    <row r="10" spans="1:15" x14ac:dyDescent="0.25">
      <c r="A10" s="230" t="s">
        <v>6</v>
      </c>
      <c r="B10" s="243"/>
      <c r="C10" s="40">
        <v>3300</v>
      </c>
      <c r="D10" s="40">
        <v>150</v>
      </c>
      <c r="E10" s="40">
        <f t="shared" si="1"/>
        <v>1485</v>
      </c>
      <c r="F10" s="40">
        <v>9</v>
      </c>
      <c r="G10" s="40">
        <f t="shared" si="0"/>
        <v>4935</v>
      </c>
      <c r="H10" s="40"/>
      <c r="I10" s="42">
        <f t="shared" si="2"/>
        <v>16260</v>
      </c>
      <c r="J10">
        <v>5</v>
      </c>
    </row>
    <row r="11" spans="1:15" x14ac:dyDescent="0.25">
      <c r="A11" s="230" t="s">
        <v>39</v>
      </c>
      <c r="B11" s="243"/>
      <c r="C11" s="40">
        <v>3300</v>
      </c>
      <c r="D11" s="40">
        <v>150</v>
      </c>
      <c r="E11" s="40">
        <f t="shared" si="1"/>
        <v>1320</v>
      </c>
      <c r="F11" s="40">
        <v>8</v>
      </c>
      <c r="G11" s="40">
        <f t="shared" si="0"/>
        <v>4770</v>
      </c>
      <c r="H11" s="40"/>
      <c r="I11" s="42">
        <f t="shared" si="2"/>
        <v>21030</v>
      </c>
      <c r="J11">
        <v>6</v>
      </c>
    </row>
    <row r="12" spans="1:15" x14ac:dyDescent="0.25">
      <c r="A12" s="230" t="s">
        <v>58</v>
      </c>
      <c r="B12" s="243"/>
      <c r="C12" s="40">
        <v>3300</v>
      </c>
      <c r="D12" s="40">
        <v>150</v>
      </c>
      <c r="E12" s="40">
        <f t="shared" si="1"/>
        <v>1155</v>
      </c>
      <c r="F12" s="40">
        <v>7</v>
      </c>
      <c r="G12" s="40">
        <f t="shared" si="0"/>
        <v>4605</v>
      </c>
      <c r="H12" s="40"/>
      <c r="I12" s="42">
        <f t="shared" si="2"/>
        <v>25635</v>
      </c>
      <c r="J12">
        <v>7</v>
      </c>
    </row>
    <row r="13" spans="1:15" x14ac:dyDescent="0.25">
      <c r="A13" s="230" t="s">
        <v>59</v>
      </c>
      <c r="B13" s="243"/>
      <c r="C13" s="40">
        <v>3300</v>
      </c>
      <c r="D13" s="40">
        <v>150</v>
      </c>
      <c r="E13" s="40">
        <f t="shared" si="1"/>
        <v>990</v>
      </c>
      <c r="F13" s="40">
        <v>6</v>
      </c>
      <c r="G13" s="40">
        <f t="shared" si="0"/>
        <v>4440</v>
      </c>
      <c r="H13" s="40"/>
      <c r="I13" s="42">
        <f t="shared" si="2"/>
        <v>30075</v>
      </c>
      <c r="J13">
        <v>8</v>
      </c>
    </row>
    <row r="14" spans="1:15" x14ac:dyDescent="0.25">
      <c r="A14" s="134" t="s">
        <v>60</v>
      </c>
      <c r="B14" s="243"/>
      <c r="C14" s="40">
        <v>3300</v>
      </c>
      <c r="D14" s="40">
        <v>150</v>
      </c>
      <c r="E14" s="40">
        <f t="shared" si="1"/>
        <v>825</v>
      </c>
      <c r="F14" s="40">
        <v>5</v>
      </c>
      <c r="G14" s="40">
        <f t="shared" si="0"/>
        <v>4275</v>
      </c>
      <c r="H14" s="40"/>
      <c r="I14" s="42">
        <f t="shared" si="2"/>
        <v>34350</v>
      </c>
      <c r="J14">
        <v>9</v>
      </c>
    </row>
    <row r="15" spans="1:15" x14ac:dyDescent="0.25">
      <c r="A15" s="134" t="s">
        <v>171</v>
      </c>
      <c r="B15" s="243"/>
      <c r="C15" s="40">
        <v>3300</v>
      </c>
      <c r="D15" s="40">
        <v>150</v>
      </c>
      <c r="E15" s="40">
        <f t="shared" si="1"/>
        <v>660</v>
      </c>
      <c r="F15" s="40">
        <v>4</v>
      </c>
      <c r="G15" s="40">
        <f t="shared" si="0"/>
        <v>4110</v>
      </c>
      <c r="H15" s="40"/>
      <c r="I15" s="42">
        <f t="shared" si="2"/>
        <v>38460</v>
      </c>
      <c r="J15">
        <v>10</v>
      </c>
    </row>
    <row r="16" spans="1:15" x14ac:dyDescent="0.25">
      <c r="A16" s="38" t="s">
        <v>172</v>
      </c>
      <c r="B16" s="243"/>
      <c r="C16" s="40">
        <v>3300</v>
      </c>
      <c r="D16" s="40">
        <v>150</v>
      </c>
      <c r="E16" s="40">
        <f t="shared" si="1"/>
        <v>495</v>
      </c>
      <c r="F16" s="41">
        <v>3</v>
      </c>
      <c r="G16" s="40">
        <f t="shared" si="0"/>
        <v>3945</v>
      </c>
      <c r="H16" s="40"/>
      <c r="I16" s="42">
        <f t="shared" si="2"/>
        <v>42405</v>
      </c>
      <c r="J16">
        <v>11</v>
      </c>
    </row>
    <row r="17" spans="1:11" x14ac:dyDescent="0.25">
      <c r="A17" s="38" t="s">
        <v>174</v>
      </c>
      <c r="B17" s="243"/>
      <c r="C17" s="40">
        <v>3300</v>
      </c>
      <c r="D17" s="40">
        <v>150</v>
      </c>
      <c r="E17" s="40">
        <f t="shared" si="1"/>
        <v>330</v>
      </c>
      <c r="F17" s="41">
        <v>2</v>
      </c>
      <c r="G17" s="40">
        <f t="shared" si="0"/>
        <v>3780</v>
      </c>
      <c r="H17" s="40"/>
      <c r="I17" s="42">
        <f t="shared" si="2"/>
        <v>46185</v>
      </c>
      <c r="J17">
        <v>12</v>
      </c>
    </row>
    <row r="18" spans="1:11" x14ac:dyDescent="0.25">
      <c r="A18" s="38" t="s">
        <v>176</v>
      </c>
      <c r="B18" s="243"/>
      <c r="C18" s="40">
        <v>3300</v>
      </c>
      <c r="D18" s="40">
        <v>150</v>
      </c>
      <c r="E18" s="40">
        <f t="shared" si="1"/>
        <v>165</v>
      </c>
      <c r="F18" s="41">
        <v>1</v>
      </c>
      <c r="G18" s="40">
        <f t="shared" si="0"/>
        <v>3615</v>
      </c>
      <c r="H18" s="40"/>
      <c r="I18" s="42">
        <f t="shared" si="2"/>
        <v>49800</v>
      </c>
      <c r="J18">
        <v>13</v>
      </c>
    </row>
    <row r="19" spans="1:11" x14ac:dyDescent="0.25">
      <c r="A19" s="38" t="s">
        <v>1519</v>
      </c>
      <c r="B19" s="243"/>
      <c r="C19" s="40">
        <v>3300</v>
      </c>
      <c r="D19" s="40">
        <v>150</v>
      </c>
      <c r="E19" s="40">
        <f t="shared" si="1"/>
        <v>0</v>
      </c>
      <c r="F19" s="41"/>
      <c r="G19" s="40">
        <f t="shared" si="0"/>
        <v>3450</v>
      </c>
      <c r="H19" s="40">
        <v>0</v>
      </c>
      <c r="I19" s="42">
        <f t="shared" si="2"/>
        <v>53250</v>
      </c>
      <c r="J19">
        <v>14</v>
      </c>
    </row>
    <row r="20" spans="1:11" x14ac:dyDescent="0.25">
      <c r="A20" s="38"/>
      <c r="B20" s="243">
        <v>41663</v>
      </c>
      <c r="C20" s="40"/>
      <c r="D20" s="41"/>
      <c r="E20" s="40">
        <f t="shared" si="1"/>
        <v>0</v>
      </c>
      <c r="F20" s="41"/>
      <c r="G20" s="40"/>
      <c r="H20" s="41">
        <v>2500</v>
      </c>
      <c r="I20" s="42">
        <f>+I19+G20-H20</f>
        <v>50750</v>
      </c>
      <c r="K20" t="s">
        <v>1520</v>
      </c>
    </row>
    <row r="21" spans="1:11" x14ac:dyDescent="0.25">
      <c r="A21" s="38"/>
      <c r="B21" s="243">
        <v>41690</v>
      </c>
      <c r="C21" s="40"/>
      <c r="D21" s="41"/>
      <c r="E21" s="40">
        <f t="shared" si="1"/>
        <v>0</v>
      </c>
      <c r="F21" s="41"/>
      <c r="G21" s="40"/>
      <c r="H21" s="41">
        <v>3000</v>
      </c>
      <c r="I21" s="42">
        <f t="shared" ref="I21:I26" si="3">+I20+G21-H21</f>
        <v>47750</v>
      </c>
      <c r="K21" t="s">
        <v>1521</v>
      </c>
    </row>
    <row r="22" spans="1:11" x14ac:dyDescent="0.25">
      <c r="A22" s="38"/>
      <c r="B22" s="243">
        <v>41690</v>
      </c>
      <c r="C22" s="40"/>
      <c r="D22" s="343"/>
      <c r="E22" s="40">
        <f t="shared" si="1"/>
        <v>0</v>
      </c>
      <c r="F22" s="344"/>
      <c r="G22" s="40"/>
      <c r="H22" s="41">
        <v>15000</v>
      </c>
      <c r="I22" s="42">
        <f t="shared" si="3"/>
        <v>32750</v>
      </c>
      <c r="K22" t="s">
        <v>1522</v>
      </c>
    </row>
    <row r="23" spans="1:11" x14ac:dyDescent="0.25">
      <c r="A23" s="38"/>
      <c r="B23" s="345">
        <v>43383</v>
      </c>
      <c r="C23" s="344"/>
      <c r="D23" s="343"/>
      <c r="E23" s="343"/>
      <c r="F23" s="344"/>
      <c r="G23" s="346"/>
      <c r="H23" s="344">
        <v>15000</v>
      </c>
      <c r="I23" s="42">
        <f t="shared" si="3"/>
        <v>17750</v>
      </c>
      <c r="K23" t="s">
        <v>1523</v>
      </c>
    </row>
    <row r="24" spans="1:11" x14ac:dyDescent="0.25">
      <c r="A24" s="38"/>
      <c r="B24" s="347">
        <v>43444</v>
      </c>
      <c r="C24" s="344"/>
      <c r="D24" s="343"/>
      <c r="E24" s="344" t="s">
        <v>1524</v>
      </c>
      <c r="F24" s="344"/>
      <c r="G24" s="346"/>
      <c r="H24" s="344">
        <v>7000</v>
      </c>
      <c r="I24" s="42">
        <f t="shared" si="3"/>
        <v>10750</v>
      </c>
    </row>
    <row r="25" spans="1:11" x14ac:dyDescent="0.25">
      <c r="A25" s="38"/>
      <c r="B25" s="345">
        <v>43447</v>
      </c>
      <c r="C25" s="344"/>
      <c r="D25" s="343"/>
      <c r="E25" s="343"/>
      <c r="F25" s="344"/>
      <c r="G25" s="346"/>
      <c r="H25" s="344">
        <v>10750</v>
      </c>
      <c r="I25" s="42">
        <f t="shared" si="3"/>
        <v>0</v>
      </c>
    </row>
    <row r="26" spans="1:11" ht="15.75" thickBot="1" x14ac:dyDescent="0.3">
      <c r="A26" s="43" t="s">
        <v>166</v>
      </c>
      <c r="B26" s="44"/>
      <c r="C26" s="348"/>
      <c r="D26" s="348"/>
      <c r="E26" s="348"/>
      <c r="F26" s="348"/>
      <c r="G26" s="46"/>
      <c r="H26" s="242"/>
      <c r="I26" s="42">
        <f t="shared" si="3"/>
        <v>0</v>
      </c>
    </row>
    <row r="29" spans="1:11" ht="15.75" thickBot="1" x14ac:dyDescent="0.3"/>
    <row r="30" spans="1:11" ht="15.75" thickBot="1" x14ac:dyDescent="0.3">
      <c r="A30" s="601" t="s">
        <v>155</v>
      </c>
      <c r="B30" s="602"/>
      <c r="C30" s="602"/>
      <c r="D30" s="602"/>
      <c r="E30" s="602"/>
      <c r="F30" s="602"/>
      <c r="G30" s="602"/>
      <c r="H30" s="602"/>
      <c r="I30" s="603"/>
    </row>
    <row r="31" spans="1:11" x14ac:dyDescent="0.25">
      <c r="A31" s="25"/>
      <c r="B31" s="26"/>
      <c r="C31" s="26"/>
      <c r="D31" s="26"/>
      <c r="E31" s="26"/>
      <c r="F31" s="26"/>
      <c r="G31" s="26"/>
      <c r="H31" s="26"/>
      <c r="I31" s="27"/>
    </row>
    <row r="32" spans="1:11" ht="18.75" x14ac:dyDescent="0.3">
      <c r="A32" s="604" t="s">
        <v>1525</v>
      </c>
      <c r="B32" s="605"/>
      <c r="C32" s="605"/>
      <c r="D32" s="605"/>
      <c r="E32" s="605"/>
      <c r="F32" s="605"/>
      <c r="G32" s="605"/>
      <c r="H32" s="605"/>
      <c r="I32" s="606"/>
    </row>
    <row r="33" spans="1:23" ht="15.75" thickBot="1" x14ac:dyDescent="0.3">
      <c r="A33" s="607" t="s">
        <v>1515</v>
      </c>
      <c r="B33" s="608"/>
      <c r="C33" s="608"/>
      <c r="D33" s="608"/>
      <c r="E33" s="608"/>
      <c r="F33" s="608"/>
      <c r="G33" s="608"/>
      <c r="H33" s="608"/>
      <c r="I33" s="609"/>
    </row>
    <row r="34" spans="1:23" ht="25.5" x14ac:dyDescent="0.25">
      <c r="A34" s="30" t="s">
        <v>157</v>
      </c>
      <c r="B34" s="31" t="s">
        <v>158</v>
      </c>
      <c r="C34" s="32" t="s">
        <v>159</v>
      </c>
      <c r="D34" s="33" t="s">
        <v>160</v>
      </c>
      <c r="E34" s="34" t="s">
        <v>161</v>
      </c>
      <c r="F34" s="35" t="s">
        <v>162</v>
      </c>
      <c r="G34" s="36" t="s">
        <v>163</v>
      </c>
      <c r="H34" s="36" t="s">
        <v>164</v>
      </c>
      <c r="I34" s="37" t="s">
        <v>165</v>
      </c>
    </row>
    <row r="35" spans="1:23" x14ac:dyDescent="0.25">
      <c r="A35" s="230" t="s">
        <v>39</v>
      </c>
      <c r="B35" s="231"/>
      <c r="C35" s="40">
        <v>3300</v>
      </c>
      <c r="D35" s="40">
        <v>150</v>
      </c>
      <c r="E35" s="40">
        <f>+C35*0.05*F35</f>
        <v>165</v>
      </c>
      <c r="F35" s="40">
        <v>1</v>
      </c>
      <c r="G35" s="40">
        <f>+C35+D35+E35</f>
        <v>3615</v>
      </c>
      <c r="H35" s="233"/>
      <c r="I35" s="42">
        <f>+G35-H35</f>
        <v>3615</v>
      </c>
    </row>
    <row r="36" spans="1:23" x14ac:dyDescent="0.25">
      <c r="A36" s="38"/>
      <c r="B36" s="241"/>
      <c r="C36" s="41"/>
      <c r="D36" s="240"/>
      <c r="E36" s="240"/>
      <c r="F36" s="41"/>
      <c r="G36" s="52"/>
      <c r="H36" s="349"/>
      <c r="I36" s="349"/>
    </row>
    <row r="37" spans="1:23" ht="15.75" thickBot="1" x14ac:dyDescent="0.3">
      <c r="A37" s="43" t="s">
        <v>166</v>
      </c>
      <c r="B37" s="44"/>
      <c r="C37" s="45"/>
      <c r="D37" s="45"/>
      <c r="E37" s="45"/>
      <c r="F37" s="45"/>
      <c r="G37" s="251"/>
      <c r="H37" s="251"/>
      <c r="I37" s="251">
        <f>I35</f>
        <v>3615</v>
      </c>
    </row>
    <row r="40" spans="1:23" ht="15.75" thickBot="1" x14ac:dyDescent="0.3">
      <c r="A40" s="28"/>
      <c r="B40" s="28"/>
      <c r="C40" s="65"/>
      <c r="D40" s="65"/>
      <c r="E40" s="65"/>
      <c r="F40" s="65"/>
      <c r="G40" s="352"/>
      <c r="H40" s="352"/>
      <c r="I40" s="352"/>
      <c r="J40" s="353"/>
    </row>
    <row r="41" spans="1:23" ht="15.75" thickBot="1" x14ac:dyDescent="0.3">
      <c r="A41" s="601" t="s">
        <v>155</v>
      </c>
      <c r="B41" s="602"/>
      <c r="C41" s="602"/>
      <c r="D41" s="602"/>
      <c r="E41" s="602"/>
      <c r="F41" s="602"/>
      <c r="G41" s="602"/>
      <c r="H41" s="602"/>
      <c r="I41" s="603"/>
    </row>
    <row r="42" spans="1:23" ht="15.75" thickBot="1" x14ac:dyDescent="0.3">
      <c r="A42" s="25"/>
      <c r="B42" s="26"/>
      <c r="C42" s="26"/>
      <c r="D42" s="26"/>
      <c r="E42" s="26"/>
      <c r="F42" s="26"/>
      <c r="G42" s="26"/>
      <c r="H42" s="26"/>
      <c r="I42" s="27"/>
    </row>
    <row r="43" spans="1:23" ht="15.75" thickBot="1" x14ac:dyDescent="0.3">
      <c r="A43" s="625" t="s">
        <v>156</v>
      </c>
      <c r="B43" s="626"/>
      <c r="C43" s="626"/>
      <c r="D43" s="626"/>
      <c r="E43" s="28" t="s">
        <v>1188</v>
      </c>
      <c r="F43" s="28"/>
      <c r="G43" s="28"/>
      <c r="H43" s="28"/>
      <c r="I43" s="29"/>
      <c r="O43" s="610" t="s">
        <v>155</v>
      </c>
      <c r="P43" s="611"/>
      <c r="Q43" s="611"/>
      <c r="R43" s="611"/>
      <c r="S43" s="611"/>
      <c r="T43" s="611"/>
      <c r="U43" s="611"/>
      <c r="V43" s="611"/>
      <c r="W43" s="612"/>
    </row>
    <row r="44" spans="1:23" ht="15.75" thickBot="1" x14ac:dyDescent="0.3">
      <c r="A44" s="607" t="s">
        <v>1515</v>
      </c>
      <c r="B44" s="608"/>
      <c r="C44" s="608"/>
      <c r="D44" s="608"/>
      <c r="E44" s="608"/>
      <c r="F44" s="608"/>
      <c r="G44" s="608"/>
      <c r="H44" s="608"/>
      <c r="I44" s="609"/>
      <c r="O44" s="25"/>
      <c r="P44" s="26"/>
      <c r="Q44" s="26"/>
      <c r="R44" s="26"/>
      <c r="S44" s="26"/>
      <c r="T44" s="26"/>
      <c r="U44" s="26"/>
      <c r="V44" s="26"/>
      <c r="W44" s="27"/>
    </row>
    <row r="45" spans="1:23" ht="25.5" x14ac:dyDescent="0.25">
      <c r="A45" s="30" t="s">
        <v>157</v>
      </c>
      <c r="B45" s="31" t="s">
        <v>158</v>
      </c>
      <c r="C45" s="32" t="s">
        <v>159</v>
      </c>
      <c r="D45" s="33" t="s">
        <v>160</v>
      </c>
      <c r="E45" s="34" t="s">
        <v>161</v>
      </c>
      <c r="F45" s="35" t="s">
        <v>162</v>
      </c>
      <c r="G45" s="36" t="s">
        <v>163</v>
      </c>
      <c r="H45" s="36" t="s">
        <v>164</v>
      </c>
      <c r="I45" s="37" t="s">
        <v>165</v>
      </c>
      <c r="O45" s="625" t="s">
        <v>156</v>
      </c>
      <c r="P45" s="626"/>
      <c r="Q45" s="626"/>
      <c r="R45" s="626"/>
      <c r="S45" s="28" t="s">
        <v>1188</v>
      </c>
      <c r="T45" s="28"/>
      <c r="U45" s="28"/>
      <c r="V45" s="28"/>
      <c r="W45" s="29"/>
    </row>
    <row r="46" spans="1:23" ht="15.75" thickBot="1" x14ac:dyDescent="0.3">
      <c r="A46" s="38" t="s">
        <v>177</v>
      </c>
      <c r="B46" s="354">
        <v>41667</v>
      </c>
      <c r="C46" s="40">
        <v>3450</v>
      </c>
      <c r="D46" s="41">
        <v>150</v>
      </c>
      <c r="E46" s="40">
        <f>+C46*0.05*F46</f>
        <v>172.5</v>
      </c>
      <c r="F46" s="41">
        <v>1</v>
      </c>
      <c r="G46" s="52">
        <f>+C46+D46+E46</f>
        <v>3772.5</v>
      </c>
      <c r="H46" s="355">
        <v>3450</v>
      </c>
      <c r="I46" s="42">
        <f>+G46-H46</f>
        <v>322.5</v>
      </c>
      <c r="J46" t="s">
        <v>1526</v>
      </c>
      <c r="M46" t="s">
        <v>1527</v>
      </c>
      <c r="N46" s="269"/>
      <c r="O46" s="607" t="s">
        <v>1515</v>
      </c>
      <c r="P46" s="608"/>
      <c r="Q46" s="608"/>
      <c r="R46" s="608"/>
      <c r="S46" s="608"/>
      <c r="T46" s="608"/>
      <c r="U46" s="608"/>
      <c r="V46" s="608"/>
      <c r="W46" s="609"/>
    </row>
    <row r="47" spans="1:23" ht="38.25" x14ac:dyDescent="0.25">
      <c r="A47" s="38" t="s">
        <v>61</v>
      </c>
      <c r="B47" s="243">
        <v>41718</v>
      </c>
      <c r="C47" s="40">
        <v>3450</v>
      </c>
      <c r="D47" s="41">
        <v>150</v>
      </c>
      <c r="E47" s="40">
        <f>+C47*0.05*F47</f>
        <v>345</v>
      </c>
      <c r="F47" s="41">
        <v>2</v>
      </c>
      <c r="G47" s="52">
        <f>+C47+D47+E47</f>
        <v>3945</v>
      </c>
      <c r="H47" s="52">
        <v>3450</v>
      </c>
      <c r="I47" s="42">
        <f>+I46+G47-H47</f>
        <v>817.5</v>
      </c>
      <c r="J47" s="235" t="s">
        <v>1528</v>
      </c>
      <c r="O47" s="30" t="s">
        <v>157</v>
      </c>
      <c r="P47" s="31" t="s">
        <v>158</v>
      </c>
      <c r="Q47" s="32" t="s">
        <v>159</v>
      </c>
      <c r="R47" s="33" t="s">
        <v>160</v>
      </c>
      <c r="S47" s="34" t="s">
        <v>161</v>
      </c>
      <c r="T47" s="35" t="s">
        <v>162</v>
      </c>
      <c r="U47" s="36" t="s">
        <v>163</v>
      </c>
      <c r="V47" s="36" t="s">
        <v>164</v>
      </c>
      <c r="W47" s="37" t="s">
        <v>165</v>
      </c>
    </row>
    <row r="48" spans="1:23" ht="15" customHeight="1" x14ac:dyDescent="0.25">
      <c r="A48" s="38" t="s">
        <v>178</v>
      </c>
      <c r="B48" s="354">
        <v>41776</v>
      </c>
      <c r="C48" s="40">
        <v>3450</v>
      </c>
      <c r="D48" s="41">
        <v>150</v>
      </c>
      <c r="E48" s="40">
        <f t="shared" ref="E48:E62" si="4">+C48*0.05*F48</f>
        <v>517.5</v>
      </c>
      <c r="F48" s="41">
        <v>3</v>
      </c>
      <c r="G48" s="52">
        <f t="shared" ref="G48:G62" si="5">+C48+D48+E48</f>
        <v>4117.5</v>
      </c>
      <c r="H48" s="355">
        <v>3450</v>
      </c>
      <c r="I48" s="42">
        <f t="shared" ref="I48:I62" si="6">+I47+G48-H48</f>
        <v>1485</v>
      </c>
      <c r="J48" s="627"/>
      <c r="K48" s="628"/>
      <c r="L48" s="628"/>
      <c r="M48" s="628"/>
      <c r="O48" s="38" t="s">
        <v>177</v>
      </c>
      <c r="P48" s="354">
        <v>41773</v>
      </c>
      <c r="Q48" s="40">
        <v>3450</v>
      </c>
      <c r="R48" s="41">
        <v>150</v>
      </c>
      <c r="S48" s="40">
        <f>+Q48*0.05*T48</f>
        <v>2932.5</v>
      </c>
      <c r="T48" s="41">
        <v>17</v>
      </c>
      <c r="U48" s="52">
        <f t="shared" ref="U48:U64" si="7">+Q48+R48+S48</f>
        <v>6532.5</v>
      </c>
      <c r="V48" s="355">
        <v>3600</v>
      </c>
      <c r="W48" s="42">
        <f>+U48-V48</f>
        <v>2932.5</v>
      </c>
    </row>
    <row r="49" spans="1:23" x14ac:dyDescent="0.25">
      <c r="A49" s="38" t="s">
        <v>6</v>
      </c>
      <c r="B49" s="243">
        <v>41821</v>
      </c>
      <c r="C49" s="40">
        <v>3450</v>
      </c>
      <c r="D49" s="41">
        <v>150</v>
      </c>
      <c r="E49" s="40">
        <f t="shared" si="4"/>
        <v>690</v>
      </c>
      <c r="F49" s="41">
        <v>4</v>
      </c>
      <c r="G49" s="52">
        <f t="shared" si="5"/>
        <v>4290</v>
      </c>
      <c r="H49" s="52">
        <v>3450</v>
      </c>
      <c r="I49" s="42">
        <f t="shared" si="6"/>
        <v>2325</v>
      </c>
      <c r="J49" s="351"/>
      <c r="O49" s="38" t="s">
        <v>61</v>
      </c>
      <c r="P49" s="243">
        <v>41303</v>
      </c>
      <c r="Q49" s="40">
        <v>3450</v>
      </c>
      <c r="R49" s="41">
        <v>150</v>
      </c>
      <c r="S49" s="40"/>
      <c r="T49" s="41"/>
      <c r="U49" s="52">
        <f t="shared" si="7"/>
        <v>3600</v>
      </c>
      <c r="V49" s="52">
        <v>3450</v>
      </c>
      <c r="W49" s="42">
        <f>+W48+U49-V49</f>
        <v>3082.5</v>
      </c>
    </row>
    <row r="50" spans="1:23" x14ac:dyDescent="0.25">
      <c r="A50" s="38" t="s">
        <v>39</v>
      </c>
      <c r="B50" s="243">
        <f>+B49</f>
        <v>41821</v>
      </c>
      <c r="C50" s="40">
        <v>3450</v>
      </c>
      <c r="D50" s="41">
        <v>150</v>
      </c>
      <c r="E50" s="40">
        <f t="shared" si="4"/>
        <v>517.5</v>
      </c>
      <c r="F50" s="41">
        <v>3</v>
      </c>
      <c r="G50" s="52">
        <f t="shared" si="5"/>
        <v>4117.5</v>
      </c>
      <c r="H50" s="52">
        <v>3450</v>
      </c>
      <c r="I50" s="42">
        <f t="shared" si="6"/>
        <v>2992.5</v>
      </c>
      <c r="J50" s="351"/>
      <c r="O50" s="38" t="s">
        <v>178</v>
      </c>
      <c r="P50" s="354">
        <v>41773</v>
      </c>
      <c r="Q50" s="40">
        <v>3450</v>
      </c>
      <c r="R50" s="41">
        <v>150</v>
      </c>
      <c r="S50" s="40">
        <f>+Q50*0.05*T50</f>
        <v>2587.5</v>
      </c>
      <c r="T50" s="41">
        <v>15</v>
      </c>
      <c r="U50" s="52">
        <f t="shared" si="7"/>
        <v>6187.5</v>
      </c>
      <c r="V50" s="355">
        <v>3600</v>
      </c>
      <c r="W50" s="42">
        <f>+W48+U50-V50</f>
        <v>5520</v>
      </c>
    </row>
    <row r="51" spans="1:23" x14ac:dyDescent="0.25">
      <c r="A51" s="38" t="s">
        <v>58</v>
      </c>
      <c r="B51" s="243">
        <v>41858</v>
      </c>
      <c r="C51" s="40">
        <v>3450</v>
      </c>
      <c r="D51" s="41">
        <v>150</v>
      </c>
      <c r="E51" s="40">
        <f t="shared" si="4"/>
        <v>517.5</v>
      </c>
      <c r="F51" s="41">
        <v>3</v>
      </c>
      <c r="G51" s="52">
        <f t="shared" si="5"/>
        <v>4117.5</v>
      </c>
      <c r="H51" s="52">
        <v>3450</v>
      </c>
      <c r="I51" s="42">
        <f t="shared" si="6"/>
        <v>3660</v>
      </c>
      <c r="J51" s="351"/>
      <c r="O51" s="38" t="s">
        <v>6</v>
      </c>
      <c r="P51" s="243">
        <v>41353</v>
      </c>
      <c r="Q51" s="40">
        <v>3450</v>
      </c>
      <c r="R51" s="41">
        <v>150</v>
      </c>
      <c r="S51" s="40">
        <f>+Q51*0.05*T51</f>
        <v>0</v>
      </c>
      <c r="T51" s="41">
        <v>0</v>
      </c>
      <c r="U51" s="52">
        <f t="shared" si="7"/>
        <v>3600</v>
      </c>
      <c r="V51" s="52">
        <v>3450</v>
      </c>
      <c r="W51" s="42">
        <f t="shared" ref="W51:W64" si="8">+W50+U51-V51</f>
        <v>5670</v>
      </c>
    </row>
    <row r="52" spans="1:23" x14ac:dyDescent="0.25">
      <c r="A52" s="38" t="s">
        <v>59</v>
      </c>
      <c r="B52" s="243">
        <v>41922</v>
      </c>
      <c r="C52" s="40">
        <v>3450</v>
      </c>
      <c r="D52" s="41">
        <v>150</v>
      </c>
      <c r="E52" s="40">
        <f t="shared" si="4"/>
        <v>690</v>
      </c>
      <c r="F52" s="41">
        <v>4</v>
      </c>
      <c r="G52" s="52">
        <f t="shared" si="5"/>
        <v>4290</v>
      </c>
      <c r="H52" s="52">
        <v>3450</v>
      </c>
      <c r="I52" s="42">
        <f t="shared" si="6"/>
        <v>4500</v>
      </c>
      <c r="J52" s="351"/>
      <c r="L52">
        <f>3450*18</f>
        <v>62100</v>
      </c>
      <c r="O52" s="38" t="s">
        <v>39</v>
      </c>
      <c r="P52" s="243"/>
      <c r="Q52" s="40">
        <v>3450</v>
      </c>
      <c r="R52" s="41">
        <v>150</v>
      </c>
      <c r="S52" s="40">
        <f>+Q52*0.05*T52</f>
        <v>2932.5</v>
      </c>
      <c r="T52" s="41">
        <v>17</v>
      </c>
      <c r="U52" s="52">
        <f t="shared" si="7"/>
        <v>6532.5</v>
      </c>
      <c r="V52" s="52"/>
      <c r="W52" s="42">
        <f t="shared" si="8"/>
        <v>12202.5</v>
      </c>
    </row>
    <row r="53" spans="1:23" x14ac:dyDescent="0.25">
      <c r="A53" s="38" t="s">
        <v>60</v>
      </c>
      <c r="B53" s="243">
        <v>41957</v>
      </c>
      <c r="C53" s="40">
        <v>3450</v>
      </c>
      <c r="D53" s="41">
        <v>150</v>
      </c>
      <c r="E53" s="40">
        <f t="shared" si="4"/>
        <v>690</v>
      </c>
      <c r="F53" s="41">
        <v>4</v>
      </c>
      <c r="G53" s="52">
        <f t="shared" si="5"/>
        <v>4290</v>
      </c>
      <c r="H53" s="52">
        <v>3450</v>
      </c>
      <c r="I53" s="42">
        <f t="shared" si="6"/>
        <v>5340</v>
      </c>
      <c r="J53" s="351"/>
      <c r="L53">
        <v>48972</v>
      </c>
      <c r="O53" s="38" t="s">
        <v>58</v>
      </c>
      <c r="P53" s="243">
        <v>41411</v>
      </c>
      <c r="Q53" s="40">
        <v>3450</v>
      </c>
      <c r="R53" s="41">
        <v>150</v>
      </c>
      <c r="S53" s="40">
        <f>+Q53*0.05*T53</f>
        <v>0</v>
      </c>
      <c r="T53" s="41"/>
      <c r="U53" s="52">
        <f t="shared" si="7"/>
        <v>3600</v>
      </c>
      <c r="V53" s="52">
        <v>3450</v>
      </c>
      <c r="W53" s="42">
        <f t="shared" si="8"/>
        <v>12352.5</v>
      </c>
    </row>
    <row r="54" spans="1:23" x14ac:dyDescent="0.25">
      <c r="A54" s="38" t="s">
        <v>171</v>
      </c>
      <c r="B54" s="243">
        <v>41649</v>
      </c>
      <c r="C54" s="40">
        <v>3450</v>
      </c>
      <c r="D54" s="41">
        <v>150</v>
      </c>
      <c r="E54" s="40">
        <f t="shared" si="4"/>
        <v>862.5</v>
      </c>
      <c r="F54" s="41">
        <v>5</v>
      </c>
      <c r="G54" s="52">
        <f t="shared" si="5"/>
        <v>4462.5</v>
      </c>
      <c r="H54" s="52">
        <v>3450</v>
      </c>
      <c r="I54" s="42">
        <f t="shared" si="6"/>
        <v>6352.5</v>
      </c>
      <c r="J54" s="351"/>
      <c r="L54">
        <f>+L52-L53</f>
        <v>13128</v>
      </c>
      <c r="O54" s="38" t="s">
        <v>59</v>
      </c>
      <c r="P54" s="243">
        <v>41456</v>
      </c>
      <c r="Q54" s="40">
        <v>3450</v>
      </c>
      <c r="R54" s="41">
        <v>150</v>
      </c>
      <c r="S54" s="40">
        <f>+Q54*0.05*T54</f>
        <v>172.5</v>
      </c>
      <c r="T54" s="41">
        <v>1</v>
      </c>
      <c r="U54" s="52">
        <f t="shared" si="7"/>
        <v>3772.5</v>
      </c>
      <c r="V54" s="52">
        <v>3450</v>
      </c>
      <c r="W54" s="42">
        <f t="shared" si="8"/>
        <v>12675</v>
      </c>
    </row>
    <row r="55" spans="1:23" x14ac:dyDescent="0.25">
      <c r="A55" s="38" t="s">
        <v>172</v>
      </c>
      <c r="B55" s="243">
        <v>41708</v>
      </c>
      <c r="C55" s="40">
        <v>3450</v>
      </c>
      <c r="D55" s="41">
        <v>150</v>
      </c>
      <c r="E55" s="40">
        <f t="shared" si="4"/>
        <v>1035</v>
      </c>
      <c r="F55" s="41">
        <v>6</v>
      </c>
      <c r="G55" s="52">
        <f t="shared" si="5"/>
        <v>4635</v>
      </c>
      <c r="H55" s="52">
        <v>3772.5</v>
      </c>
      <c r="I55" s="42">
        <f t="shared" si="6"/>
        <v>7215</v>
      </c>
      <c r="J55" s="356">
        <f>+H55+H58+H59-C54-C55-C56</f>
        <v>672.5</v>
      </c>
      <c r="O55" s="38" t="s">
        <v>60</v>
      </c>
      <c r="P55" s="243">
        <v>41456</v>
      </c>
      <c r="Q55" s="40">
        <v>3450</v>
      </c>
      <c r="R55" s="41"/>
      <c r="S55" s="357"/>
      <c r="T55" s="41"/>
      <c r="U55" s="52">
        <f t="shared" si="7"/>
        <v>3450</v>
      </c>
      <c r="V55" s="52">
        <v>3450</v>
      </c>
      <c r="W55" s="42">
        <f t="shared" si="8"/>
        <v>12675</v>
      </c>
    </row>
    <row r="56" spans="1:23" x14ac:dyDescent="0.25">
      <c r="A56" s="38" t="s">
        <v>174</v>
      </c>
      <c r="B56" s="243">
        <v>41719</v>
      </c>
      <c r="C56" s="40">
        <v>3450</v>
      </c>
      <c r="D56" s="41">
        <v>150</v>
      </c>
      <c r="E56" s="40">
        <f t="shared" si="4"/>
        <v>862.5</v>
      </c>
      <c r="F56" s="41">
        <v>5</v>
      </c>
      <c r="G56" s="52">
        <f t="shared" si="5"/>
        <v>4462.5</v>
      </c>
      <c r="H56" s="52">
        <v>3450</v>
      </c>
      <c r="I56" s="42">
        <f t="shared" si="6"/>
        <v>8227.5</v>
      </c>
      <c r="J56" s="356">
        <f>12592.5-J55</f>
        <v>11920</v>
      </c>
      <c r="O56" s="38" t="s">
        <v>171</v>
      </c>
      <c r="P56" s="243">
        <v>41493</v>
      </c>
      <c r="Q56" s="40">
        <v>3450</v>
      </c>
      <c r="R56" s="41"/>
      <c r="S56" s="40">
        <f t="shared" ref="S56:S64" si="9">+Q56*0.05*T56</f>
        <v>0</v>
      </c>
      <c r="T56" s="41"/>
      <c r="U56" s="52">
        <f t="shared" si="7"/>
        <v>3450</v>
      </c>
      <c r="V56" s="52">
        <v>3450</v>
      </c>
      <c r="W56" s="42">
        <f t="shared" si="8"/>
        <v>12675</v>
      </c>
    </row>
    <row r="57" spans="1:23" x14ac:dyDescent="0.25">
      <c r="A57" s="38" t="s">
        <v>176</v>
      </c>
      <c r="B57" s="243">
        <v>41773</v>
      </c>
      <c r="C57" s="40">
        <v>3450</v>
      </c>
      <c r="D57" s="41">
        <v>150</v>
      </c>
      <c r="E57" s="40">
        <f t="shared" si="4"/>
        <v>1035</v>
      </c>
      <c r="F57" s="41">
        <v>6</v>
      </c>
      <c r="G57" s="52">
        <f t="shared" si="5"/>
        <v>4635</v>
      </c>
      <c r="H57" s="52">
        <v>3450</v>
      </c>
      <c r="I57" s="42">
        <f t="shared" si="6"/>
        <v>9412.5</v>
      </c>
      <c r="J57" s="351"/>
      <c r="O57" s="38" t="s">
        <v>172</v>
      </c>
      <c r="P57" s="243"/>
      <c r="Q57" s="40">
        <v>3450</v>
      </c>
      <c r="R57" s="41">
        <v>150</v>
      </c>
      <c r="S57" s="40">
        <f t="shared" si="9"/>
        <v>2070</v>
      </c>
      <c r="T57" s="41">
        <v>12</v>
      </c>
      <c r="U57" s="52">
        <f t="shared" si="7"/>
        <v>5670</v>
      </c>
      <c r="V57" s="52"/>
      <c r="W57" s="42">
        <f t="shared" si="8"/>
        <v>18345</v>
      </c>
    </row>
    <row r="58" spans="1:23" x14ac:dyDescent="0.25">
      <c r="A58" s="38" t="s">
        <v>177</v>
      </c>
      <c r="B58" s="243">
        <f>+B57</f>
        <v>41773</v>
      </c>
      <c r="C58" s="40">
        <v>3450</v>
      </c>
      <c r="D58" s="41">
        <v>150</v>
      </c>
      <c r="E58" s="40">
        <f t="shared" si="4"/>
        <v>862.5</v>
      </c>
      <c r="F58" s="41">
        <v>5</v>
      </c>
      <c r="G58" s="52">
        <f t="shared" si="5"/>
        <v>4462.5</v>
      </c>
      <c r="H58" s="52">
        <f>7200-3450</f>
        <v>3750</v>
      </c>
      <c r="I58" s="42">
        <f t="shared" si="6"/>
        <v>10125</v>
      </c>
      <c r="J58" s="351"/>
      <c r="O58" s="38" t="s">
        <v>174</v>
      </c>
      <c r="P58" s="243">
        <v>41558</v>
      </c>
      <c r="Q58" s="40">
        <v>3450</v>
      </c>
      <c r="R58" s="41"/>
      <c r="S58" s="40">
        <f t="shared" si="9"/>
        <v>0</v>
      </c>
      <c r="T58" s="41"/>
      <c r="U58" s="52">
        <f t="shared" si="7"/>
        <v>3450</v>
      </c>
      <c r="V58" s="52">
        <v>3600</v>
      </c>
      <c r="W58" s="42">
        <f t="shared" si="8"/>
        <v>18195</v>
      </c>
    </row>
    <row r="59" spans="1:23" x14ac:dyDescent="0.25">
      <c r="A59" s="38" t="s">
        <v>61</v>
      </c>
      <c r="B59" s="243">
        <v>41782</v>
      </c>
      <c r="C59" s="40">
        <v>3450</v>
      </c>
      <c r="D59" s="41">
        <v>150</v>
      </c>
      <c r="E59" s="40">
        <f t="shared" si="4"/>
        <v>690</v>
      </c>
      <c r="F59" s="41">
        <v>4</v>
      </c>
      <c r="G59" s="52">
        <f t="shared" si="5"/>
        <v>4290</v>
      </c>
      <c r="H59" s="52">
        <v>3500</v>
      </c>
      <c r="I59" s="42">
        <f t="shared" si="6"/>
        <v>10915</v>
      </c>
      <c r="J59" s="351"/>
      <c r="O59" s="38" t="s">
        <v>176</v>
      </c>
      <c r="P59" s="243">
        <v>41593</v>
      </c>
      <c r="Q59" s="40">
        <v>3450</v>
      </c>
      <c r="R59" s="41"/>
      <c r="S59" s="40">
        <f t="shared" si="9"/>
        <v>0</v>
      </c>
      <c r="T59" s="41"/>
      <c r="U59" s="52">
        <f t="shared" si="7"/>
        <v>3450</v>
      </c>
      <c r="V59" s="52">
        <v>3450</v>
      </c>
      <c r="W59" s="42">
        <f t="shared" si="8"/>
        <v>18195</v>
      </c>
    </row>
    <row r="60" spans="1:23" x14ac:dyDescent="0.25">
      <c r="A60" s="38" t="s">
        <v>178</v>
      </c>
      <c r="B60" s="358"/>
      <c r="C60" s="40">
        <v>3450</v>
      </c>
      <c r="D60" s="41">
        <v>150</v>
      </c>
      <c r="E60" s="40">
        <f t="shared" si="4"/>
        <v>1207.5</v>
      </c>
      <c r="F60" s="41">
        <v>7</v>
      </c>
      <c r="G60" s="52">
        <f t="shared" si="5"/>
        <v>4807.5</v>
      </c>
      <c r="H60" s="52"/>
      <c r="I60" s="42">
        <f t="shared" si="6"/>
        <v>15722.5</v>
      </c>
      <c r="J60" s="351"/>
      <c r="O60" s="38" t="s">
        <v>177</v>
      </c>
      <c r="P60" s="243">
        <v>41622</v>
      </c>
      <c r="Q60" s="40">
        <v>3450</v>
      </c>
      <c r="R60" s="41"/>
      <c r="S60" s="40">
        <f t="shared" si="9"/>
        <v>0</v>
      </c>
      <c r="T60" s="41"/>
      <c r="U60" s="52">
        <f t="shared" si="7"/>
        <v>3450</v>
      </c>
      <c r="V60" s="52">
        <v>3450</v>
      </c>
      <c r="W60" s="42">
        <f t="shared" si="8"/>
        <v>18195</v>
      </c>
    </row>
    <row r="61" spans="1:23" x14ac:dyDescent="0.25">
      <c r="A61" s="38" t="s">
        <v>6</v>
      </c>
      <c r="B61" s="358"/>
      <c r="C61" s="40">
        <v>3450</v>
      </c>
      <c r="D61" s="41">
        <v>150</v>
      </c>
      <c r="E61" s="40">
        <f t="shared" si="4"/>
        <v>1035</v>
      </c>
      <c r="F61" s="41">
        <v>6</v>
      </c>
      <c r="G61" s="52">
        <f t="shared" si="5"/>
        <v>4635</v>
      </c>
      <c r="H61" s="52">
        <v>10350</v>
      </c>
      <c r="I61" s="42">
        <f t="shared" si="6"/>
        <v>10007.5</v>
      </c>
      <c r="J61" s="351"/>
      <c r="L61">
        <f>12592-300-272.5</f>
        <v>12019.5</v>
      </c>
      <c r="O61" s="38" t="s">
        <v>61</v>
      </c>
      <c r="P61" s="243">
        <v>41649</v>
      </c>
      <c r="Q61" s="40">
        <v>3450</v>
      </c>
      <c r="R61" s="41"/>
      <c r="S61" s="40">
        <f t="shared" si="9"/>
        <v>0</v>
      </c>
      <c r="T61" s="41"/>
      <c r="U61" s="52">
        <f t="shared" si="7"/>
        <v>3450</v>
      </c>
      <c r="V61" s="52">
        <v>3500</v>
      </c>
      <c r="W61" s="42">
        <f t="shared" si="8"/>
        <v>18145</v>
      </c>
    </row>
    <row r="62" spans="1:23" x14ac:dyDescent="0.25">
      <c r="A62" s="38" t="s">
        <v>39</v>
      </c>
      <c r="B62" s="358"/>
      <c r="C62" s="40">
        <v>3450</v>
      </c>
      <c r="D62" s="41">
        <v>150</v>
      </c>
      <c r="E62" s="40">
        <f t="shared" si="4"/>
        <v>862.5</v>
      </c>
      <c r="F62" s="41">
        <v>5</v>
      </c>
      <c r="G62" s="52">
        <f t="shared" si="5"/>
        <v>4462.5</v>
      </c>
      <c r="H62" s="52">
        <v>2550</v>
      </c>
      <c r="I62" s="42">
        <f t="shared" si="6"/>
        <v>11920</v>
      </c>
      <c r="J62" s="351"/>
      <c r="O62" s="38" t="s">
        <v>178</v>
      </c>
      <c r="P62" s="358">
        <v>41708</v>
      </c>
      <c r="Q62" s="40">
        <v>3450</v>
      </c>
      <c r="R62" s="41">
        <v>150</v>
      </c>
      <c r="S62" s="40">
        <f t="shared" si="9"/>
        <v>172.5</v>
      </c>
      <c r="T62" s="41">
        <v>1</v>
      </c>
      <c r="U62" s="52">
        <f t="shared" si="7"/>
        <v>3772.5</v>
      </c>
      <c r="V62" s="52">
        <v>3772.5</v>
      </c>
      <c r="W62" s="42">
        <f t="shared" si="8"/>
        <v>18145</v>
      </c>
    </row>
    <row r="63" spans="1:23" x14ac:dyDescent="0.25">
      <c r="A63" s="38"/>
      <c r="B63" s="39"/>
      <c r="C63" s="40"/>
      <c r="D63" s="41"/>
      <c r="E63" s="41">
        <f>12420*0.4</f>
        <v>4968</v>
      </c>
      <c r="F63" s="41"/>
      <c r="G63" s="52">
        <v>60</v>
      </c>
      <c r="H63" s="52"/>
      <c r="I63" s="42">
        <f>+I62*0.6</f>
        <v>7152</v>
      </c>
      <c r="J63" s="351"/>
      <c r="O63" s="38" t="s">
        <v>6</v>
      </c>
      <c r="P63" s="358">
        <v>41719</v>
      </c>
      <c r="Q63" s="40">
        <v>3450</v>
      </c>
      <c r="R63" s="41">
        <v>150</v>
      </c>
      <c r="S63" s="40">
        <f t="shared" si="9"/>
        <v>0</v>
      </c>
      <c r="T63" s="41"/>
      <c r="U63" s="52">
        <f t="shared" si="7"/>
        <v>3600</v>
      </c>
      <c r="V63" s="52">
        <v>3450</v>
      </c>
      <c r="W63" s="42">
        <f t="shared" si="8"/>
        <v>18295</v>
      </c>
    </row>
    <row r="64" spans="1:23" ht="15.75" thickBot="1" x14ac:dyDescent="0.3">
      <c r="A64" s="43" t="s">
        <v>166</v>
      </c>
      <c r="B64" s="44"/>
      <c r="C64" s="45"/>
      <c r="D64" s="45"/>
      <c r="E64" s="45"/>
      <c r="F64" s="45"/>
      <c r="G64" s="251"/>
      <c r="H64" s="251"/>
      <c r="I64" s="251">
        <f>+I62-I63</f>
        <v>4768</v>
      </c>
      <c r="J64" s="351"/>
      <c r="O64" s="38" t="s">
        <v>39</v>
      </c>
      <c r="P64" s="358"/>
      <c r="Q64" s="40">
        <v>3450</v>
      </c>
      <c r="R64" s="41">
        <v>150</v>
      </c>
      <c r="S64" s="40">
        <f t="shared" si="9"/>
        <v>862.5</v>
      </c>
      <c r="T64" s="41">
        <v>5</v>
      </c>
      <c r="U64" s="52">
        <f t="shared" si="7"/>
        <v>4462.5</v>
      </c>
      <c r="V64" s="52"/>
      <c r="W64" s="42">
        <f t="shared" si="8"/>
        <v>22757.5</v>
      </c>
    </row>
    <row r="65" spans="1:23" ht="15.75" thickBot="1" x14ac:dyDescent="0.3">
      <c r="O65" s="38"/>
      <c r="P65" s="39"/>
      <c r="Q65" s="40"/>
      <c r="R65" s="41"/>
      <c r="S65" s="40"/>
      <c r="T65" s="41"/>
      <c r="U65" s="52"/>
      <c r="V65" s="52"/>
      <c r="W65" s="42"/>
    </row>
    <row r="66" spans="1:23" ht="15.75" thickBot="1" x14ac:dyDescent="0.3">
      <c r="A66" s="601" t="s">
        <v>155</v>
      </c>
      <c r="B66" s="602"/>
      <c r="C66" s="602"/>
      <c r="D66" s="602"/>
      <c r="E66" s="602"/>
      <c r="F66" s="602"/>
      <c r="G66" s="602"/>
      <c r="H66" s="602"/>
      <c r="I66" s="603"/>
      <c r="O66" s="43" t="s">
        <v>166</v>
      </c>
      <c r="P66" s="44"/>
      <c r="Q66" s="45"/>
      <c r="R66" s="45"/>
      <c r="S66" s="45"/>
      <c r="T66" s="45"/>
      <c r="U66" s="251"/>
      <c r="V66" s="251"/>
      <c r="W66" s="251">
        <f>W64</f>
        <v>22757.5</v>
      </c>
    </row>
    <row r="67" spans="1:23" x14ac:dyDescent="0.25">
      <c r="A67" s="25"/>
      <c r="B67" s="26"/>
      <c r="C67" s="26"/>
      <c r="D67" s="26"/>
      <c r="E67" s="26"/>
      <c r="F67" s="26"/>
      <c r="G67" s="26"/>
      <c r="H67" s="26"/>
      <c r="I67" s="27"/>
      <c r="J67" s="235"/>
    </row>
    <row r="68" spans="1:23" ht="18.75" x14ac:dyDescent="0.3">
      <c r="A68" s="604" t="s">
        <v>1529</v>
      </c>
      <c r="B68" s="605"/>
      <c r="C68" s="605"/>
      <c r="D68" s="605"/>
      <c r="E68" s="605"/>
      <c r="F68" s="605"/>
      <c r="G68" s="605"/>
      <c r="H68" s="605"/>
      <c r="I68" s="606"/>
      <c r="J68" s="235"/>
    </row>
    <row r="69" spans="1:23" ht="15.75" thickBot="1" x14ac:dyDescent="0.3">
      <c r="A69" s="607" t="s">
        <v>1515</v>
      </c>
      <c r="B69" s="608"/>
      <c r="C69" s="608"/>
      <c r="D69" s="608"/>
      <c r="E69" s="608"/>
      <c r="F69" s="608"/>
      <c r="G69" s="608"/>
      <c r="H69" s="608"/>
      <c r="I69" s="609"/>
    </row>
    <row r="70" spans="1:23" ht="25.5" x14ac:dyDescent="0.25">
      <c r="A70" s="30" t="s">
        <v>157</v>
      </c>
      <c r="B70" s="31" t="s">
        <v>158</v>
      </c>
      <c r="C70" s="32" t="s">
        <v>159</v>
      </c>
      <c r="D70" s="33" t="s">
        <v>160</v>
      </c>
      <c r="E70" s="34" t="s">
        <v>161</v>
      </c>
      <c r="F70" s="35" t="s">
        <v>162</v>
      </c>
      <c r="G70" s="36" t="s">
        <v>163</v>
      </c>
      <c r="H70" s="36" t="s">
        <v>164</v>
      </c>
      <c r="I70" s="37" t="s">
        <v>165</v>
      </c>
    </row>
    <row r="71" spans="1:23" x14ac:dyDescent="0.25">
      <c r="A71" s="230" t="s">
        <v>172</v>
      </c>
      <c r="B71" s="250">
        <v>41550</v>
      </c>
      <c r="C71" s="40">
        <v>3300</v>
      </c>
      <c r="D71" s="40">
        <v>150</v>
      </c>
      <c r="E71" s="40">
        <f>+C71*0.05*F71</f>
        <v>165</v>
      </c>
      <c r="F71" s="40">
        <v>1</v>
      </c>
      <c r="G71" s="40">
        <f>+C71+D71+E71</f>
        <v>3615</v>
      </c>
      <c r="H71" s="233">
        <v>3500</v>
      </c>
      <c r="I71" s="42">
        <f>C71+D71+E71-H71</f>
        <v>115</v>
      </c>
    </row>
    <row r="72" spans="1:23" x14ac:dyDescent="0.25">
      <c r="A72" s="38" t="s">
        <v>176</v>
      </c>
      <c r="B72" s="241"/>
      <c r="C72" s="40">
        <v>3300</v>
      </c>
      <c r="D72" s="41">
        <v>150</v>
      </c>
      <c r="E72" s="40">
        <f>+C72*0.05*F72</f>
        <v>825</v>
      </c>
      <c r="F72" s="41">
        <v>5</v>
      </c>
      <c r="G72" s="40">
        <f>+C72+D72+E72</f>
        <v>4275</v>
      </c>
      <c r="H72" s="233"/>
      <c r="I72" s="42">
        <f>I71+G72-H72</f>
        <v>4390</v>
      </c>
    </row>
    <row r="73" spans="1:23" x14ac:dyDescent="0.25">
      <c r="A73" s="38" t="s">
        <v>177</v>
      </c>
      <c r="B73" s="359">
        <v>41979</v>
      </c>
      <c r="C73" s="41">
        <v>3300</v>
      </c>
      <c r="D73" s="41"/>
      <c r="E73" s="40">
        <f>+C73*0.05*F73</f>
        <v>0</v>
      </c>
      <c r="F73" s="41"/>
      <c r="G73" s="40">
        <f>+C73+D73+E73</f>
        <v>3300</v>
      </c>
      <c r="H73" s="52">
        <v>3100</v>
      </c>
      <c r="I73" s="42">
        <f>I72+G73-H73</f>
        <v>4590</v>
      </c>
    </row>
    <row r="74" spans="1:23" x14ac:dyDescent="0.25">
      <c r="A74" s="38" t="s">
        <v>166</v>
      </c>
      <c r="B74" s="359"/>
      <c r="C74" s="41"/>
      <c r="D74" s="41"/>
      <c r="E74" s="40"/>
      <c r="F74" s="41"/>
      <c r="G74" s="40"/>
      <c r="H74" s="52"/>
      <c r="I74" s="42">
        <f>I73</f>
        <v>4590</v>
      </c>
    </row>
    <row r="75" spans="1:23" x14ac:dyDescent="0.25">
      <c r="A75" s="38" t="s">
        <v>1530</v>
      </c>
      <c r="B75" s="359"/>
      <c r="C75" s="41"/>
      <c r="D75" s="41"/>
      <c r="E75" s="41"/>
      <c r="F75" s="41"/>
      <c r="G75" s="52"/>
      <c r="H75" s="40"/>
      <c r="I75" s="73">
        <f>(E71+E72)/2</f>
        <v>495</v>
      </c>
    </row>
    <row r="76" spans="1:23" x14ac:dyDescent="0.25">
      <c r="A76" s="38"/>
      <c r="B76" s="241"/>
      <c r="C76" s="41"/>
      <c r="D76" s="240"/>
      <c r="E76" s="41"/>
      <c r="F76" s="41"/>
      <c r="G76" s="52"/>
      <c r="H76" s="41"/>
      <c r="I76" s="73"/>
    </row>
    <row r="77" spans="1:23" ht="15.75" thickBot="1" x14ac:dyDescent="0.3">
      <c r="A77" s="43" t="s">
        <v>1531</v>
      </c>
      <c r="B77" s="44"/>
      <c r="C77" s="45"/>
      <c r="D77" s="45"/>
      <c r="E77" s="45"/>
      <c r="F77" s="45"/>
      <c r="G77" s="46"/>
      <c r="H77" s="242"/>
      <c r="I77" s="47">
        <f>I74-I75</f>
        <v>4095</v>
      </c>
      <c r="J77" t="s">
        <v>1532</v>
      </c>
    </row>
    <row r="80" spans="1:23" ht="15.75" thickBot="1" x14ac:dyDescent="0.3"/>
    <row r="81" spans="1:14" ht="15.75" thickBot="1" x14ac:dyDescent="0.3">
      <c r="A81" s="601" t="s">
        <v>155</v>
      </c>
      <c r="B81" s="602"/>
      <c r="C81" s="602"/>
      <c r="D81" s="602"/>
      <c r="E81" s="602"/>
      <c r="F81" s="602"/>
      <c r="G81" s="602"/>
      <c r="H81" s="602"/>
      <c r="I81" s="603"/>
    </row>
    <row r="82" spans="1:14" x14ac:dyDescent="0.25">
      <c r="A82" s="25"/>
      <c r="B82" s="26"/>
      <c r="C82" s="26"/>
      <c r="D82" s="26"/>
      <c r="E82" s="26"/>
      <c r="F82" s="26"/>
      <c r="G82" s="26"/>
      <c r="H82" s="26"/>
      <c r="I82" s="27"/>
      <c r="J82" s="360">
        <v>20000</v>
      </c>
      <c r="K82" s="132" t="s">
        <v>1533</v>
      </c>
    </row>
    <row r="83" spans="1:14" x14ac:dyDescent="0.25">
      <c r="A83" s="604" t="s">
        <v>1534</v>
      </c>
      <c r="B83" s="605"/>
      <c r="C83" s="605"/>
      <c r="D83" s="605"/>
      <c r="E83" s="605"/>
      <c r="F83" s="605"/>
      <c r="G83" s="605"/>
      <c r="H83" s="605"/>
      <c r="I83" s="606"/>
      <c r="J83" s="360">
        <v>13833</v>
      </c>
      <c r="K83" s="132" t="s">
        <v>1535</v>
      </c>
    </row>
    <row r="84" spans="1:14" ht="15.75" thickBot="1" x14ac:dyDescent="0.3">
      <c r="A84" s="607" t="s">
        <v>1515</v>
      </c>
      <c r="B84" s="608"/>
      <c r="C84" s="608"/>
      <c r="D84" s="608"/>
      <c r="E84" s="608"/>
      <c r="F84" s="608"/>
      <c r="G84" s="608"/>
      <c r="H84" s="608"/>
      <c r="I84" s="609"/>
      <c r="J84" s="360">
        <v>13000</v>
      </c>
      <c r="K84" s="132" t="s">
        <v>1536</v>
      </c>
    </row>
    <row r="85" spans="1:14" ht="25.5" x14ac:dyDescent="0.25">
      <c r="A85" s="30" t="s">
        <v>157</v>
      </c>
      <c r="B85" s="31" t="s">
        <v>158</v>
      </c>
      <c r="C85" s="32" t="s">
        <v>159</v>
      </c>
      <c r="D85" s="33" t="s">
        <v>160</v>
      </c>
      <c r="E85" s="34" t="s">
        <v>161</v>
      </c>
      <c r="F85" s="35" t="s">
        <v>162</v>
      </c>
      <c r="G85" s="36" t="s">
        <v>163</v>
      </c>
      <c r="H85" s="36" t="s">
        <v>164</v>
      </c>
      <c r="I85" s="37" t="s">
        <v>165</v>
      </c>
    </row>
    <row r="86" spans="1:14" x14ac:dyDescent="0.25">
      <c r="A86" s="230" t="s">
        <v>61</v>
      </c>
      <c r="B86" s="243">
        <v>41327</v>
      </c>
      <c r="C86" s="40">
        <v>3300</v>
      </c>
      <c r="D86" s="40">
        <f>150*F86</f>
        <v>150</v>
      </c>
      <c r="E86" s="40">
        <f t="shared" ref="E86:E110" si="10">+C86*0.05*F86</f>
        <v>165</v>
      </c>
      <c r="F86" s="40">
        <v>1</v>
      </c>
      <c r="G86" s="40">
        <f t="shared" ref="G86:G110" si="11">+C86+D86+E86</f>
        <v>3615</v>
      </c>
      <c r="H86" s="233">
        <v>3657</v>
      </c>
      <c r="I86" s="42">
        <f>C86+D86+E86-H86</f>
        <v>-42</v>
      </c>
      <c r="J86" s="235" t="s">
        <v>1537</v>
      </c>
      <c r="M86">
        <v>4612064243</v>
      </c>
      <c r="N86" t="s">
        <v>1538</v>
      </c>
    </row>
    <row r="87" spans="1:14" x14ac:dyDescent="0.25">
      <c r="A87" s="230" t="s">
        <v>178</v>
      </c>
      <c r="B87" s="243"/>
      <c r="C87" s="40">
        <v>3300</v>
      </c>
      <c r="D87" s="40">
        <v>150</v>
      </c>
      <c r="E87" s="40">
        <f t="shared" si="10"/>
        <v>1650</v>
      </c>
      <c r="F87" s="40">
        <v>10</v>
      </c>
      <c r="G87" s="40">
        <f t="shared" si="11"/>
        <v>5100</v>
      </c>
      <c r="H87" s="233"/>
      <c r="I87" s="42">
        <f t="shared" ref="I87:I110" si="12">+I86+G87-H87</f>
        <v>5058</v>
      </c>
      <c r="J87" s="235"/>
    </row>
    <row r="88" spans="1:14" x14ac:dyDescent="0.25">
      <c r="A88" s="230" t="s">
        <v>6</v>
      </c>
      <c r="B88" s="243"/>
      <c r="C88" s="40">
        <v>3300</v>
      </c>
      <c r="D88" s="40">
        <v>150</v>
      </c>
      <c r="E88" s="40">
        <f t="shared" si="10"/>
        <v>1485</v>
      </c>
      <c r="F88" s="40">
        <v>9</v>
      </c>
      <c r="G88" s="40">
        <f t="shared" si="11"/>
        <v>4935</v>
      </c>
      <c r="H88" s="233"/>
      <c r="I88" s="42">
        <f t="shared" si="12"/>
        <v>9993</v>
      </c>
    </row>
    <row r="89" spans="1:14" x14ac:dyDescent="0.25">
      <c r="A89" s="230" t="s">
        <v>39</v>
      </c>
      <c r="B89" s="243"/>
      <c r="C89" s="40">
        <v>3300</v>
      </c>
      <c r="D89" s="40">
        <v>150</v>
      </c>
      <c r="E89" s="40">
        <f t="shared" si="10"/>
        <v>1320</v>
      </c>
      <c r="F89" s="40">
        <v>8</v>
      </c>
      <c r="G89" s="40">
        <f t="shared" si="11"/>
        <v>4770</v>
      </c>
      <c r="H89" s="233"/>
      <c r="I89" s="42">
        <f t="shared" si="12"/>
        <v>14763</v>
      </c>
    </row>
    <row r="90" spans="1:14" x14ac:dyDescent="0.25">
      <c r="A90" s="230" t="s">
        <v>58</v>
      </c>
      <c r="B90" s="361"/>
      <c r="C90" s="40">
        <v>3300</v>
      </c>
      <c r="D90" s="40">
        <v>150</v>
      </c>
      <c r="E90" s="40">
        <f t="shared" si="10"/>
        <v>1155</v>
      </c>
      <c r="F90" s="40">
        <v>7</v>
      </c>
      <c r="G90" s="40">
        <f t="shared" si="11"/>
        <v>4605</v>
      </c>
      <c r="H90" s="233"/>
      <c r="I90" s="42">
        <f t="shared" si="12"/>
        <v>19368</v>
      </c>
    </row>
    <row r="91" spans="1:14" x14ac:dyDescent="0.25">
      <c r="A91" s="230" t="s">
        <v>59</v>
      </c>
      <c r="B91" s="361"/>
      <c r="C91" s="40">
        <v>3300</v>
      </c>
      <c r="D91" s="40">
        <v>150</v>
      </c>
      <c r="E91" s="40">
        <f t="shared" si="10"/>
        <v>990</v>
      </c>
      <c r="F91" s="40">
        <v>6</v>
      </c>
      <c r="G91" s="40">
        <f t="shared" si="11"/>
        <v>4440</v>
      </c>
      <c r="H91" s="233"/>
      <c r="I91" s="42">
        <f t="shared" si="12"/>
        <v>23808</v>
      </c>
    </row>
    <row r="92" spans="1:14" x14ac:dyDescent="0.25">
      <c r="A92" s="134" t="s">
        <v>60</v>
      </c>
      <c r="B92" s="361"/>
      <c r="C92" s="40">
        <v>3300</v>
      </c>
      <c r="D92" s="40">
        <v>150</v>
      </c>
      <c r="E92" s="40">
        <f t="shared" si="10"/>
        <v>825</v>
      </c>
      <c r="F92" s="40">
        <v>5</v>
      </c>
      <c r="G92" s="40">
        <f t="shared" si="11"/>
        <v>4275</v>
      </c>
      <c r="H92" s="233"/>
      <c r="I92" s="42">
        <f t="shared" si="12"/>
        <v>28083</v>
      </c>
    </row>
    <row r="93" spans="1:14" x14ac:dyDescent="0.25">
      <c r="A93" s="134" t="s">
        <v>171</v>
      </c>
      <c r="B93" s="362"/>
      <c r="C93" s="40">
        <v>3300</v>
      </c>
      <c r="D93" s="40">
        <v>150</v>
      </c>
      <c r="E93" s="40">
        <f t="shared" si="10"/>
        <v>660</v>
      </c>
      <c r="F93" s="40">
        <v>4</v>
      </c>
      <c r="G93" s="40">
        <f t="shared" si="11"/>
        <v>4110</v>
      </c>
      <c r="H93" s="233"/>
      <c r="I93" s="42">
        <f t="shared" si="12"/>
        <v>32193</v>
      </c>
    </row>
    <row r="94" spans="1:14" x14ac:dyDescent="0.25">
      <c r="A94" s="38" t="s">
        <v>172</v>
      </c>
      <c r="B94" s="363"/>
      <c r="C94" s="40">
        <v>3300</v>
      </c>
      <c r="D94" s="40">
        <v>150</v>
      </c>
      <c r="E94" s="40">
        <f t="shared" si="10"/>
        <v>495</v>
      </c>
      <c r="F94" s="41">
        <v>3</v>
      </c>
      <c r="G94" s="40">
        <f t="shared" si="11"/>
        <v>3945</v>
      </c>
      <c r="H94" s="233"/>
      <c r="I94" s="42">
        <f t="shared" si="12"/>
        <v>36138</v>
      </c>
    </row>
    <row r="95" spans="1:14" x14ac:dyDescent="0.25">
      <c r="A95" s="38" t="s">
        <v>174</v>
      </c>
      <c r="B95" s="363"/>
      <c r="C95" s="40">
        <v>3300</v>
      </c>
      <c r="D95" s="40">
        <v>150</v>
      </c>
      <c r="E95" s="40">
        <f t="shared" si="10"/>
        <v>330</v>
      </c>
      <c r="F95" s="41">
        <v>2</v>
      </c>
      <c r="G95" s="40">
        <f t="shared" si="11"/>
        <v>3780</v>
      </c>
      <c r="H95" s="233"/>
      <c r="I95" s="42">
        <f t="shared" si="12"/>
        <v>39918</v>
      </c>
    </row>
    <row r="96" spans="1:14" x14ac:dyDescent="0.25">
      <c r="A96" s="38" t="s">
        <v>176</v>
      </c>
      <c r="B96" s="363"/>
      <c r="C96" s="40">
        <v>3300</v>
      </c>
      <c r="D96" s="40">
        <v>150</v>
      </c>
      <c r="E96" s="40">
        <f t="shared" si="10"/>
        <v>165</v>
      </c>
      <c r="F96" s="41">
        <v>1</v>
      </c>
      <c r="G96" s="40">
        <f t="shared" si="11"/>
        <v>3615</v>
      </c>
      <c r="H96" s="52"/>
      <c r="I96" s="42">
        <f t="shared" si="12"/>
        <v>43533</v>
      </c>
    </row>
    <row r="97" spans="1:10" x14ac:dyDescent="0.25">
      <c r="A97" s="364" t="s">
        <v>177</v>
      </c>
      <c r="B97" s="365"/>
      <c r="C97" s="366">
        <v>3300</v>
      </c>
      <c r="D97" s="367"/>
      <c r="E97" s="367"/>
      <c r="F97" s="366"/>
      <c r="G97" s="367">
        <f t="shared" si="11"/>
        <v>3300</v>
      </c>
      <c r="H97" s="368"/>
      <c r="I97" s="369">
        <f t="shared" si="12"/>
        <v>46833</v>
      </c>
    </row>
    <row r="98" spans="1:10" x14ac:dyDescent="0.25">
      <c r="A98" s="38" t="s">
        <v>61</v>
      </c>
      <c r="B98" s="243">
        <v>41641</v>
      </c>
      <c r="C98" s="41">
        <v>3300</v>
      </c>
      <c r="D98" s="41">
        <v>150</v>
      </c>
      <c r="E98" s="41">
        <f t="shared" si="10"/>
        <v>660</v>
      </c>
      <c r="F98" s="41">
        <v>4</v>
      </c>
      <c r="G98" s="40">
        <f t="shared" si="11"/>
        <v>4110</v>
      </c>
      <c r="H98" s="233">
        <v>3450</v>
      </c>
      <c r="I98" s="42">
        <f t="shared" si="12"/>
        <v>47493</v>
      </c>
    </row>
    <row r="99" spans="1:10" x14ac:dyDescent="0.25">
      <c r="A99" s="38"/>
      <c r="B99" s="243">
        <v>41642</v>
      </c>
      <c r="C99" s="41"/>
      <c r="D99" s="41"/>
      <c r="E99" s="41">
        <f t="shared" si="10"/>
        <v>0</v>
      </c>
      <c r="F99" s="41"/>
      <c r="G99" s="40">
        <f t="shared" si="11"/>
        <v>0</v>
      </c>
      <c r="H99" s="233">
        <v>3450</v>
      </c>
      <c r="I99" s="42">
        <f t="shared" si="12"/>
        <v>44043</v>
      </c>
    </row>
    <row r="100" spans="1:10" x14ac:dyDescent="0.25">
      <c r="A100" s="38"/>
      <c r="B100" s="243">
        <v>41646</v>
      </c>
      <c r="C100" s="41"/>
      <c r="D100" s="41"/>
      <c r="E100" s="41">
        <f t="shared" si="10"/>
        <v>0</v>
      </c>
      <c r="F100" s="41"/>
      <c r="G100" s="40">
        <f t="shared" si="11"/>
        <v>0</v>
      </c>
      <c r="H100" s="233">
        <v>3450</v>
      </c>
      <c r="I100" s="42">
        <f t="shared" si="12"/>
        <v>40593</v>
      </c>
    </row>
    <row r="101" spans="1:10" x14ac:dyDescent="0.25">
      <c r="A101" s="38"/>
      <c r="B101" s="616">
        <v>41649</v>
      </c>
      <c r="C101" s="41"/>
      <c r="D101" s="41"/>
      <c r="E101" s="41">
        <f t="shared" si="10"/>
        <v>0</v>
      </c>
      <c r="F101" s="41"/>
      <c r="G101" s="40">
        <f t="shared" si="11"/>
        <v>0</v>
      </c>
      <c r="H101" s="233"/>
      <c r="I101" s="42">
        <f t="shared" si="12"/>
        <v>40593</v>
      </c>
    </row>
    <row r="102" spans="1:10" x14ac:dyDescent="0.25">
      <c r="A102" s="38"/>
      <c r="B102" s="629"/>
      <c r="C102" s="41"/>
      <c r="D102" s="41"/>
      <c r="E102" s="41">
        <f t="shared" si="10"/>
        <v>0</v>
      </c>
      <c r="F102" s="41"/>
      <c r="G102" s="40">
        <f t="shared" si="11"/>
        <v>0</v>
      </c>
      <c r="H102" s="233"/>
      <c r="I102" s="42">
        <f t="shared" si="12"/>
        <v>40593</v>
      </c>
    </row>
    <row r="103" spans="1:10" x14ac:dyDescent="0.25">
      <c r="A103" s="38"/>
      <c r="B103" s="617"/>
      <c r="C103" s="41"/>
      <c r="D103" s="41"/>
      <c r="E103" s="41">
        <f t="shared" si="10"/>
        <v>0</v>
      </c>
      <c r="F103" s="41"/>
      <c r="G103" s="40">
        <f t="shared" si="11"/>
        <v>0</v>
      </c>
      <c r="H103" s="233">
        <v>15000</v>
      </c>
      <c r="I103" s="42">
        <f t="shared" si="12"/>
        <v>25593</v>
      </c>
    </row>
    <row r="104" spans="1:10" x14ac:dyDescent="0.25">
      <c r="A104" s="38"/>
      <c r="B104" s="362">
        <v>41656</v>
      </c>
      <c r="C104" s="41"/>
      <c r="D104" s="41"/>
      <c r="E104" s="41">
        <f t="shared" si="10"/>
        <v>0</v>
      </c>
      <c r="F104" s="41"/>
      <c r="G104" s="40">
        <f t="shared" si="11"/>
        <v>0</v>
      </c>
      <c r="H104" s="233">
        <v>3000</v>
      </c>
      <c r="I104" s="42">
        <f t="shared" si="12"/>
        <v>22593</v>
      </c>
    </row>
    <row r="105" spans="1:10" x14ac:dyDescent="0.25">
      <c r="A105" s="38"/>
      <c r="B105" s="363">
        <v>41670</v>
      </c>
      <c r="C105" s="41"/>
      <c r="D105" s="41"/>
      <c r="E105" s="41">
        <f t="shared" si="10"/>
        <v>0</v>
      </c>
      <c r="F105" s="41"/>
      <c r="G105" s="40">
        <f t="shared" si="11"/>
        <v>0</v>
      </c>
      <c r="H105" s="233">
        <v>4000</v>
      </c>
      <c r="I105" s="42">
        <f t="shared" si="12"/>
        <v>18593</v>
      </c>
    </row>
    <row r="106" spans="1:10" x14ac:dyDescent="0.25">
      <c r="A106" s="38" t="s">
        <v>178</v>
      </c>
      <c r="B106" s="363">
        <v>41677</v>
      </c>
      <c r="C106" s="41">
        <v>3300</v>
      </c>
      <c r="D106" s="260">
        <v>150</v>
      </c>
      <c r="E106" s="41">
        <f t="shared" si="10"/>
        <v>495</v>
      </c>
      <c r="F106" s="41">
        <v>3</v>
      </c>
      <c r="G106" s="40">
        <f t="shared" si="11"/>
        <v>3945</v>
      </c>
      <c r="H106" s="233">
        <v>5000</v>
      </c>
      <c r="I106" s="42">
        <f t="shared" si="12"/>
        <v>17538</v>
      </c>
    </row>
    <row r="107" spans="1:10" x14ac:dyDescent="0.25">
      <c r="A107" s="38"/>
      <c r="B107" s="363">
        <v>41691</v>
      </c>
      <c r="C107" s="41"/>
      <c r="D107" s="260"/>
      <c r="E107" s="41">
        <f t="shared" si="10"/>
        <v>0</v>
      </c>
      <c r="F107" s="41"/>
      <c r="G107" s="40">
        <f t="shared" si="11"/>
        <v>0</v>
      </c>
      <c r="H107" s="52">
        <v>2500</v>
      </c>
      <c r="I107" s="42">
        <f t="shared" si="12"/>
        <v>15038</v>
      </c>
    </row>
    <row r="108" spans="1:10" x14ac:dyDescent="0.25">
      <c r="A108" s="38"/>
      <c r="B108" s="363">
        <v>41698</v>
      </c>
      <c r="C108" s="41"/>
      <c r="D108" s="260"/>
      <c r="E108" s="41">
        <f t="shared" si="10"/>
        <v>0</v>
      </c>
      <c r="F108" s="41"/>
      <c r="G108" s="40">
        <f t="shared" si="11"/>
        <v>0</v>
      </c>
      <c r="H108" s="41">
        <v>2500</v>
      </c>
      <c r="I108" s="42">
        <f t="shared" si="12"/>
        <v>12538</v>
      </c>
    </row>
    <row r="109" spans="1:10" x14ac:dyDescent="0.25">
      <c r="A109" s="38" t="s">
        <v>6</v>
      </c>
      <c r="B109" s="363">
        <v>41705</v>
      </c>
      <c r="C109" s="41">
        <v>3300</v>
      </c>
      <c r="D109" s="260">
        <v>150</v>
      </c>
      <c r="E109" s="41">
        <f t="shared" si="10"/>
        <v>330</v>
      </c>
      <c r="F109" s="41">
        <v>2</v>
      </c>
      <c r="G109" s="40">
        <f t="shared" si="11"/>
        <v>3780</v>
      </c>
      <c r="H109" s="41">
        <v>2500</v>
      </c>
      <c r="I109" s="42">
        <f t="shared" si="12"/>
        <v>13818</v>
      </c>
    </row>
    <row r="110" spans="1:10" x14ac:dyDescent="0.25">
      <c r="A110" s="38" t="s">
        <v>39</v>
      </c>
      <c r="B110" s="370"/>
      <c r="C110" s="41">
        <v>3300</v>
      </c>
      <c r="D110" s="41">
        <v>150</v>
      </c>
      <c r="E110" s="41">
        <f t="shared" si="10"/>
        <v>165</v>
      </c>
      <c r="F110" s="41">
        <v>1</v>
      </c>
      <c r="G110" s="40">
        <f t="shared" si="11"/>
        <v>3615</v>
      </c>
      <c r="H110" s="41"/>
      <c r="I110" s="42">
        <f t="shared" si="12"/>
        <v>17433</v>
      </c>
    </row>
    <row r="111" spans="1:10" x14ac:dyDescent="0.25">
      <c r="A111" s="38"/>
      <c r="B111" s="370"/>
      <c r="C111" s="41"/>
      <c r="D111" s="240"/>
      <c r="E111" s="240"/>
      <c r="F111" s="41" t="s">
        <v>1539</v>
      </c>
      <c r="G111" s="52"/>
      <c r="H111" s="41"/>
      <c r="I111" s="73">
        <f>SUM(E86:E110)*0.3</f>
        <v>3267</v>
      </c>
    </row>
    <row r="112" spans="1:10" ht="15.75" thickBot="1" x14ac:dyDescent="0.3">
      <c r="A112" s="43" t="s">
        <v>166</v>
      </c>
      <c r="B112" s="44"/>
      <c r="C112" s="45"/>
      <c r="D112" s="45"/>
      <c r="E112" s="45"/>
      <c r="F112" s="45"/>
      <c r="G112" s="46"/>
      <c r="H112" s="242"/>
      <c r="I112" s="47">
        <f>I110-I111</f>
        <v>14166</v>
      </c>
      <c r="J112" t="s">
        <v>1540</v>
      </c>
    </row>
    <row r="114" spans="1:12" ht="15.75" thickBot="1" x14ac:dyDescent="0.3"/>
    <row r="115" spans="1:12" ht="15.75" thickBot="1" x14ac:dyDescent="0.3">
      <c r="A115" s="601" t="s">
        <v>155</v>
      </c>
      <c r="B115" s="602"/>
      <c r="C115" s="602"/>
      <c r="D115" s="602"/>
      <c r="E115" s="602"/>
      <c r="F115" s="602"/>
      <c r="G115" s="602"/>
      <c r="H115" s="602"/>
      <c r="I115" s="603"/>
    </row>
    <row r="116" spans="1:12" x14ac:dyDescent="0.25">
      <c r="A116" s="25"/>
      <c r="B116" s="26"/>
      <c r="C116" s="26"/>
      <c r="D116" s="26"/>
      <c r="E116" s="26"/>
      <c r="F116" s="26"/>
      <c r="G116" s="26"/>
      <c r="H116" s="26"/>
      <c r="I116" s="27"/>
    </row>
    <row r="117" spans="1:12" x14ac:dyDescent="0.25">
      <c r="A117" s="625" t="s">
        <v>156</v>
      </c>
      <c r="B117" s="626"/>
      <c r="C117" s="626"/>
      <c r="D117" s="626"/>
      <c r="E117" s="28" t="s">
        <v>1299</v>
      </c>
      <c r="F117" s="28"/>
      <c r="G117" s="28"/>
      <c r="H117" s="28"/>
      <c r="I117" s="29"/>
    </row>
    <row r="118" spans="1:12" ht="15.75" thickBot="1" x14ac:dyDescent="0.3">
      <c r="A118" s="607" t="s">
        <v>1515</v>
      </c>
      <c r="B118" s="608"/>
      <c r="C118" s="608"/>
      <c r="D118" s="608"/>
      <c r="E118" s="608"/>
      <c r="F118" s="608"/>
      <c r="G118" s="608"/>
      <c r="H118" s="608"/>
      <c r="I118" s="609"/>
    </row>
    <row r="119" spans="1:12" ht="25.5" x14ac:dyDescent="0.25">
      <c r="A119" s="30" t="s">
        <v>157</v>
      </c>
      <c r="B119" s="31" t="s">
        <v>158</v>
      </c>
      <c r="C119" s="32" t="s">
        <v>159</v>
      </c>
      <c r="D119" s="33" t="s">
        <v>160</v>
      </c>
      <c r="E119" s="34" t="s">
        <v>161</v>
      </c>
      <c r="F119" s="35" t="s">
        <v>162</v>
      </c>
      <c r="G119" s="36" t="s">
        <v>163</v>
      </c>
      <c r="H119" s="36" t="s">
        <v>164</v>
      </c>
      <c r="I119" s="37" t="s">
        <v>165</v>
      </c>
    </row>
    <row r="120" spans="1:12" x14ac:dyDescent="0.25">
      <c r="A120" s="38" t="s">
        <v>178</v>
      </c>
      <c r="B120" s="39">
        <v>41745</v>
      </c>
      <c r="C120" s="40">
        <v>3300</v>
      </c>
      <c r="D120" s="41">
        <v>150</v>
      </c>
      <c r="E120" s="40">
        <f>+C120*0.05*F120</f>
        <v>330</v>
      </c>
      <c r="F120" s="41">
        <v>2</v>
      </c>
      <c r="G120" s="40">
        <f>+C120+D120+E120</f>
        <v>3780</v>
      </c>
      <c r="H120" s="233">
        <v>3780</v>
      </c>
      <c r="I120" s="42">
        <f>G120-H120</f>
        <v>0</v>
      </c>
      <c r="J120" t="s">
        <v>1541</v>
      </c>
      <c r="K120" s="371"/>
      <c r="L120" s="350"/>
    </row>
    <row r="121" spans="1:12" x14ac:dyDescent="0.25">
      <c r="A121" s="38" t="s">
        <v>6</v>
      </c>
      <c r="B121" s="39">
        <v>41745</v>
      </c>
      <c r="C121" s="40">
        <v>3300</v>
      </c>
      <c r="D121" s="41">
        <v>150</v>
      </c>
      <c r="E121" s="40">
        <f>+C121*0.05*F121</f>
        <v>165</v>
      </c>
      <c r="F121" s="41">
        <v>1</v>
      </c>
      <c r="G121" s="40">
        <f>+C121+D121+E121</f>
        <v>3615</v>
      </c>
      <c r="H121" s="233">
        <v>3615</v>
      </c>
      <c r="I121" s="42">
        <f>+I120+G121-H121</f>
        <v>0</v>
      </c>
      <c r="J121" t="s">
        <v>1541</v>
      </c>
      <c r="K121" s="371"/>
      <c r="L121" s="350"/>
    </row>
    <row r="122" spans="1:12" x14ac:dyDescent="0.25">
      <c r="A122" s="38" t="s">
        <v>39</v>
      </c>
      <c r="B122" s="39"/>
      <c r="C122" s="40">
        <v>3300</v>
      </c>
      <c r="D122" s="41"/>
      <c r="E122" s="40">
        <f>+C122*0.05*F122</f>
        <v>0</v>
      </c>
      <c r="F122" s="41"/>
      <c r="G122" s="40">
        <f>+C122+D122+E122</f>
        <v>3300</v>
      </c>
      <c r="H122" s="52"/>
      <c r="I122" s="42">
        <f>+I121+G122-H122</f>
        <v>3300</v>
      </c>
      <c r="K122" s="372"/>
      <c r="L122" s="350"/>
    </row>
    <row r="123" spans="1:12" x14ac:dyDescent="0.25">
      <c r="A123" s="38"/>
      <c r="B123" s="39"/>
      <c r="C123" s="40"/>
      <c r="D123" s="41"/>
      <c r="E123" s="40"/>
      <c r="F123" s="41"/>
      <c r="G123" s="40"/>
      <c r="H123" s="52"/>
      <c r="I123" s="42"/>
      <c r="L123" s="350"/>
    </row>
    <row r="124" spans="1:12" ht="15.75" thickBot="1" x14ac:dyDescent="0.3">
      <c r="A124" s="43" t="s">
        <v>166</v>
      </c>
      <c r="B124" s="44"/>
      <c r="C124" s="45"/>
      <c r="D124" s="45"/>
      <c r="E124" s="45"/>
      <c r="F124" s="45"/>
      <c r="G124" s="46"/>
      <c r="H124" s="242"/>
      <c r="I124" s="47">
        <f>I122</f>
        <v>3300</v>
      </c>
    </row>
    <row r="125" spans="1:12" ht="15.75" thickBot="1" x14ac:dyDescent="0.3"/>
    <row r="126" spans="1:12" ht="15.75" thickBot="1" x14ac:dyDescent="0.3">
      <c r="A126" s="601" t="s">
        <v>155</v>
      </c>
      <c r="B126" s="602"/>
      <c r="C126" s="602"/>
      <c r="D126" s="602"/>
      <c r="E126" s="602"/>
      <c r="F126" s="602"/>
      <c r="G126" s="602"/>
      <c r="H126" s="602"/>
      <c r="I126" s="603"/>
    </row>
    <row r="127" spans="1:12" x14ac:dyDescent="0.25">
      <c r="A127" s="25"/>
      <c r="B127" s="26"/>
      <c r="C127" s="26"/>
      <c r="D127" s="26"/>
      <c r="E127" s="26"/>
      <c r="F127" s="26"/>
      <c r="G127" s="26"/>
      <c r="H127" s="26"/>
      <c r="I127" s="27"/>
    </row>
    <row r="128" spans="1:12" x14ac:dyDescent="0.25">
      <c r="A128" s="625" t="s">
        <v>156</v>
      </c>
      <c r="B128" s="626"/>
      <c r="C128" s="626"/>
      <c r="D128" s="626"/>
      <c r="E128" s="28" t="s">
        <v>1328</v>
      </c>
      <c r="F128" s="28"/>
      <c r="G128" s="28"/>
      <c r="H128" s="28"/>
      <c r="I128" s="29"/>
    </row>
    <row r="129" spans="1:12" ht="15.75" thickBot="1" x14ac:dyDescent="0.3">
      <c r="A129" s="607" t="s">
        <v>1515</v>
      </c>
      <c r="B129" s="608"/>
      <c r="C129" s="608"/>
      <c r="D129" s="608"/>
      <c r="E129" s="608"/>
      <c r="F129" s="608"/>
      <c r="G129" s="608"/>
      <c r="H129" s="608"/>
      <c r="I129" s="609"/>
    </row>
    <row r="130" spans="1:12" ht="25.5" x14ac:dyDescent="0.25">
      <c r="A130" s="30" t="s">
        <v>157</v>
      </c>
      <c r="B130" s="31" t="s">
        <v>158</v>
      </c>
      <c r="C130" s="32" t="s">
        <v>159</v>
      </c>
      <c r="D130" s="33" t="s">
        <v>160</v>
      </c>
      <c r="E130" s="34" t="s">
        <v>161</v>
      </c>
      <c r="F130" s="35" t="s">
        <v>162</v>
      </c>
      <c r="G130" s="36" t="s">
        <v>163</v>
      </c>
      <c r="H130" s="36" t="s">
        <v>164</v>
      </c>
      <c r="I130" s="37" t="s">
        <v>165</v>
      </c>
    </row>
    <row r="131" spans="1:12" x14ac:dyDescent="0.25">
      <c r="A131" s="38" t="s">
        <v>178</v>
      </c>
      <c r="B131" s="39">
        <v>41695</v>
      </c>
      <c r="C131" s="40">
        <v>3300</v>
      </c>
      <c r="D131" s="41">
        <v>150</v>
      </c>
      <c r="E131" s="40">
        <f>+C131*0.05*F131</f>
        <v>0</v>
      </c>
      <c r="F131" s="41"/>
      <c r="G131" s="40">
        <f>+C131+D131+E131</f>
        <v>3450</v>
      </c>
      <c r="H131" s="233">
        <v>3450</v>
      </c>
      <c r="I131" s="42">
        <f>C131+D131+E131-H131</f>
        <v>0</v>
      </c>
      <c r="J131" s="235"/>
      <c r="L131" s="350"/>
    </row>
    <row r="132" spans="1:12" x14ac:dyDescent="0.25">
      <c r="A132" s="38" t="s">
        <v>6</v>
      </c>
      <c r="B132" s="39">
        <v>41695</v>
      </c>
      <c r="C132" s="40">
        <v>3300</v>
      </c>
      <c r="D132" s="41"/>
      <c r="E132" s="40">
        <f>-C132*6%</f>
        <v>-198</v>
      </c>
      <c r="F132" s="41"/>
      <c r="G132" s="40">
        <f>+C132+D132+E132</f>
        <v>3102</v>
      </c>
      <c r="H132" s="233">
        <v>3102</v>
      </c>
      <c r="I132" s="42">
        <f>+I131+G132-H132</f>
        <v>0</v>
      </c>
      <c r="J132" s="235"/>
      <c r="L132" s="350"/>
    </row>
    <row r="133" spans="1:12" x14ac:dyDescent="0.25">
      <c r="A133" s="38" t="s">
        <v>39</v>
      </c>
      <c r="B133" s="39"/>
      <c r="C133" s="40">
        <v>3300</v>
      </c>
      <c r="D133" s="41"/>
      <c r="E133" s="40">
        <f>+C133*0.05*F133</f>
        <v>0</v>
      </c>
      <c r="F133" s="41"/>
      <c r="G133" s="40">
        <f>+C133+D133+E133</f>
        <v>3300</v>
      </c>
      <c r="H133" s="233"/>
      <c r="I133" s="42">
        <f>+I132+G133-H133</f>
        <v>3300</v>
      </c>
      <c r="L133" s="373"/>
    </row>
    <row r="134" spans="1:12" x14ac:dyDescent="0.25">
      <c r="A134" s="38"/>
      <c r="B134" s="39"/>
      <c r="C134" s="40"/>
      <c r="D134" s="41"/>
      <c r="E134" s="40"/>
      <c r="F134" s="41"/>
      <c r="G134" s="52"/>
      <c r="H134" s="52"/>
      <c r="I134" s="42"/>
      <c r="L134" s="350"/>
    </row>
    <row r="135" spans="1:12" ht="15.75" thickBot="1" x14ac:dyDescent="0.3">
      <c r="A135" s="43" t="s">
        <v>166</v>
      </c>
      <c r="B135" s="44"/>
      <c r="C135" s="45"/>
      <c r="D135" s="45"/>
      <c r="E135" s="45"/>
      <c r="F135" s="45"/>
      <c r="G135" s="251"/>
      <c r="H135" s="251"/>
      <c r="I135" s="251">
        <f>I133</f>
        <v>3300</v>
      </c>
    </row>
    <row r="137" spans="1:12" x14ac:dyDescent="0.25">
      <c r="A137" s="131"/>
      <c r="B137" s="132"/>
      <c r="I137" s="65"/>
    </row>
    <row r="138" spans="1:12" ht="15.75" thickBot="1" x14ac:dyDescent="0.3"/>
    <row r="139" spans="1:12" ht="15.75" thickBot="1" x14ac:dyDescent="0.3">
      <c r="A139" s="601" t="s">
        <v>155</v>
      </c>
      <c r="B139" s="602"/>
      <c r="C139" s="602"/>
      <c r="D139" s="602"/>
      <c r="E139" s="602"/>
      <c r="F139" s="602"/>
      <c r="G139" s="602"/>
      <c r="H139" s="602"/>
      <c r="I139" s="603"/>
    </row>
    <row r="140" spans="1:12" x14ac:dyDescent="0.25">
      <c r="A140" s="25"/>
      <c r="B140" s="26"/>
      <c r="C140" s="26"/>
      <c r="D140" s="26"/>
      <c r="E140" s="26"/>
      <c r="F140" s="26"/>
      <c r="G140" s="26"/>
      <c r="H140" s="26"/>
      <c r="I140" s="27"/>
    </row>
    <row r="141" spans="1:12" x14ac:dyDescent="0.25">
      <c r="A141" s="625" t="s">
        <v>156</v>
      </c>
      <c r="B141" s="626"/>
      <c r="C141" s="626"/>
      <c r="D141" s="626"/>
      <c r="E141" s="28" t="s">
        <v>1093</v>
      </c>
      <c r="F141" s="28"/>
      <c r="G141" s="28"/>
      <c r="H141" s="28"/>
      <c r="I141" s="29"/>
    </row>
    <row r="142" spans="1:12" ht="15.75" thickBot="1" x14ac:dyDescent="0.3">
      <c r="A142" s="607" t="s">
        <v>1515</v>
      </c>
      <c r="B142" s="608"/>
      <c r="C142" s="608"/>
      <c r="D142" s="608"/>
      <c r="E142" s="608"/>
      <c r="F142" s="608"/>
      <c r="G142" s="608"/>
      <c r="H142" s="608"/>
      <c r="I142" s="609"/>
    </row>
    <row r="143" spans="1:12" ht="25.5" x14ac:dyDescent="0.25">
      <c r="A143" s="30" t="s">
        <v>487</v>
      </c>
      <c r="B143" s="31" t="s">
        <v>1542</v>
      </c>
      <c r="C143" s="32" t="s">
        <v>159</v>
      </c>
      <c r="D143" s="33" t="s">
        <v>160</v>
      </c>
      <c r="E143" s="34" t="s">
        <v>161</v>
      </c>
      <c r="F143" s="35" t="s">
        <v>162</v>
      </c>
      <c r="G143" s="36" t="s">
        <v>163</v>
      </c>
      <c r="H143" s="36" t="s">
        <v>164</v>
      </c>
      <c r="I143" s="37" t="s">
        <v>165</v>
      </c>
    </row>
    <row r="144" spans="1:12" x14ac:dyDescent="0.25">
      <c r="A144" s="38" t="s">
        <v>1543</v>
      </c>
      <c r="B144" s="81" t="s">
        <v>1544</v>
      </c>
      <c r="C144" s="40">
        <v>4140</v>
      </c>
      <c r="D144" s="41">
        <v>150</v>
      </c>
      <c r="E144" s="40">
        <f>+C144*0.05*F144</f>
        <v>207</v>
      </c>
      <c r="F144" s="41">
        <v>1</v>
      </c>
      <c r="G144" s="40">
        <f>+C144+D144+E144</f>
        <v>4497</v>
      </c>
      <c r="H144" s="233"/>
      <c r="I144" s="42">
        <f>C144+D144+E144-H144</f>
        <v>4497</v>
      </c>
    </row>
    <row r="145" spans="1:9" x14ac:dyDescent="0.25">
      <c r="A145" s="38"/>
      <c r="B145" s="39"/>
      <c r="C145" s="40"/>
      <c r="D145" s="41"/>
      <c r="E145" s="40"/>
      <c r="F145" s="41"/>
      <c r="G145" s="40"/>
      <c r="H145" s="233"/>
      <c r="I145" s="42"/>
    </row>
    <row r="146" spans="1:9" ht="15.75" thickBot="1" x14ac:dyDescent="0.3">
      <c r="A146" s="43" t="s">
        <v>166</v>
      </c>
      <c r="B146" s="44"/>
      <c r="C146" s="45"/>
      <c r="D146" s="45"/>
      <c r="E146" s="45"/>
      <c r="F146" s="45"/>
      <c r="G146" s="251"/>
      <c r="H146" s="251"/>
      <c r="I146" s="251">
        <f>I144</f>
        <v>4497</v>
      </c>
    </row>
  </sheetData>
  <mergeCells count="29">
    <mergeCell ref="A33:I33"/>
    <mergeCell ref="A1:I1"/>
    <mergeCell ref="A3:I3"/>
    <mergeCell ref="A4:I4"/>
    <mergeCell ref="A30:I30"/>
    <mergeCell ref="A32:I32"/>
    <mergeCell ref="O45:R45"/>
    <mergeCell ref="A41:I41"/>
    <mergeCell ref="A43:D43"/>
    <mergeCell ref="O43:W43"/>
    <mergeCell ref="A44:I44"/>
    <mergeCell ref="A117:D117"/>
    <mergeCell ref="A118:I118"/>
    <mergeCell ref="A126:I126"/>
    <mergeCell ref="O46:W46"/>
    <mergeCell ref="J48:M48"/>
    <mergeCell ref="A66:I66"/>
    <mergeCell ref="A68:I68"/>
    <mergeCell ref="A69:I69"/>
    <mergeCell ref="A81:I81"/>
    <mergeCell ref="A83:I83"/>
    <mergeCell ref="A84:I84"/>
    <mergeCell ref="B101:B103"/>
    <mergeCell ref="A115:I115"/>
    <mergeCell ref="A139:I139"/>
    <mergeCell ref="A141:D141"/>
    <mergeCell ref="A142:I142"/>
    <mergeCell ref="A129:I129"/>
    <mergeCell ref="A128:D128"/>
  </mergeCells>
  <pageMargins left="0.7" right="0.7" top="0.75" bottom="0.75" header="0.3" footer="0.3"/>
  <pageSetup scale="13"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2:DZ35"/>
  <sheetViews>
    <sheetView topLeftCell="C1" zoomScaleNormal="100" workbookViewId="0">
      <pane xSplit="4" ySplit="6" topLeftCell="AL16" activePane="bottomRight" state="frozen"/>
      <selection activeCell="C1" sqref="C1"/>
      <selection pane="topRight" activeCell="F1" sqref="F1"/>
      <selection pane="bottomLeft" activeCell="C7" sqref="C7"/>
      <selection pane="bottomRight" activeCell="AT20" sqref="AT20"/>
    </sheetView>
  </sheetViews>
  <sheetFormatPr baseColWidth="10" defaultColWidth="11.42578125" defaultRowHeight="14.25" x14ac:dyDescent="0.2"/>
  <cols>
    <col min="1" max="1" width="6.7109375" style="1" customWidth="1"/>
    <col min="2" max="3" width="5.140625" style="1" customWidth="1"/>
    <col min="4" max="4" width="42.5703125" style="1" customWidth="1"/>
    <col min="5" max="5" width="14.140625" style="1" customWidth="1"/>
    <col min="6" max="6" width="12.140625" style="1" customWidth="1"/>
    <col min="7" max="7" width="54.28515625" style="1" customWidth="1"/>
    <col min="8" max="8" width="15.5703125" style="2" bestFit="1" customWidth="1"/>
    <col min="9" max="9" width="8.7109375" style="2" bestFit="1" customWidth="1"/>
    <col min="10" max="10" width="11.28515625" style="2" bestFit="1" customWidth="1"/>
    <col min="11" max="11" width="8.140625" style="2" customWidth="1"/>
    <col min="12" max="12" width="11.5703125" style="3" bestFit="1" customWidth="1"/>
    <col min="13" max="13" width="9.28515625" style="2" customWidth="1"/>
    <col min="14" max="14" width="11.5703125" style="3" bestFit="1" customWidth="1"/>
    <col min="15" max="15" width="8.28515625" style="2" customWidth="1"/>
    <col min="16" max="16" width="11.5703125" style="3" bestFit="1" customWidth="1"/>
    <col min="17" max="17" width="7.7109375" style="2" bestFit="1" customWidth="1"/>
    <col min="18" max="18" width="11.5703125" style="3" bestFit="1" customWidth="1"/>
    <col min="19" max="19" width="7.7109375" style="2" bestFit="1" customWidth="1"/>
    <col min="20" max="20" width="11.5703125" style="3" bestFit="1" customWidth="1"/>
    <col min="21" max="21" width="11.28515625" style="2" bestFit="1" customWidth="1"/>
    <col min="22" max="22" width="11.42578125" style="3"/>
    <col min="23" max="23" width="7.7109375" style="2" bestFit="1" customWidth="1"/>
    <col min="24" max="24" width="11.5703125" style="3" bestFit="1" customWidth="1"/>
    <col min="25" max="25" width="7.7109375" style="2" bestFit="1" customWidth="1"/>
    <col min="26" max="26" width="11.5703125" style="3" bestFit="1" customWidth="1"/>
    <col min="27" max="27" width="7.7109375" style="2" bestFit="1" customWidth="1"/>
    <col min="28" max="28" width="12.85546875" style="3" bestFit="1" customWidth="1"/>
    <col min="29" max="29" width="7.7109375" style="2" bestFit="1" customWidth="1"/>
    <col min="30" max="30" width="12.85546875" style="3" bestFit="1" customWidth="1"/>
    <col min="31" max="31" width="7.7109375" style="2" bestFit="1" customWidth="1"/>
    <col min="32" max="32" width="12.85546875" style="3" bestFit="1" customWidth="1"/>
    <col min="33" max="33" width="7.7109375" style="2" bestFit="1" customWidth="1"/>
    <col min="34" max="34" width="12.85546875" style="3" bestFit="1" customWidth="1"/>
    <col min="35" max="35" width="7.7109375" style="2" bestFit="1" customWidth="1"/>
    <col min="36" max="36" width="12.85546875" style="3" bestFit="1" customWidth="1"/>
    <col min="37" max="37" width="7.7109375" style="2" bestFit="1" customWidth="1"/>
    <col min="38" max="38" width="12.85546875" style="3" bestFit="1" customWidth="1"/>
    <col min="39" max="39" width="7.7109375" style="2" bestFit="1" customWidth="1"/>
    <col min="40" max="40" width="12.85546875" style="3" bestFit="1" customWidth="1"/>
    <col min="41" max="41" width="7.7109375" style="2" bestFit="1" customWidth="1"/>
    <col min="42" max="42" width="12.85546875" style="3" bestFit="1" customWidth="1"/>
    <col min="43" max="43" width="7.7109375" style="2" bestFit="1" customWidth="1"/>
    <col min="44" max="44" width="12.85546875" style="3" bestFit="1" customWidth="1"/>
    <col min="45" max="45" width="7.7109375" style="2" bestFit="1" customWidth="1"/>
    <col min="46" max="46" width="25.28515625" style="3" customWidth="1"/>
    <col min="47" max="130" width="11.42578125" style="3"/>
    <col min="131" max="16384" width="11.42578125" style="1"/>
  </cols>
  <sheetData>
    <row r="2" spans="2:130" ht="18.75" x14ac:dyDescent="0.25">
      <c r="B2" s="631" t="s">
        <v>179</v>
      </c>
      <c r="C2" s="631"/>
      <c r="D2" s="631"/>
      <c r="E2" s="631"/>
      <c r="F2" s="631"/>
      <c r="G2" s="631"/>
      <c r="H2" s="631"/>
      <c r="I2" s="20"/>
      <c r="J2" s="20"/>
      <c r="K2" s="20"/>
      <c r="M2" s="3"/>
      <c r="O2" s="3"/>
      <c r="Q2" s="3"/>
      <c r="S2" s="3"/>
      <c r="U2" s="3"/>
      <c r="W2" s="3"/>
      <c r="Y2" s="3"/>
      <c r="AA2" s="3"/>
      <c r="AC2" s="3"/>
      <c r="AE2" s="3"/>
      <c r="AG2" s="3"/>
      <c r="AI2" s="3"/>
      <c r="AK2" s="3"/>
      <c r="AM2" s="3"/>
      <c r="AO2" s="3"/>
      <c r="AQ2" s="3"/>
      <c r="AS2" s="3"/>
    </row>
    <row r="3" spans="2:130" ht="18.75" x14ac:dyDescent="0.25">
      <c r="B3" s="631" t="s">
        <v>1</v>
      </c>
      <c r="C3" s="631"/>
      <c r="D3" s="631"/>
      <c r="E3" s="631"/>
      <c r="F3" s="631"/>
      <c r="G3" s="631"/>
      <c r="H3" s="631"/>
      <c r="I3" s="631"/>
      <c r="J3" s="631"/>
      <c r="K3" s="631"/>
      <c r="M3" s="3"/>
      <c r="O3" s="3"/>
      <c r="Q3" s="3"/>
      <c r="S3" s="3"/>
      <c r="U3" s="3"/>
      <c r="W3" s="3"/>
      <c r="Y3" s="3"/>
      <c r="AA3" s="3"/>
      <c r="AC3" s="3"/>
      <c r="AE3" s="3"/>
      <c r="AG3" s="3"/>
      <c r="AI3" s="3"/>
      <c r="AK3" s="3"/>
      <c r="AM3" s="3"/>
      <c r="AO3" s="3"/>
      <c r="AQ3" s="3"/>
      <c r="AS3" s="3"/>
    </row>
    <row r="4" spans="2:130" ht="18.75" x14ac:dyDescent="0.25">
      <c r="B4" s="631" t="s">
        <v>2</v>
      </c>
      <c r="C4" s="631"/>
      <c r="D4" s="631"/>
      <c r="E4" s="631"/>
      <c r="F4" s="631"/>
      <c r="G4" s="631"/>
      <c r="H4" s="631"/>
      <c r="I4" s="631">
        <v>2014</v>
      </c>
      <c r="J4" s="631"/>
      <c r="K4" s="631"/>
      <c r="M4" s="3"/>
      <c r="O4" s="3"/>
      <c r="Q4" s="3"/>
      <c r="S4" s="3"/>
      <c r="U4" s="3"/>
      <c r="W4" s="3"/>
      <c r="Y4" s="3"/>
      <c r="AA4" s="3"/>
      <c r="AC4" s="3"/>
      <c r="AE4" s="3"/>
      <c r="AG4" s="3"/>
      <c r="AI4" s="3"/>
      <c r="AK4" s="3"/>
      <c r="AM4" s="3"/>
      <c r="AO4" s="3"/>
      <c r="AQ4" s="3"/>
      <c r="AS4" s="3"/>
    </row>
    <row r="5" spans="2:130" s="4" customFormat="1" ht="16.5" x14ac:dyDescent="0.25">
      <c r="H5" s="12" t="s">
        <v>5</v>
      </c>
      <c r="I5" s="2" t="s">
        <v>62</v>
      </c>
      <c r="J5" s="2" t="s">
        <v>40</v>
      </c>
      <c r="K5" s="2" t="s">
        <v>62</v>
      </c>
      <c r="L5" s="2" t="s">
        <v>41</v>
      </c>
      <c r="M5" s="2" t="s">
        <v>62</v>
      </c>
      <c r="N5" s="2" t="s">
        <v>42</v>
      </c>
      <c r="O5" s="2" t="s">
        <v>62</v>
      </c>
      <c r="P5" s="2" t="s">
        <v>43</v>
      </c>
      <c r="Q5" s="2" t="s">
        <v>62</v>
      </c>
      <c r="R5" s="2" t="s">
        <v>44</v>
      </c>
      <c r="S5" s="2" t="s">
        <v>62</v>
      </c>
      <c r="T5" s="2" t="s">
        <v>45</v>
      </c>
      <c r="U5" s="2" t="s">
        <v>62</v>
      </c>
      <c r="V5" s="2" t="s">
        <v>46</v>
      </c>
      <c r="W5" s="2" t="s">
        <v>62</v>
      </c>
      <c r="X5" s="2" t="s">
        <v>47</v>
      </c>
      <c r="Y5" s="2" t="s">
        <v>62</v>
      </c>
      <c r="Z5" s="2" t="s">
        <v>48</v>
      </c>
      <c r="AA5" s="2" t="s">
        <v>62</v>
      </c>
      <c r="AB5" s="2" t="s">
        <v>49</v>
      </c>
      <c r="AC5" s="2" t="s">
        <v>62</v>
      </c>
      <c r="AD5" s="2" t="s">
        <v>50</v>
      </c>
      <c r="AE5" s="2" t="s">
        <v>62</v>
      </c>
      <c r="AF5" s="2" t="s">
        <v>51</v>
      </c>
      <c r="AG5" s="2" t="s">
        <v>62</v>
      </c>
      <c r="AH5" s="2" t="s">
        <v>52</v>
      </c>
      <c r="AI5" s="2" t="s">
        <v>62</v>
      </c>
      <c r="AJ5" s="2" t="s">
        <v>53</v>
      </c>
      <c r="AK5" s="2" t="s">
        <v>62</v>
      </c>
      <c r="AL5" s="2" t="s">
        <v>54</v>
      </c>
      <c r="AM5" s="2" t="s">
        <v>62</v>
      </c>
      <c r="AN5" s="2" t="s">
        <v>55</v>
      </c>
      <c r="AO5" s="2" t="s">
        <v>62</v>
      </c>
      <c r="AP5" s="2" t="s">
        <v>56</v>
      </c>
      <c r="AQ5" s="2" t="s">
        <v>62</v>
      </c>
      <c r="AR5" s="2" t="s">
        <v>57</v>
      </c>
      <c r="AS5" s="2" t="s">
        <v>62</v>
      </c>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row>
    <row r="6" spans="2:130" s="4" customFormat="1" ht="16.5" x14ac:dyDescent="0.25">
      <c r="B6" s="8" t="s">
        <v>3</v>
      </c>
      <c r="C6" s="8"/>
      <c r="D6" s="8" t="s">
        <v>4</v>
      </c>
      <c r="E6" s="8" t="s">
        <v>213</v>
      </c>
      <c r="F6" s="8"/>
      <c r="G6" s="8"/>
      <c r="H6" s="12" t="s">
        <v>192</v>
      </c>
      <c r="I6" s="2" t="s">
        <v>63</v>
      </c>
      <c r="J6" s="2" t="s">
        <v>176</v>
      </c>
      <c r="K6" s="2" t="s">
        <v>63</v>
      </c>
      <c r="L6" s="2" t="s">
        <v>177</v>
      </c>
      <c r="M6" s="2" t="s">
        <v>63</v>
      </c>
      <c r="N6" s="2" t="s">
        <v>61</v>
      </c>
      <c r="O6" s="2" t="s">
        <v>63</v>
      </c>
      <c r="P6" s="2" t="s">
        <v>178</v>
      </c>
      <c r="Q6" s="2" t="s">
        <v>63</v>
      </c>
      <c r="R6" s="2" t="s">
        <v>6</v>
      </c>
      <c r="S6" s="2" t="s">
        <v>63</v>
      </c>
      <c r="T6" s="2" t="s">
        <v>39</v>
      </c>
      <c r="U6" s="2" t="s">
        <v>63</v>
      </c>
      <c r="V6" s="2" t="s">
        <v>58</v>
      </c>
      <c r="W6" s="2" t="s">
        <v>63</v>
      </c>
      <c r="X6" s="2" t="s">
        <v>59</v>
      </c>
      <c r="Y6" s="2" t="s">
        <v>63</v>
      </c>
      <c r="Z6" s="2" t="s">
        <v>60</v>
      </c>
      <c r="AA6" s="2" t="s">
        <v>63</v>
      </c>
      <c r="AB6" s="2" t="s">
        <v>171</v>
      </c>
      <c r="AC6" s="2" t="s">
        <v>63</v>
      </c>
      <c r="AD6" s="2" t="s">
        <v>172</v>
      </c>
      <c r="AE6" s="2" t="s">
        <v>63</v>
      </c>
      <c r="AF6" s="2" t="s">
        <v>174</v>
      </c>
      <c r="AG6" s="2" t="s">
        <v>63</v>
      </c>
      <c r="AH6" s="2" t="s">
        <v>176</v>
      </c>
      <c r="AI6" s="2" t="s">
        <v>63</v>
      </c>
      <c r="AJ6" s="2" t="s">
        <v>177</v>
      </c>
      <c r="AK6" s="2" t="s">
        <v>63</v>
      </c>
      <c r="AL6" s="2" t="s">
        <v>61</v>
      </c>
      <c r="AM6" s="2" t="s">
        <v>63</v>
      </c>
      <c r="AN6" s="2" t="s">
        <v>178</v>
      </c>
      <c r="AO6" s="2" t="s">
        <v>63</v>
      </c>
      <c r="AP6" s="2" t="s">
        <v>6</v>
      </c>
      <c r="AQ6" s="2" t="s">
        <v>63</v>
      </c>
      <c r="AR6" s="2" t="s">
        <v>39</v>
      </c>
      <c r="AS6" s="2" t="s">
        <v>63</v>
      </c>
      <c r="AT6" s="5"/>
      <c r="AU6" s="6"/>
      <c r="AV6" s="5"/>
      <c r="AW6" s="6"/>
      <c r="AX6" s="5"/>
      <c r="AY6" s="6"/>
      <c r="AZ6" s="5"/>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row>
    <row r="7" spans="2:130" s="16" customFormat="1" ht="15" customHeight="1" x14ac:dyDescent="0.2">
      <c r="B7" s="16">
        <v>1</v>
      </c>
      <c r="C7" s="16">
        <v>1</v>
      </c>
      <c r="D7" s="66" t="s">
        <v>216</v>
      </c>
      <c r="E7" s="64">
        <v>3450</v>
      </c>
      <c r="F7" s="51" t="s">
        <v>366</v>
      </c>
      <c r="G7" s="83" t="s">
        <v>216</v>
      </c>
      <c r="H7" s="7">
        <v>3200</v>
      </c>
      <c r="I7" s="114" t="s">
        <v>391</v>
      </c>
      <c r="J7" s="113">
        <v>3600</v>
      </c>
      <c r="K7" s="113" t="s">
        <v>484</v>
      </c>
      <c r="L7" s="113">
        <v>3600</v>
      </c>
      <c r="M7" s="113" t="s">
        <v>484</v>
      </c>
      <c r="N7" s="7">
        <v>3450</v>
      </c>
      <c r="O7" s="7" t="s">
        <v>265</v>
      </c>
      <c r="P7" s="7">
        <v>3450</v>
      </c>
      <c r="Q7" s="7" t="s">
        <v>356</v>
      </c>
      <c r="R7" s="7">
        <v>3450</v>
      </c>
      <c r="S7" s="7" t="s">
        <v>379</v>
      </c>
      <c r="T7" s="11">
        <v>3450</v>
      </c>
      <c r="U7" s="7" t="s">
        <v>403</v>
      </c>
      <c r="V7" s="7">
        <v>3451</v>
      </c>
      <c r="W7" s="16" t="s">
        <v>404</v>
      </c>
      <c r="X7" s="7">
        <v>3450</v>
      </c>
      <c r="Y7" s="7" t="s">
        <v>430</v>
      </c>
      <c r="Z7" s="7">
        <v>3450</v>
      </c>
      <c r="AA7" s="7" t="s">
        <v>431</v>
      </c>
      <c r="AB7" s="112">
        <v>3500</v>
      </c>
      <c r="AC7" s="16" t="s">
        <v>463</v>
      </c>
      <c r="AD7" s="112">
        <v>3501</v>
      </c>
      <c r="AE7" s="16" t="s">
        <v>460</v>
      </c>
      <c r="AF7" s="7">
        <v>3502</v>
      </c>
      <c r="AG7" s="7" t="s">
        <v>462</v>
      </c>
      <c r="AH7" s="7">
        <v>3450</v>
      </c>
      <c r="AI7" s="7" t="s">
        <v>468</v>
      </c>
      <c r="AJ7" s="7">
        <v>3450</v>
      </c>
      <c r="AK7" s="7" t="s">
        <v>469</v>
      </c>
      <c r="AL7" s="7">
        <v>3450</v>
      </c>
      <c r="AM7" s="7" t="s">
        <v>482</v>
      </c>
      <c r="AN7" s="7">
        <v>3450</v>
      </c>
      <c r="AO7" s="7" t="s">
        <v>483</v>
      </c>
      <c r="AP7" s="22">
        <v>3772.5</v>
      </c>
      <c r="AQ7" s="113" t="s">
        <v>484</v>
      </c>
      <c r="AR7" s="7">
        <v>3772.5</v>
      </c>
      <c r="AS7" s="113" t="s">
        <v>484</v>
      </c>
      <c r="AT7" s="7" t="s">
        <v>480</v>
      </c>
      <c r="AU7" s="11"/>
      <c r="AV7" s="7"/>
      <c r="AW7" s="11"/>
      <c r="AX7" s="7"/>
      <c r="AY7" s="11"/>
      <c r="AZ7" s="7"/>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row>
    <row r="8" spans="2:130" x14ac:dyDescent="0.2">
      <c r="B8" s="1">
        <v>2</v>
      </c>
      <c r="C8" s="16">
        <v>2</v>
      </c>
      <c r="D8" s="1" t="s">
        <v>180</v>
      </c>
      <c r="E8" s="61">
        <v>2940</v>
      </c>
      <c r="F8" s="1" t="s">
        <v>261</v>
      </c>
      <c r="G8" s="74" t="s">
        <v>149</v>
      </c>
      <c r="H8" s="7">
        <v>1600</v>
      </c>
      <c r="I8" s="7" t="s">
        <v>198</v>
      </c>
      <c r="J8" s="48">
        <v>3450</v>
      </c>
      <c r="K8" s="7"/>
      <c r="L8" s="60">
        <v>3450</v>
      </c>
      <c r="M8" s="7"/>
      <c r="N8" s="11">
        <v>3450</v>
      </c>
      <c r="O8" s="7"/>
      <c r="P8" s="11">
        <v>2940</v>
      </c>
      <c r="Q8" s="7" t="s">
        <v>269</v>
      </c>
      <c r="R8" s="11">
        <v>2940</v>
      </c>
      <c r="S8" s="7" t="s">
        <v>333</v>
      </c>
      <c r="T8" s="11">
        <v>2940</v>
      </c>
      <c r="U8" s="7" t="s">
        <v>340</v>
      </c>
      <c r="V8" s="11">
        <v>2940</v>
      </c>
      <c r="W8" s="7" t="s">
        <v>390</v>
      </c>
      <c r="X8" s="11">
        <v>2940</v>
      </c>
      <c r="Y8" s="17" t="s">
        <v>411</v>
      </c>
      <c r="Z8" s="11">
        <v>2940</v>
      </c>
      <c r="AA8" s="7" t="s">
        <v>367</v>
      </c>
      <c r="AB8" s="11">
        <v>2940</v>
      </c>
      <c r="AC8" s="7" t="s">
        <v>417</v>
      </c>
      <c r="AD8" s="11">
        <v>2940</v>
      </c>
      <c r="AE8" s="7" t="s">
        <v>367</v>
      </c>
      <c r="AF8" s="11">
        <v>2940</v>
      </c>
      <c r="AG8" s="7" t="s">
        <v>367</v>
      </c>
      <c r="AH8" s="11">
        <v>2940</v>
      </c>
      <c r="AI8" s="7" t="s">
        <v>391</v>
      </c>
      <c r="AJ8" s="11">
        <v>2940</v>
      </c>
      <c r="AK8" s="7" t="s">
        <v>391</v>
      </c>
      <c r="AL8" s="11">
        <v>2940</v>
      </c>
      <c r="AM8" s="7" t="s">
        <v>367</v>
      </c>
      <c r="AN8" s="11">
        <v>2940</v>
      </c>
      <c r="AO8" s="7" t="s">
        <v>464</v>
      </c>
      <c r="AP8" s="11">
        <v>2940</v>
      </c>
      <c r="AQ8" s="7" t="s">
        <v>367</v>
      </c>
      <c r="AR8" s="11">
        <v>2940</v>
      </c>
      <c r="AS8" s="7" t="s">
        <v>474</v>
      </c>
    </row>
    <row r="9" spans="2:130" x14ac:dyDescent="0.2">
      <c r="B9" s="1">
        <v>3</v>
      </c>
      <c r="C9" s="16">
        <v>3</v>
      </c>
      <c r="D9" s="15" t="s">
        <v>181</v>
      </c>
      <c r="E9" s="62">
        <v>3450</v>
      </c>
      <c r="F9" s="50" t="s">
        <v>349</v>
      </c>
      <c r="G9" s="16" t="s">
        <v>181</v>
      </c>
      <c r="H9" s="21">
        <v>1600</v>
      </c>
      <c r="I9" s="21" t="s">
        <v>193</v>
      </c>
      <c r="J9" s="17">
        <v>3450</v>
      </c>
      <c r="K9" s="7" t="s">
        <v>193</v>
      </c>
      <c r="L9" s="60">
        <v>3243</v>
      </c>
      <c r="M9" s="7"/>
      <c r="N9" s="11">
        <v>3243</v>
      </c>
      <c r="O9" s="7" t="s">
        <v>257</v>
      </c>
      <c r="P9" s="11">
        <v>3243</v>
      </c>
      <c r="Q9" s="7" t="s">
        <v>264</v>
      </c>
      <c r="R9" s="11">
        <v>3243</v>
      </c>
      <c r="S9" s="7" t="s">
        <v>357</v>
      </c>
      <c r="T9" s="11">
        <v>3243</v>
      </c>
      <c r="U9" s="7" t="s">
        <v>358</v>
      </c>
      <c r="V9" s="11">
        <v>3243</v>
      </c>
      <c r="W9" s="7" t="s">
        <v>392</v>
      </c>
      <c r="X9" s="11">
        <v>3243</v>
      </c>
      <c r="Y9" s="7" t="s">
        <v>393</v>
      </c>
      <c r="Z9" s="11">
        <v>3243</v>
      </c>
      <c r="AA9" s="7" t="s">
        <v>406</v>
      </c>
      <c r="AB9" s="11">
        <v>3243</v>
      </c>
      <c r="AC9" s="7" t="s">
        <v>416</v>
      </c>
      <c r="AD9" s="11">
        <v>3243</v>
      </c>
      <c r="AE9" s="7" t="s">
        <v>437</v>
      </c>
      <c r="AF9" s="11">
        <v>3243</v>
      </c>
      <c r="AG9" s="7" t="s">
        <v>435</v>
      </c>
      <c r="AH9" s="11">
        <v>3243</v>
      </c>
      <c r="AI9" s="7" t="s">
        <v>391</v>
      </c>
      <c r="AJ9" s="11">
        <v>3243</v>
      </c>
      <c r="AK9" s="7" t="s">
        <v>391</v>
      </c>
      <c r="AL9" s="11">
        <v>3243</v>
      </c>
      <c r="AM9" s="7" t="s">
        <v>457</v>
      </c>
      <c r="AN9" s="11">
        <v>3243</v>
      </c>
      <c r="AO9" s="7" t="s">
        <v>467</v>
      </c>
      <c r="AP9" s="11">
        <v>3243</v>
      </c>
      <c r="AQ9" s="7" t="s">
        <v>367</v>
      </c>
      <c r="AR9" s="11">
        <v>3243</v>
      </c>
      <c r="AS9" s="7" t="s">
        <v>367</v>
      </c>
      <c r="AT9" s="3" t="s">
        <v>478</v>
      </c>
    </row>
    <row r="10" spans="2:130" x14ac:dyDescent="0.2">
      <c r="B10" s="1">
        <v>4</v>
      </c>
      <c r="C10" s="16">
        <v>4</v>
      </c>
      <c r="D10" s="15" t="s">
        <v>275</v>
      </c>
      <c r="E10" s="62">
        <v>3450</v>
      </c>
      <c r="F10" s="109" t="s">
        <v>347</v>
      </c>
      <c r="G10" s="16" t="s">
        <v>275</v>
      </c>
      <c r="H10" s="21">
        <v>3200</v>
      </c>
      <c r="I10" s="57" t="s">
        <v>194</v>
      </c>
      <c r="J10" s="17">
        <v>4200</v>
      </c>
      <c r="K10" s="7"/>
      <c r="L10" s="60">
        <v>4560</v>
      </c>
      <c r="M10" s="58"/>
      <c r="N10" s="11">
        <v>4620</v>
      </c>
      <c r="O10" s="7" t="s">
        <v>331</v>
      </c>
      <c r="P10" s="11">
        <v>4410</v>
      </c>
      <c r="Q10" s="7" t="s">
        <v>332</v>
      </c>
      <c r="R10" s="11">
        <v>3500</v>
      </c>
      <c r="S10" s="7" t="s">
        <v>362</v>
      </c>
      <c r="T10" s="11">
        <v>3500</v>
      </c>
      <c r="U10" s="7" t="s">
        <v>389</v>
      </c>
      <c r="V10" s="11">
        <v>3500</v>
      </c>
      <c r="W10" s="7" t="s">
        <v>400</v>
      </c>
      <c r="X10" s="11">
        <v>3500</v>
      </c>
      <c r="Y10" s="7" t="s">
        <v>401</v>
      </c>
      <c r="Z10" s="11">
        <v>3500</v>
      </c>
      <c r="AA10" s="7" t="s">
        <v>367</v>
      </c>
      <c r="AB10" s="11">
        <v>3500</v>
      </c>
      <c r="AC10" s="7" t="s">
        <v>367</v>
      </c>
      <c r="AD10" s="11">
        <v>4000</v>
      </c>
      <c r="AE10" s="7"/>
      <c r="AF10" s="11">
        <v>3500</v>
      </c>
      <c r="AG10" s="7" t="s">
        <v>367</v>
      </c>
      <c r="AH10" s="11">
        <v>4000</v>
      </c>
      <c r="AI10" s="7" t="s">
        <v>391</v>
      </c>
      <c r="AJ10" s="11">
        <v>3500</v>
      </c>
      <c r="AK10" s="7" t="s">
        <v>391</v>
      </c>
      <c r="AL10" s="11">
        <v>4500</v>
      </c>
      <c r="AM10" s="7" t="s">
        <v>458</v>
      </c>
      <c r="AN10" s="11">
        <v>3600</v>
      </c>
      <c r="AO10" s="7" t="s">
        <v>367</v>
      </c>
      <c r="AP10" s="11">
        <v>3600</v>
      </c>
      <c r="AQ10" s="7" t="s">
        <v>367</v>
      </c>
      <c r="AR10" s="11">
        <v>3600</v>
      </c>
      <c r="AS10" s="7" t="s">
        <v>481</v>
      </c>
      <c r="AT10" s="3" t="s">
        <v>478</v>
      </c>
    </row>
    <row r="11" spans="2:130" x14ac:dyDescent="0.2">
      <c r="B11" s="1">
        <v>5</v>
      </c>
      <c r="C11" s="16">
        <v>5</v>
      </c>
      <c r="D11" s="1" t="s">
        <v>183</v>
      </c>
      <c r="E11" s="63">
        <v>4200</v>
      </c>
      <c r="F11" s="1" t="s">
        <v>67</v>
      </c>
      <c r="G11" s="1" t="s">
        <v>183</v>
      </c>
      <c r="H11" s="17">
        <v>1600</v>
      </c>
      <c r="I11" s="7"/>
      <c r="J11" s="48">
        <v>3948</v>
      </c>
      <c r="K11" s="7"/>
      <c r="L11" s="48">
        <v>3948</v>
      </c>
      <c r="M11" s="7" t="s">
        <v>207</v>
      </c>
      <c r="N11" s="22">
        <v>3948</v>
      </c>
      <c r="O11" s="7" t="s">
        <v>217</v>
      </c>
      <c r="P11" s="11">
        <v>3948</v>
      </c>
      <c r="Q11" s="7" t="s">
        <v>263</v>
      </c>
      <c r="R11" s="11">
        <v>3948</v>
      </c>
      <c r="S11" s="7" t="s">
        <v>329</v>
      </c>
      <c r="T11" s="11">
        <v>3948</v>
      </c>
      <c r="U11" s="7" t="s">
        <v>343</v>
      </c>
      <c r="V11" s="11">
        <v>4200</v>
      </c>
      <c r="W11" s="17" t="s">
        <v>381</v>
      </c>
      <c r="X11" s="11">
        <v>3948</v>
      </c>
      <c r="Y11" s="7" t="s">
        <v>397</v>
      </c>
      <c r="Z11" s="11">
        <v>3948</v>
      </c>
      <c r="AA11" s="7" t="s">
        <v>402</v>
      </c>
      <c r="AB11" s="11">
        <v>3948</v>
      </c>
      <c r="AC11" s="7" t="s">
        <v>414</v>
      </c>
      <c r="AD11" s="11">
        <v>4200</v>
      </c>
      <c r="AE11" s="7" t="s">
        <v>425</v>
      </c>
      <c r="AF11" s="11">
        <v>3948</v>
      </c>
      <c r="AG11" s="7" t="s">
        <v>447</v>
      </c>
      <c r="AH11" s="11">
        <v>4200</v>
      </c>
      <c r="AI11" s="7" t="s">
        <v>444</v>
      </c>
      <c r="AJ11" s="11">
        <v>4200</v>
      </c>
      <c r="AK11" s="7" t="s">
        <v>367</v>
      </c>
      <c r="AL11" s="11">
        <v>3948</v>
      </c>
      <c r="AM11" s="7" t="s">
        <v>451</v>
      </c>
      <c r="AN11" s="11">
        <v>3948</v>
      </c>
      <c r="AO11" s="7" t="s">
        <v>461</v>
      </c>
      <c r="AP11" s="11">
        <v>3948</v>
      </c>
      <c r="AQ11" s="7" t="s">
        <v>475</v>
      </c>
      <c r="AR11" s="11">
        <v>3948</v>
      </c>
      <c r="AS11" s="7" t="s">
        <v>470</v>
      </c>
      <c r="AT11" s="3" t="s">
        <v>478</v>
      </c>
    </row>
    <row r="12" spans="2:130" x14ac:dyDescent="0.2">
      <c r="B12" s="1">
        <v>6</v>
      </c>
      <c r="C12" s="16">
        <v>6</v>
      </c>
      <c r="D12" s="1" t="s">
        <v>184</v>
      </c>
      <c r="E12" s="63">
        <v>2940</v>
      </c>
      <c r="F12" s="1" t="s">
        <v>261</v>
      </c>
      <c r="G12" s="74" t="s">
        <v>149</v>
      </c>
      <c r="H12" s="17">
        <v>1600</v>
      </c>
      <c r="I12" s="7" t="s">
        <v>197</v>
      </c>
      <c r="J12" s="17">
        <v>3450</v>
      </c>
      <c r="K12" s="7"/>
      <c r="L12" s="60">
        <v>3450</v>
      </c>
      <c r="M12" s="7"/>
      <c r="N12" s="11">
        <v>3450</v>
      </c>
      <c r="O12" s="7"/>
      <c r="P12" s="11">
        <v>2940</v>
      </c>
      <c r="Q12" s="7" t="s">
        <v>268</v>
      </c>
      <c r="R12" s="11">
        <v>2940</v>
      </c>
      <c r="S12" s="7" t="s">
        <v>334</v>
      </c>
      <c r="T12" s="11">
        <v>2940</v>
      </c>
      <c r="U12" s="7" t="s">
        <v>361</v>
      </c>
      <c r="V12" s="11">
        <v>2940</v>
      </c>
      <c r="W12" s="7" t="s">
        <v>387</v>
      </c>
      <c r="X12" s="11">
        <v>2940</v>
      </c>
      <c r="Y12" s="17" t="s">
        <v>412</v>
      </c>
      <c r="Z12" s="11">
        <v>2940</v>
      </c>
      <c r="AA12" s="7" t="s">
        <v>367</v>
      </c>
      <c r="AB12" s="11">
        <v>2940</v>
      </c>
      <c r="AC12" s="7" t="s">
        <v>420</v>
      </c>
      <c r="AD12" s="11">
        <v>2940</v>
      </c>
      <c r="AE12" s="7" t="s">
        <v>420</v>
      </c>
      <c r="AF12" s="11">
        <v>2940</v>
      </c>
      <c r="AG12" s="7" t="s">
        <v>367</v>
      </c>
      <c r="AH12" s="11">
        <v>2940</v>
      </c>
      <c r="AI12" s="7" t="s">
        <v>367</v>
      </c>
      <c r="AJ12" s="11">
        <v>2940</v>
      </c>
      <c r="AK12" s="7" t="s">
        <v>367</v>
      </c>
      <c r="AL12" s="11">
        <v>2940</v>
      </c>
      <c r="AM12" s="7" t="s">
        <v>367</v>
      </c>
      <c r="AN12" s="11">
        <v>2940</v>
      </c>
      <c r="AO12" s="7" t="s">
        <v>465</v>
      </c>
      <c r="AP12" s="11">
        <v>2940</v>
      </c>
      <c r="AQ12" s="7" t="s">
        <v>367</v>
      </c>
      <c r="AR12" s="11">
        <v>2940</v>
      </c>
      <c r="AS12" s="7" t="s">
        <v>473</v>
      </c>
      <c r="AT12" s="3" t="s">
        <v>478</v>
      </c>
    </row>
    <row r="13" spans="2:130" x14ac:dyDescent="0.2">
      <c r="B13" s="1">
        <v>7</v>
      </c>
      <c r="C13" s="16">
        <v>7</v>
      </c>
      <c r="D13" s="1" t="s">
        <v>185</v>
      </c>
      <c r="E13" s="61">
        <v>3450</v>
      </c>
      <c r="F13" s="50" t="s">
        <v>348</v>
      </c>
      <c r="G13" s="16" t="s">
        <v>196</v>
      </c>
      <c r="H13" s="17">
        <v>2950</v>
      </c>
      <c r="I13" s="7" t="s">
        <v>200</v>
      </c>
      <c r="J13" s="48">
        <v>3450</v>
      </c>
      <c r="K13" s="7" t="s">
        <v>209</v>
      </c>
      <c r="L13" s="60">
        <v>3450</v>
      </c>
      <c r="M13" s="7"/>
      <c r="N13" s="11">
        <v>3772.5</v>
      </c>
      <c r="O13" s="22" t="s">
        <v>337</v>
      </c>
      <c r="P13" s="11">
        <v>4000</v>
      </c>
      <c r="Q13" s="7" t="s">
        <v>336</v>
      </c>
      <c r="R13" s="11">
        <v>3772.5</v>
      </c>
      <c r="S13" s="7" t="s">
        <v>336</v>
      </c>
      <c r="T13" s="11">
        <v>3277.5</v>
      </c>
      <c r="U13" s="7" t="s">
        <v>336</v>
      </c>
      <c r="V13" s="11">
        <v>3945</v>
      </c>
      <c r="W13" s="7" t="s">
        <v>405</v>
      </c>
      <c r="X13" s="11">
        <v>3772.5</v>
      </c>
      <c r="Y13" s="7" t="s">
        <v>405</v>
      </c>
      <c r="Z13" s="11">
        <v>3450</v>
      </c>
      <c r="AA13" s="7" t="s">
        <v>405</v>
      </c>
      <c r="AB13" s="11">
        <v>3772.5</v>
      </c>
      <c r="AC13" s="7" t="s">
        <v>424</v>
      </c>
      <c r="AD13" s="11">
        <v>3107.5</v>
      </c>
      <c r="AE13" s="7" t="s">
        <v>424</v>
      </c>
      <c r="AF13" s="11">
        <v>3600</v>
      </c>
      <c r="AG13" s="7" t="s">
        <v>438</v>
      </c>
      <c r="AH13" s="11">
        <v>3243</v>
      </c>
      <c r="AI13" s="7" t="s">
        <v>438</v>
      </c>
      <c r="AJ13" s="11">
        <v>3243</v>
      </c>
      <c r="AK13" s="7" t="s">
        <v>438</v>
      </c>
      <c r="AL13" s="11">
        <v>3243</v>
      </c>
      <c r="AM13" s="7" t="s">
        <v>438</v>
      </c>
      <c r="AN13" s="11">
        <v>3243</v>
      </c>
      <c r="AO13" s="7" t="s">
        <v>438</v>
      </c>
      <c r="AP13" s="11">
        <v>3243</v>
      </c>
      <c r="AQ13" s="7" t="s">
        <v>438</v>
      </c>
      <c r="AR13" s="11">
        <v>3243</v>
      </c>
      <c r="AS13" s="7" t="s">
        <v>438</v>
      </c>
      <c r="AT13" s="3" t="s">
        <v>478</v>
      </c>
    </row>
    <row r="14" spans="2:130" x14ac:dyDescent="0.2">
      <c r="B14" s="1">
        <v>8</v>
      </c>
      <c r="C14" s="16">
        <v>8</v>
      </c>
      <c r="D14" s="1" t="s">
        <v>186</v>
      </c>
      <c r="E14" s="63">
        <v>2940</v>
      </c>
      <c r="F14" s="16" t="s">
        <v>261</v>
      </c>
      <c r="G14" s="74" t="s">
        <v>149</v>
      </c>
      <c r="H14" s="17">
        <v>1600</v>
      </c>
      <c r="I14" s="7" t="s">
        <v>199</v>
      </c>
      <c r="J14" s="17">
        <v>3450</v>
      </c>
      <c r="K14" s="7"/>
      <c r="L14" s="60">
        <v>3450</v>
      </c>
      <c r="M14" s="7"/>
      <c r="N14" s="11">
        <v>3450</v>
      </c>
      <c r="O14" s="7" t="s">
        <v>273</v>
      </c>
      <c r="P14" s="11">
        <v>2940</v>
      </c>
      <c r="Q14" s="7" t="s">
        <v>274</v>
      </c>
      <c r="R14" s="11">
        <v>2940</v>
      </c>
      <c r="S14" s="7" t="s">
        <v>335</v>
      </c>
      <c r="T14" s="11">
        <v>2940</v>
      </c>
      <c r="U14" s="7" t="s">
        <v>339</v>
      </c>
      <c r="V14" s="11">
        <v>2940</v>
      </c>
      <c r="W14" s="7" t="s">
        <v>388</v>
      </c>
      <c r="X14" s="11">
        <v>2940</v>
      </c>
      <c r="Y14" s="17" t="s">
        <v>410</v>
      </c>
      <c r="Z14" s="11">
        <v>2940</v>
      </c>
      <c r="AA14" s="7" t="s">
        <v>367</v>
      </c>
      <c r="AB14" s="11">
        <v>2940</v>
      </c>
      <c r="AC14" s="7" t="s">
        <v>415</v>
      </c>
      <c r="AD14" s="11">
        <v>2940</v>
      </c>
      <c r="AE14" s="7" t="s">
        <v>415</v>
      </c>
      <c r="AF14" s="11">
        <v>2940</v>
      </c>
      <c r="AG14" s="7" t="s">
        <v>367</v>
      </c>
      <c r="AH14" s="11">
        <v>2940</v>
      </c>
      <c r="AI14" s="7" t="s">
        <v>448</v>
      </c>
      <c r="AJ14" s="11">
        <v>2940</v>
      </c>
      <c r="AK14" s="7" t="s">
        <v>449</v>
      </c>
      <c r="AL14" s="11">
        <v>2940</v>
      </c>
      <c r="AM14" s="7" t="s">
        <v>367</v>
      </c>
      <c r="AN14" s="11">
        <v>2940</v>
      </c>
      <c r="AO14" s="7" t="s">
        <v>466</v>
      </c>
      <c r="AP14" s="11">
        <v>2940</v>
      </c>
      <c r="AQ14" s="7" t="s">
        <v>367</v>
      </c>
      <c r="AR14" s="11">
        <v>2940</v>
      </c>
      <c r="AS14" s="7" t="s">
        <v>367</v>
      </c>
      <c r="AT14" s="3" t="s">
        <v>478</v>
      </c>
    </row>
    <row r="15" spans="2:130" x14ac:dyDescent="0.2">
      <c r="B15" s="1">
        <v>9</v>
      </c>
      <c r="C15" s="16">
        <v>9</v>
      </c>
      <c r="D15" s="1" t="s">
        <v>187</v>
      </c>
      <c r="E15" s="63">
        <v>3950</v>
      </c>
      <c r="F15" s="15" t="s">
        <v>253</v>
      </c>
      <c r="G15" s="16" t="s">
        <v>187</v>
      </c>
      <c r="H15" s="17">
        <v>1600</v>
      </c>
      <c r="I15" s="7" t="s">
        <v>210</v>
      </c>
      <c r="J15" s="17">
        <v>4495</v>
      </c>
      <c r="K15" s="7" t="s">
        <v>258</v>
      </c>
      <c r="L15" s="60">
        <v>4297.5</v>
      </c>
      <c r="M15" s="7" t="s">
        <v>258</v>
      </c>
      <c r="N15" s="11">
        <v>4495</v>
      </c>
      <c r="O15" s="7" t="s">
        <v>330</v>
      </c>
      <c r="P15" s="11">
        <v>4410</v>
      </c>
      <c r="Q15" s="7" t="s">
        <v>332</v>
      </c>
      <c r="R15" s="11">
        <v>4890</v>
      </c>
      <c r="S15" s="7" t="s">
        <v>418</v>
      </c>
      <c r="T15" s="11">
        <v>4692.5</v>
      </c>
      <c r="U15" s="7" t="s">
        <v>418</v>
      </c>
      <c r="V15" s="11">
        <v>4495</v>
      </c>
      <c r="W15" s="7" t="s">
        <v>418</v>
      </c>
      <c r="X15" s="11">
        <v>4297.5</v>
      </c>
      <c r="Y15" s="7" t="s">
        <v>419</v>
      </c>
      <c r="Z15" s="11">
        <v>4150</v>
      </c>
      <c r="AA15" s="7" t="s">
        <v>421</v>
      </c>
      <c r="AB15" s="11">
        <v>4100</v>
      </c>
      <c r="AC15" s="7" t="s">
        <v>421</v>
      </c>
      <c r="AD15" s="11">
        <v>3950</v>
      </c>
      <c r="AE15" s="7" t="s">
        <v>436</v>
      </c>
      <c r="AF15" s="11">
        <v>4700</v>
      </c>
      <c r="AG15" s="7" t="s">
        <v>455</v>
      </c>
      <c r="AH15" s="11">
        <v>4495</v>
      </c>
      <c r="AI15" s="7" t="s">
        <v>456</v>
      </c>
      <c r="AJ15" s="11">
        <v>3950</v>
      </c>
      <c r="AK15" s="7" t="s">
        <v>391</v>
      </c>
      <c r="AL15" s="11">
        <v>3950</v>
      </c>
      <c r="AM15" s="7" t="s">
        <v>367</v>
      </c>
      <c r="AN15" s="11">
        <v>3950</v>
      </c>
      <c r="AO15" s="7" t="s">
        <v>367</v>
      </c>
      <c r="AP15" s="22">
        <v>5000</v>
      </c>
      <c r="AQ15" s="7" t="s">
        <v>367</v>
      </c>
      <c r="AR15" s="11">
        <v>8232.5</v>
      </c>
      <c r="AS15" s="7"/>
      <c r="AT15" s="3" t="s">
        <v>478</v>
      </c>
    </row>
    <row r="16" spans="2:130" x14ac:dyDescent="0.2">
      <c r="B16" s="1">
        <v>10</v>
      </c>
      <c r="C16" s="16">
        <v>10</v>
      </c>
      <c r="D16" s="1" t="s">
        <v>188</v>
      </c>
      <c r="E16" s="63">
        <v>3450</v>
      </c>
      <c r="F16" s="50" t="s">
        <v>348</v>
      </c>
      <c r="G16" s="16" t="s">
        <v>195</v>
      </c>
      <c r="H16" s="11">
        <v>1600</v>
      </c>
      <c r="I16" s="2" t="s">
        <v>201</v>
      </c>
      <c r="J16" s="17">
        <v>3600</v>
      </c>
      <c r="K16" s="7"/>
      <c r="L16" s="60">
        <v>3600</v>
      </c>
      <c r="M16" s="7"/>
      <c r="N16" s="11">
        <v>3600</v>
      </c>
      <c r="O16" s="7" t="s">
        <v>391</v>
      </c>
      <c r="P16" s="11">
        <v>3450</v>
      </c>
      <c r="Q16" s="7" t="s">
        <v>391</v>
      </c>
      <c r="R16" s="11">
        <v>3600</v>
      </c>
      <c r="S16" s="7" t="s">
        <v>370</v>
      </c>
      <c r="T16" s="11">
        <v>3600</v>
      </c>
      <c r="U16" s="7" t="s">
        <v>372</v>
      </c>
      <c r="V16" s="11">
        <v>3600</v>
      </c>
      <c r="W16" s="7" t="s">
        <v>371</v>
      </c>
      <c r="X16" s="11">
        <v>3450</v>
      </c>
      <c r="Y16" s="7" t="s">
        <v>394</v>
      </c>
      <c r="Z16" s="11">
        <v>3600</v>
      </c>
      <c r="AA16" s="7" t="s">
        <v>422</v>
      </c>
      <c r="AB16" s="11">
        <v>3600</v>
      </c>
      <c r="AC16" s="7" t="s">
        <v>426</v>
      </c>
      <c r="AD16" s="11">
        <v>3600</v>
      </c>
      <c r="AE16" s="7" t="s">
        <v>434</v>
      </c>
      <c r="AF16" s="11">
        <v>3600</v>
      </c>
      <c r="AG16" s="7" t="s">
        <v>439</v>
      </c>
      <c r="AH16" s="11">
        <v>3600</v>
      </c>
      <c r="AI16" s="7" t="s">
        <v>440</v>
      </c>
      <c r="AJ16" s="11">
        <v>4335</v>
      </c>
      <c r="AK16" s="7" t="s">
        <v>479</v>
      </c>
      <c r="AL16" s="11">
        <v>3600</v>
      </c>
      <c r="AM16" s="7" t="s">
        <v>454</v>
      </c>
      <c r="AN16" s="11">
        <v>3600</v>
      </c>
      <c r="AO16" s="7" t="s">
        <v>367</v>
      </c>
      <c r="AP16" s="22">
        <v>3600</v>
      </c>
      <c r="AQ16" s="7" t="s">
        <v>367</v>
      </c>
      <c r="AR16" s="11">
        <v>3600</v>
      </c>
      <c r="AS16" s="7" t="s">
        <v>476</v>
      </c>
      <c r="AT16" s="3" t="s">
        <v>478</v>
      </c>
    </row>
    <row r="17" spans="1:130" x14ac:dyDescent="0.2">
      <c r="A17" s="1" t="s">
        <v>342</v>
      </c>
      <c r="B17" s="1">
        <v>11</v>
      </c>
      <c r="C17" s="16">
        <v>11</v>
      </c>
      <c r="D17" s="1" t="s">
        <v>189</v>
      </c>
      <c r="E17" s="61">
        <v>4200</v>
      </c>
      <c r="F17" s="1" t="s">
        <v>67</v>
      </c>
      <c r="G17" s="16" t="s">
        <v>341</v>
      </c>
      <c r="H17" s="17">
        <v>1600</v>
      </c>
      <c r="I17" s="630" t="s">
        <v>446</v>
      </c>
      <c r="J17" s="630"/>
      <c r="K17" s="630"/>
      <c r="L17" s="630"/>
      <c r="M17" s="630"/>
      <c r="N17" s="630"/>
      <c r="O17" s="7"/>
      <c r="P17" s="11">
        <v>4200</v>
      </c>
      <c r="Q17" s="7" t="s">
        <v>344</v>
      </c>
      <c r="R17" s="11">
        <v>3962.26</v>
      </c>
      <c r="S17" s="7" t="s">
        <v>345</v>
      </c>
      <c r="T17" s="11">
        <v>4200</v>
      </c>
      <c r="U17" s="7" t="s">
        <v>346</v>
      </c>
      <c r="V17" s="11">
        <v>3948</v>
      </c>
      <c r="W17" s="7" t="s">
        <v>378</v>
      </c>
      <c r="X17" s="11">
        <v>4200</v>
      </c>
      <c r="Y17" s="7" t="s">
        <v>398</v>
      </c>
      <c r="Z17" s="11">
        <v>4200</v>
      </c>
      <c r="AA17" s="7" t="s">
        <v>367</v>
      </c>
      <c r="AB17" s="11">
        <v>3948</v>
      </c>
      <c r="AC17" s="7" t="s">
        <v>432</v>
      </c>
      <c r="AD17" s="11">
        <v>4200</v>
      </c>
      <c r="AE17" s="7" t="s">
        <v>433</v>
      </c>
      <c r="AF17" s="11">
        <v>4200</v>
      </c>
      <c r="AG17" s="7" t="s">
        <v>442</v>
      </c>
      <c r="AH17" s="11">
        <v>3948</v>
      </c>
      <c r="AI17" s="7" t="s">
        <v>443</v>
      </c>
      <c r="AJ17" s="11">
        <v>3948</v>
      </c>
      <c r="AK17" s="7" t="s">
        <v>443</v>
      </c>
      <c r="AL17" s="11">
        <v>3948</v>
      </c>
      <c r="AM17" s="7" t="s">
        <v>443</v>
      </c>
      <c r="AN17" s="11">
        <v>3948</v>
      </c>
      <c r="AO17" s="7" t="s">
        <v>443</v>
      </c>
      <c r="AP17" s="11">
        <v>3948</v>
      </c>
      <c r="AQ17" s="7" t="s">
        <v>443</v>
      </c>
      <c r="AR17" s="11">
        <v>3948</v>
      </c>
      <c r="AS17" s="7" t="s">
        <v>443</v>
      </c>
      <c r="AT17" s="3" t="s">
        <v>478</v>
      </c>
    </row>
    <row r="18" spans="1:130" x14ac:dyDescent="0.2">
      <c r="B18" s="1">
        <v>12</v>
      </c>
      <c r="C18" s="16">
        <v>12</v>
      </c>
      <c r="D18" s="1" t="s">
        <v>252</v>
      </c>
      <c r="E18" s="63">
        <v>3450</v>
      </c>
      <c r="F18" s="50" t="s">
        <v>347</v>
      </c>
      <c r="G18" s="16" t="s">
        <v>252</v>
      </c>
      <c r="H18" s="17">
        <v>1600</v>
      </c>
      <c r="I18" s="7" t="s">
        <v>391</v>
      </c>
      <c r="J18" s="17">
        <v>3243</v>
      </c>
      <c r="K18" s="7" t="s">
        <v>391</v>
      </c>
      <c r="L18" s="60">
        <v>3243</v>
      </c>
      <c r="M18" s="7" t="s">
        <v>391</v>
      </c>
      <c r="N18" s="11">
        <v>3243</v>
      </c>
      <c r="O18" s="7" t="s">
        <v>364</v>
      </c>
      <c r="P18" s="11">
        <v>3243</v>
      </c>
      <c r="Q18" s="7" t="s">
        <v>368</v>
      </c>
      <c r="R18" s="11">
        <v>3243</v>
      </c>
      <c r="S18" s="7" t="s">
        <v>363</v>
      </c>
      <c r="T18" s="11">
        <v>3243</v>
      </c>
      <c r="U18" s="51" t="s">
        <v>365</v>
      </c>
      <c r="V18" s="11">
        <v>3243</v>
      </c>
      <c r="W18" s="7" t="s">
        <v>386</v>
      </c>
      <c r="X18" s="11">
        <v>3243</v>
      </c>
      <c r="Y18" s="17" t="s">
        <v>408</v>
      </c>
      <c r="Z18" s="11">
        <v>3243</v>
      </c>
      <c r="AA18" s="7" t="s">
        <v>407</v>
      </c>
      <c r="AB18" s="11">
        <v>3243</v>
      </c>
      <c r="AC18" s="7" t="s">
        <v>367</v>
      </c>
      <c r="AD18" s="11"/>
      <c r="AE18" s="7"/>
      <c r="AF18" s="11">
        <v>3243</v>
      </c>
      <c r="AG18" s="7" t="s">
        <v>391</v>
      </c>
      <c r="AH18" s="11">
        <v>3243</v>
      </c>
      <c r="AI18" s="7" t="s">
        <v>391</v>
      </c>
      <c r="AJ18" s="11">
        <v>3243</v>
      </c>
      <c r="AK18" s="7" t="s">
        <v>391</v>
      </c>
      <c r="AL18" s="11">
        <v>3243</v>
      </c>
      <c r="AM18" s="7" t="s">
        <v>367</v>
      </c>
      <c r="AN18" s="11">
        <v>3243</v>
      </c>
      <c r="AO18" s="7" t="s">
        <v>367</v>
      </c>
      <c r="AP18" s="11">
        <v>3243</v>
      </c>
      <c r="AQ18" s="7" t="s">
        <v>367</v>
      </c>
      <c r="AR18" s="11">
        <v>3243</v>
      </c>
      <c r="AS18" s="7" t="s">
        <v>367</v>
      </c>
      <c r="AT18" s="1" t="s">
        <v>478</v>
      </c>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row>
    <row r="19" spans="1:130" ht="15" x14ac:dyDescent="0.25">
      <c r="B19" s="1">
        <v>13</v>
      </c>
      <c r="C19" s="16">
        <v>13</v>
      </c>
      <c r="D19" s="1" t="s">
        <v>477</v>
      </c>
      <c r="E19" s="63">
        <v>3450</v>
      </c>
      <c r="F19" s="50" t="s">
        <v>348</v>
      </c>
      <c r="G19" s="16" t="s">
        <v>204</v>
      </c>
      <c r="H19" s="17">
        <v>1600</v>
      </c>
      <c r="I19" s="17" t="s">
        <v>205</v>
      </c>
      <c r="J19" s="17">
        <v>3945</v>
      </c>
      <c r="K19" s="7" t="s">
        <v>259</v>
      </c>
      <c r="L19" s="60">
        <v>3772.5</v>
      </c>
      <c r="M19" s="7" t="s">
        <v>259</v>
      </c>
      <c r="N19" s="11">
        <v>3860</v>
      </c>
      <c r="O19" s="7" t="s">
        <v>360</v>
      </c>
      <c r="P19" s="11">
        <v>3860</v>
      </c>
      <c r="Q19" s="7" t="s">
        <v>359</v>
      </c>
      <c r="R19" s="11">
        <v>4117.5</v>
      </c>
      <c r="S19" s="7" t="s">
        <v>395</v>
      </c>
      <c r="T19" s="11">
        <v>3945.5</v>
      </c>
      <c r="U19" s="7" t="s">
        <v>396</v>
      </c>
      <c r="V19" s="11">
        <v>3900</v>
      </c>
      <c r="W19" s="7" t="s">
        <v>409</v>
      </c>
      <c r="X19" s="65">
        <v>4117.5</v>
      </c>
      <c r="Y19" s="7" t="s">
        <v>428</v>
      </c>
      <c r="Z19" s="65">
        <v>3945</v>
      </c>
      <c r="AA19" s="7" t="s">
        <v>429</v>
      </c>
      <c r="AB19" s="11"/>
      <c r="AC19" s="7"/>
      <c r="AE19" s="7"/>
      <c r="AF19" s="11"/>
      <c r="AG19" s="7"/>
      <c r="AH19" s="11"/>
      <c r="AI19" s="7"/>
      <c r="AJ19" s="11"/>
      <c r="AK19" s="7"/>
      <c r="AL19" s="11"/>
      <c r="AM19" s="7"/>
      <c r="AN19" s="11"/>
      <c r="AO19" s="7"/>
      <c r="AP19" s="22" t="s">
        <v>445</v>
      </c>
      <c r="AQ19" s="7"/>
      <c r="AR19" s="11"/>
      <c r="AS19" s="7"/>
      <c r="AT19" s="115" t="s">
        <v>488</v>
      </c>
      <c r="AU19" s="115"/>
      <c r="AV19" s="115"/>
      <c r="AW19" s="1">
        <v>3450</v>
      </c>
      <c r="AX19" s="1" t="s">
        <v>489</v>
      </c>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row>
    <row r="20" spans="1:130" x14ac:dyDescent="0.2">
      <c r="B20" s="1">
        <v>14</v>
      </c>
      <c r="C20" s="16">
        <v>14</v>
      </c>
      <c r="D20" s="1" t="s">
        <v>191</v>
      </c>
      <c r="E20" s="63">
        <v>4200</v>
      </c>
      <c r="F20" s="1" t="s">
        <v>67</v>
      </c>
      <c r="G20" s="16" t="s">
        <v>202</v>
      </c>
      <c r="H20" s="17">
        <v>3200</v>
      </c>
      <c r="I20" s="7" t="s">
        <v>203</v>
      </c>
      <c r="J20" s="17">
        <v>3948</v>
      </c>
      <c r="K20" s="7" t="s">
        <v>206</v>
      </c>
      <c r="L20" s="60">
        <v>3948</v>
      </c>
      <c r="M20" s="7" t="s">
        <v>208</v>
      </c>
      <c r="N20" s="11">
        <v>4200</v>
      </c>
      <c r="O20" s="7" t="s">
        <v>260</v>
      </c>
      <c r="P20" s="11">
        <v>3948</v>
      </c>
      <c r="Q20" s="7" t="s">
        <v>262</v>
      </c>
      <c r="R20" s="11">
        <v>3948</v>
      </c>
      <c r="S20" s="7" t="s">
        <v>267</v>
      </c>
      <c r="T20" s="11">
        <v>3948</v>
      </c>
      <c r="U20" s="7" t="s">
        <v>338</v>
      </c>
      <c r="V20" s="11">
        <v>3948</v>
      </c>
      <c r="W20" s="7" t="s">
        <v>369</v>
      </c>
      <c r="X20" s="11">
        <v>3948</v>
      </c>
      <c r="Y20" s="7" t="s">
        <v>380</v>
      </c>
      <c r="Z20" s="11">
        <v>3948</v>
      </c>
      <c r="AA20" s="7" t="s">
        <v>399</v>
      </c>
      <c r="AB20" s="11">
        <v>3948</v>
      </c>
      <c r="AC20" s="7" t="s">
        <v>413</v>
      </c>
      <c r="AD20" s="11">
        <v>3948</v>
      </c>
      <c r="AE20" s="7" t="s">
        <v>423</v>
      </c>
      <c r="AF20" s="11">
        <v>3948</v>
      </c>
      <c r="AG20" s="7" t="s">
        <v>427</v>
      </c>
      <c r="AH20" s="11">
        <v>3948</v>
      </c>
      <c r="AI20" s="7" t="s">
        <v>441</v>
      </c>
      <c r="AJ20" s="11">
        <v>3948</v>
      </c>
      <c r="AK20" s="7" t="s">
        <v>450</v>
      </c>
      <c r="AL20" s="11">
        <v>3948</v>
      </c>
      <c r="AM20" s="7" t="s">
        <v>452</v>
      </c>
      <c r="AN20" s="11">
        <v>3948</v>
      </c>
      <c r="AO20" s="7" t="s">
        <v>459</v>
      </c>
      <c r="AP20" s="11">
        <v>3948</v>
      </c>
      <c r="AQ20" s="7" t="s">
        <v>471</v>
      </c>
      <c r="AR20" s="11">
        <v>3948</v>
      </c>
      <c r="AS20" s="7" t="s">
        <v>472</v>
      </c>
      <c r="AT20" s="1" t="s">
        <v>478</v>
      </c>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row>
    <row r="21" spans="1:130" x14ac:dyDescent="0.2">
      <c r="H21" s="17"/>
      <c r="I21" s="7"/>
      <c r="J21" s="17"/>
      <c r="K21" s="7"/>
      <c r="L21" s="54"/>
      <c r="M21" s="7"/>
      <c r="N21" s="55"/>
      <c r="O21" s="7"/>
      <c r="P21" s="11"/>
      <c r="Q21" s="7"/>
      <c r="R21" s="11"/>
      <c r="S21" s="7"/>
      <c r="T21" s="11"/>
      <c r="U21" s="7"/>
      <c r="V21" s="11"/>
      <c r="W21" s="7"/>
      <c r="X21" s="11"/>
      <c r="Y21" s="7"/>
      <c r="Z21" s="11"/>
      <c r="AA21" s="7"/>
      <c r="AB21" s="11"/>
      <c r="AC21" s="7"/>
      <c r="AD21" s="11"/>
      <c r="AE21" s="7"/>
      <c r="AF21" s="11"/>
      <c r="AG21" s="7"/>
      <c r="AH21" s="11"/>
      <c r="AI21" s="7"/>
      <c r="AJ21" s="11"/>
      <c r="AK21" s="7"/>
      <c r="AL21" s="11"/>
      <c r="AM21" s="7"/>
      <c r="AN21" s="11"/>
      <c r="AO21" s="7"/>
      <c r="AP21" s="11"/>
      <c r="AQ21" s="7"/>
      <c r="AR21" s="11"/>
      <c r="AS21" s="7"/>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row>
    <row r="22" spans="1:130" x14ac:dyDescent="0.2">
      <c r="E22" s="16"/>
      <c r="F22" s="16"/>
      <c r="H22" s="17"/>
      <c r="I22" s="7"/>
      <c r="J22" s="17"/>
      <c r="K22" s="7"/>
      <c r="L22" s="59"/>
      <c r="M22" s="7"/>
      <c r="N22" s="56"/>
      <c r="O22" s="7"/>
      <c r="P22" s="55"/>
      <c r="Q22" s="7"/>
      <c r="R22" s="11"/>
      <c r="S22" s="7"/>
      <c r="T22" s="11"/>
      <c r="U22" s="7"/>
      <c r="V22" s="11"/>
      <c r="W22" s="7"/>
      <c r="X22" s="11"/>
      <c r="Y22" s="7"/>
      <c r="Z22" s="11"/>
      <c r="AA22" s="7"/>
      <c r="AB22" s="11"/>
      <c r="AC22" s="7"/>
      <c r="AD22" s="11"/>
      <c r="AE22" s="7"/>
      <c r="AF22" s="11"/>
      <c r="AG22" s="7"/>
      <c r="AH22" s="11"/>
      <c r="AI22" s="7"/>
      <c r="AJ22" s="11"/>
      <c r="AK22" s="7"/>
      <c r="AL22" s="11"/>
      <c r="AM22" s="7"/>
      <c r="AN22" s="11"/>
      <c r="AO22" s="7"/>
      <c r="AP22" s="11"/>
      <c r="AQ22" s="7"/>
      <c r="AR22" s="11"/>
      <c r="AS22" s="7"/>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row>
    <row r="23" spans="1:130" x14ac:dyDescent="0.2">
      <c r="H23" s="17"/>
      <c r="I23" s="7"/>
      <c r="J23" s="17"/>
      <c r="K23" s="7"/>
      <c r="L23" s="55"/>
      <c r="M23" s="7"/>
      <c r="N23" s="55"/>
      <c r="O23" s="7"/>
      <c r="P23" s="11"/>
      <c r="Q23" s="7"/>
      <c r="R23" s="11"/>
      <c r="S23" s="7"/>
      <c r="T23" s="11"/>
      <c r="U23" s="7"/>
      <c r="V23" s="11"/>
      <c r="W23" s="7"/>
      <c r="X23" s="11"/>
      <c r="Y23" s="7"/>
      <c r="Z23" s="11"/>
      <c r="AA23" s="7"/>
      <c r="AB23" s="11"/>
      <c r="AC23" s="7"/>
      <c r="AD23" s="11"/>
      <c r="AE23" s="7"/>
      <c r="AF23" s="11"/>
      <c r="AG23" s="7"/>
      <c r="AH23" s="11"/>
      <c r="AI23" s="7"/>
      <c r="AJ23" s="11"/>
      <c r="AK23" s="7"/>
      <c r="AL23" s="11"/>
      <c r="AM23" s="7"/>
      <c r="AN23" s="11"/>
      <c r="AO23" s="7"/>
      <c r="AP23" s="11"/>
      <c r="AQ23" s="7"/>
      <c r="AR23" s="11"/>
      <c r="AS23" s="7"/>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row>
    <row r="24" spans="1:130" x14ac:dyDescent="0.2">
      <c r="G24" s="23"/>
      <c r="H24" s="17"/>
      <c r="I24" s="7"/>
      <c r="J24" s="17"/>
      <c r="K24" s="7"/>
      <c r="L24" s="54"/>
      <c r="M24" s="7"/>
      <c r="N24" s="11"/>
      <c r="O24" s="7"/>
      <c r="P24" s="11"/>
      <c r="Q24" s="7"/>
      <c r="R24" s="11"/>
      <c r="S24" s="7"/>
      <c r="T24" s="11"/>
      <c r="U24" s="7"/>
      <c r="V24" s="11"/>
      <c r="W24" s="7"/>
      <c r="X24" s="11"/>
      <c r="Y24" s="7"/>
      <c r="Z24" s="11"/>
      <c r="AA24" s="7"/>
      <c r="AB24" s="11"/>
      <c r="AC24" s="7"/>
      <c r="AD24" s="11"/>
      <c r="AE24" s="7"/>
      <c r="AF24" s="11"/>
      <c r="AG24" s="7"/>
      <c r="AH24" s="11"/>
      <c r="AI24" s="7"/>
      <c r="AJ24" s="11"/>
      <c r="AK24" s="7"/>
      <c r="AL24" s="11"/>
      <c r="AM24" s="7"/>
      <c r="AN24" s="11"/>
      <c r="AO24" s="7"/>
      <c r="AP24" s="11"/>
      <c r="AQ24" s="7"/>
      <c r="AR24" s="11"/>
      <c r="AS24" s="7"/>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row>
    <row r="25" spans="1:130" x14ac:dyDescent="0.2">
      <c r="D25" s="13" t="s">
        <v>72</v>
      </c>
      <c r="E25" s="111"/>
      <c r="F25" s="13"/>
      <c r="G25" s="13"/>
      <c r="H25" s="14">
        <f>SUM(H7:H24)</f>
        <v>28550</v>
      </c>
      <c r="I25" s="14" t="s">
        <v>173</v>
      </c>
      <c r="J25" s="14">
        <f>SUM(J7:J20)</f>
        <v>48229</v>
      </c>
      <c r="K25" s="14" t="s">
        <v>173</v>
      </c>
      <c r="L25" s="14">
        <f>SUM(L7:L20)</f>
        <v>48012</v>
      </c>
      <c r="M25" s="14">
        <f>SUM(M7:M20)</f>
        <v>0</v>
      </c>
      <c r="N25" s="14">
        <f>SUM(N7:N20)</f>
        <v>48781.5</v>
      </c>
      <c r="O25" s="14" t="s">
        <v>173</v>
      </c>
      <c r="P25" s="14">
        <f>SUM(P7:P20)</f>
        <v>50982</v>
      </c>
      <c r="Q25" s="14" t="s">
        <v>173</v>
      </c>
      <c r="R25" s="14">
        <f>SUM(R7:R20)</f>
        <v>50494.26</v>
      </c>
      <c r="S25" s="14" t="s">
        <v>173</v>
      </c>
      <c r="T25" s="14">
        <f>SUM(T7:T20)</f>
        <v>49867.5</v>
      </c>
      <c r="U25" s="14" t="s">
        <v>173</v>
      </c>
      <c r="V25" s="14">
        <f>SUM(V7:V20)</f>
        <v>50293</v>
      </c>
      <c r="W25" s="14" t="s">
        <v>173</v>
      </c>
      <c r="X25" s="14">
        <f>SUM(X7:X20)</f>
        <v>49989.5</v>
      </c>
      <c r="Y25" s="14" t="s">
        <v>173</v>
      </c>
      <c r="Z25" s="14">
        <f>SUM(Z7:Z20)</f>
        <v>49497</v>
      </c>
      <c r="AA25" s="14" t="s">
        <v>173</v>
      </c>
      <c r="AB25" s="14">
        <f t="shared" ref="AB25:AN25" si="0">SUM(AB7:AB20)</f>
        <v>45622.5</v>
      </c>
      <c r="AC25" s="14" t="s">
        <v>173</v>
      </c>
      <c r="AD25" s="14">
        <f t="shared" si="0"/>
        <v>42569.5</v>
      </c>
      <c r="AE25" s="14" t="s">
        <v>173</v>
      </c>
      <c r="AF25" s="14">
        <f t="shared" si="0"/>
        <v>46304</v>
      </c>
      <c r="AG25" s="14" t="s">
        <v>173</v>
      </c>
      <c r="AH25" s="14">
        <f t="shared" si="0"/>
        <v>46190</v>
      </c>
      <c r="AI25" s="14" t="s">
        <v>173</v>
      </c>
      <c r="AJ25" s="14">
        <f t="shared" si="0"/>
        <v>45880</v>
      </c>
      <c r="AK25" s="14" t="s">
        <v>173</v>
      </c>
      <c r="AL25" s="14">
        <f t="shared" si="0"/>
        <v>45893</v>
      </c>
      <c r="AM25" s="14" t="s">
        <v>173</v>
      </c>
      <c r="AN25" s="14">
        <f t="shared" si="0"/>
        <v>44993</v>
      </c>
      <c r="AO25" s="14" t="s">
        <v>173</v>
      </c>
      <c r="AP25" s="14">
        <f>SUM(AP7:AP20)</f>
        <v>46365.5</v>
      </c>
      <c r="AQ25" s="14" t="s">
        <v>173</v>
      </c>
      <c r="AR25" s="14">
        <f>SUM(AR7:AR20)</f>
        <v>49598</v>
      </c>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row>
    <row r="28" spans="1:130" ht="16.5" x14ac:dyDescent="0.25">
      <c r="D28" s="8"/>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row>
    <row r="29" spans="1:130" x14ac:dyDescent="0.2">
      <c r="H29" s="21"/>
      <c r="I29" s="7"/>
      <c r="J29" s="1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row>
    <row r="30" spans="1:130" x14ac:dyDescent="0.2">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row>
    <row r="32" spans="1:130" ht="16.5" x14ac:dyDescent="0.25">
      <c r="D32" s="8"/>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row>
    <row r="33" spans="7:130" x14ac:dyDescent="0.2">
      <c r="H33" s="17"/>
      <c r="I33" s="7"/>
      <c r="J33" s="17"/>
      <c r="K33" s="7"/>
      <c r="L33" s="11"/>
      <c r="M33" s="7"/>
      <c r="N33" s="11"/>
      <c r="O33" s="7"/>
      <c r="P33" s="11"/>
      <c r="Q33" s="7"/>
      <c r="R33" s="11"/>
      <c r="S33" s="7"/>
      <c r="T33" s="11"/>
      <c r="U33" s="7"/>
      <c r="V33" s="11"/>
      <c r="W33" s="7"/>
      <c r="X33" s="11"/>
      <c r="Y33" s="7"/>
      <c r="Z33" s="11"/>
      <c r="AA33" s="7"/>
      <c r="AB33" s="11"/>
      <c r="AC33" s="7"/>
      <c r="AD33" s="11"/>
      <c r="AE33" s="7"/>
      <c r="AF33" s="11"/>
      <c r="AG33" s="7"/>
      <c r="AH33" s="11"/>
      <c r="AI33" s="7"/>
      <c r="AJ33" s="11"/>
      <c r="AK33" s="7"/>
      <c r="AL33" s="11"/>
      <c r="AM33" s="7"/>
      <c r="AN33" s="11"/>
      <c r="AO33" s="7"/>
      <c r="AP33" s="11"/>
      <c r="AQ33" s="7"/>
      <c r="AR33" s="11"/>
      <c r="AS33" s="7"/>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row>
    <row r="34" spans="7:130" x14ac:dyDescent="0.2">
      <c r="G34" s="24"/>
      <c r="H34" s="17"/>
      <c r="I34" s="7"/>
      <c r="J34" s="48"/>
      <c r="K34" s="7"/>
      <c r="L34" s="11"/>
      <c r="M34" s="7"/>
      <c r="N34" s="11"/>
      <c r="O34" s="7"/>
      <c r="P34" s="11"/>
      <c r="Q34" s="7"/>
      <c r="R34" s="11"/>
      <c r="S34" s="7"/>
      <c r="T34" s="11"/>
      <c r="U34" s="7"/>
      <c r="V34" s="11"/>
      <c r="W34" s="7"/>
      <c r="X34" s="11"/>
      <c r="Y34" s="7"/>
      <c r="Z34" s="11"/>
      <c r="AA34" s="7"/>
      <c r="AB34" s="11"/>
      <c r="AC34" s="7"/>
      <c r="AD34" s="11"/>
      <c r="AE34" s="7"/>
      <c r="AF34" s="11"/>
      <c r="AG34" s="7"/>
      <c r="AH34" s="11"/>
      <c r="AI34" s="7"/>
      <c r="AJ34" s="11"/>
      <c r="AK34" s="7"/>
      <c r="AL34" s="11"/>
      <c r="AM34" s="7"/>
      <c r="AN34" s="11"/>
      <c r="AO34" s="7"/>
      <c r="AP34" s="11"/>
      <c r="AQ34" s="7"/>
      <c r="AR34" s="11"/>
      <c r="AS34" s="7"/>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row>
    <row r="35" spans="7:130" x14ac:dyDescent="0.2">
      <c r="H35" s="17"/>
      <c r="I35" s="7"/>
      <c r="J35" s="49"/>
      <c r="K35" s="7"/>
      <c r="L35" s="19"/>
      <c r="M35" s="7"/>
      <c r="N35" s="11"/>
      <c r="O35" s="7"/>
      <c r="P35" s="11"/>
      <c r="Q35" s="7"/>
      <c r="R35" s="11"/>
      <c r="S35" s="7"/>
      <c r="T35" s="11"/>
      <c r="U35" s="7"/>
      <c r="V35" s="11"/>
      <c r="W35" s="7"/>
      <c r="X35" s="11"/>
      <c r="Y35" s="7"/>
      <c r="Z35" s="11"/>
      <c r="AA35" s="7"/>
      <c r="AB35" s="11"/>
      <c r="AC35" s="7"/>
      <c r="AD35" s="11"/>
      <c r="AE35" s="7"/>
      <c r="AF35" s="11"/>
      <c r="AG35" s="7"/>
      <c r="AH35" s="11"/>
      <c r="AI35" s="7"/>
      <c r="AJ35" s="11"/>
      <c r="AK35" s="7"/>
      <c r="AL35" s="11"/>
      <c r="AM35" s="7"/>
      <c r="AN35" s="11"/>
      <c r="AO35" s="7"/>
      <c r="AP35" s="11"/>
      <c r="AQ35" s="7"/>
      <c r="AR35" s="11"/>
      <c r="AS35" s="7"/>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row>
  </sheetData>
  <mergeCells count="6">
    <mergeCell ref="I17:N17"/>
    <mergeCell ref="B2:H2"/>
    <mergeCell ref="B3:H3"/>
    <mergeCell ref="I3:K3"/>
    <mergeCell ref="B4:H4"/>
    <mergeCell ref="I4:K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45"/>
  <sheetViews>
    <sheetView topLeftCell="A22" workbookViewId="0">
      <selection activeCell="H50" sqref="H50"/>
    </sheetView>
  </sheetViews>
  <sheetFormatPr baseColWidth="10" defaultRowHeight="15" x14ac:dyDescent="0.25"/>
  <cols>
    <col min="1" max="1" width="16.28515625" bestFit="1" customWidth="1"/>
    <col min="2" max="2" width="14.5703125" customWidth="1"/>
    <col min="5" max="5" width="14.5703125" customWidth="1"/>
    <col min="10" max="10" width="10.7109375" bestFit="1" customWidth="1"/>
    <col min="16" max="16" width="40" customWidth="1"/>
  </cols>
  <sheetData>
    <row r="1" spans="1:16" ht="15.75" thickBot="1" x14ac:dyDescent="0.3">
      <c r="A1" s="601" t="s">
        <v>155</v>
      </c>
      <c r="B1" s="602"/>
      <c r="C1" s="602"/>
      <c r="D1" s="602"/>
      <c r="E1" s="602"/>
      <c r="F1" s="602"/>
      <c r="G1" s="602"/>
      <c r="H1" s="602"/>
      <c r="I1" s="603"/>
    </row>
    <row r="2" spans="1:16" ht="15.75" x14ac:dyDescent="0.25">
      <c r="A2" s="25"/>
      <c r="B2" s="26"/>
      <c r="C2" s="26"/>
      <c r="D2" s="26"/>
      <c r="E2" s="26"/>
      <c r="F2" s="26"/>
      <c r="G2" s="26"/>
      <c r="H2" s="26"/>
      <c r="I2" s="27"/>
      <c r="M2" s="110" t="s">
        <v>350</v>
      </c>
    </row>
    <row r="3" spans="1:16" x14ac:dyDescent="0.25">
      <c r="A3" s="625" t="s">
        <v>156</v>
      </c>
      <c r="B3" s="626"/>
      <c r="C3" s="626"/>
      <c r="D3" s="626"/>
      <c r="E3" s="9" t="s">
        <v>212</v>
      </c>
      <c r="F3" s="28"/>
      <c r="G3" s="28"/>
      <c r="H3" s="28"/>
      <c r="I3" s="29"/>
      <c r="M3" s="632" t="s">
        <v>351</v>
      </c>
      <c r="N3" s="632"/>
      <c r="O3" s="632"/>
      <c r="P3" s="632"/>
    </row>
    <row r="4" spans="1:16" ht="15.75" thickBot="1" x14ac:dyDescent="0.3">
      <c r="A4" s="607" t="s">
        <v>266</v>
      </c>
      <c r="B4" s="608"/>
      <c r="C4" s="608"/>
      <c r="D4" s="608"/>
      <c r="E4" s="608"/>
      <c r="F4" s="608"/>
      <c r="G4" s="608"/>
      <c r="H4" s="608"/>
      <c r="I4" s="609"/>
      <c r="M4" s="632" t="s">
        <v>352</v>
      </c>
      <c r="N4" s="632"/>
      <c r="O4" s="632"/>
      <c r="P4" s="632"/>
    </row>
    <row r="5" spans="1:16" ht="25.5" x14ac:dyDescent="0.25">
      <c r="A5" s="30" t="s">
        <v>157</v>
      </c>
      <c r="B5" s="31" t="s">
        <v>158</v>
      </c>
      <c r="C5" s="32" t="s">
        <v>159</v>
      </c>
      <c r="D5" s="33" t="s">
        <v>160</v>
      </c>
      <c r="E5" s="34" t="s">
        <v>161</v>
      </c>
      <c r="F5" s="35" t="s">
        <v>162</v>
      </c>
      <c r="G5" s="36" t="s">
        <v>163</v>
      </c>
      <c r="H5" s="36" t="s">
        <v>164</v>
      </c>
      <c r="I5" s="37" t="s">
        <v>165</v>
      </c>
      <c r="M5" s="632" t="s">
        <v>353</v>
      </c>
      <c r="N5" s="632"/>
      <c r="O5" s="632"/>
      <c r="P5" s="632"/>
    </row>
    <row r="6" spans="1:16" x14ac:dyDescent="0.25">
      <c r="A6" s="38" t="s">
        <v>60</v>
      </c>
      <c r="B6" s="39">
        <v>2940</v>
      </c>
      <c r="C6" s="40">
        <v>2940</v>
      </c>
      <c r="D6" s="41">
        <v>150</v>
      </c>
      <c r="E6" s="40">
        <f>+C6*0.05*F6</f>
        <v>1323</v>
      </c>
      <c r="F6" s="41">
        <v>9</v>
      </c>
      <c r="G6" s="40">
        <f>+C6+D6+E6</f>
        <v>4413</v>
      </c>
      <c r="H6" s="40">
        <v>2940</v>
      </c>
      <c r="I6" s="42">
        <f>G6-H6</f>
        <v>1473</v>
      </c>
      <c r="J6" t="s">
        <v>453</v>
      </c>
      <c r="M6" s="633" t="s">
        <v>354</v>
      </c>
      <c r="N6" s="633"/>
      <c r="O6" s="633"/>
      <c r="P6" s="633"/>
    </row>
    <row r="7" spans="1:16" x14ac:dyDescent="0.25">
      <c r="A7" s="38" t="s">
        <v>171</v>
      </c>
      <c r="B7" s="39">
        <v>41856</v>
      </c>
      <c r="C7" s="40">
        <v>2940</v>
      </c>
      <c r="D7" s="41"/>
      <c r="E7" s="40">
        <f>+C7*0.05*F7</f>
        <v>0</v>
      </c>
      <c r="F7" s="41">
        <v>0</v>
      </c>
      <c r="G7" s="40">
        <f>+C7+D7+E7</f>
        <v>2940</v>
      </c>
      <c r="H7" s="40">
        <v>2940</v>
      </c>
      <c r="I7" s="42">
        <f>+I6+G7-H7</f>
        <v>1473</v>
      </c>
      <c r="M7" s="633"/>
      <c r="N7" s="633"/>
      <c r="O7" s="633"/>
      <c r="P7" s="633"/>
    </row>
    <row r="8" spans="1:16" x14ac:dyDescent="0.25">
      <c r="A8" s="38" t="s">
        <v>172</v>
      </c>
      <c r="B8" s="39"/>
      <c r="C8" s="40">
        <v>2940</v>
      </c>
      <c r="D8" s="41">
        <v>150</v>
      </c>
      <c r="E8" s="40">
        <f t="shared" ref="E8:E12" si="0">+C8*0.05*F8</f>
        <v>882</v>
      </c>
      <c r="F8" s="41">
        <v>6</v>
      </c>
      <c r="G8" s="40">
        <f>+C8+D8+E8</f>
        <v>3972</v>
      </c>
      <c r="H8" s="40">
        <v>2940</v>
      </c>
      <c r="I8" s="42">
        <f>+I7+G8-H8</f>
        <v>2505</v>
      </c>
      <c r="J8" t="s">
        <v>453</v>
      </c>
      <c r="M8" s="633"/>
      <c r="N8" s="633"/>
      <c r="O8" s="633"/>
      <c r="P8" s="633"/>
    </row>
    <row r="9" spans="1:16" x14ac:dyDescent="0.25">
      <c r="A9" s="38" t="s">
        <v>174</v>
      </c>
      <c r="B9" s="39">
        <v>42282</v>
      </c>
      <c r="C9" s="40">
        <v>2940</v>
      </c>
      <c r="D9" s="41"/>
      <c r="E9" s="40">
        <f t="shared" si="0"/>
        <v>0</v>
      </c>
      <c r="F9" s="41">
        <v>0</v>
      </c>
      <c r="G9" s="40">
        <f>+C9+D9+E9</f>
        <v>2940</v>
      </c>
      <c r="H9" s="40">
        <v>2940</v>
      </c>
      <c r="I9" s="42">
        <f t="shared" ref="I9:I15" si="1">+I8+G9-H9</f>
        <v>2505</v>
      </c>
    </row>
    <row r="10" spans="1:16" x14ac:dyDescent="0.25">
      <c r="A10" s="38" t="s">
        <v>176</v>
      </c>
      <c r="B10" s="39">
        <v>42313</v>
      </c>
      <c r="C10" s="40">
        <v>2940</v>
      </c>
      <c r="D10" s="41"/>
      <c r="E10" s="41">
        <f t="shared" si="0"/>
        <v>0</v>
      </c>
      <c r="F10" s="41">
        <v>0</v>
      </c>
      <c r="G10" s="40">
        <f t="shared" ref="G10:G15" si="2">+C10+D10+E10</f>
        <v>2940</v>
      </c>
      <c r="H10" s="40">
        <v>2940</v>
      </c>
      <c r="I10" s="42">
        <f t="shared" si="1"/>
        <v>2505</v>
      </c>
    </row>
    <row r="11" spans="1:16" x14ac:dyDescent="0.25">
      <c r="A11" s="38" t="s">
        <v>177</v>
      </c>
      <c r="B11" s="39">
        <v>42347</v>
      </c>
      <c r="C11" s="40">
        <v>2940</v>
      </c>
      <c r="D11" s="41"/>
      <c r="E11" s="41">
        <f t="shared" si="0"/>
        <v>0</v>
      </c>
      <c r="F11" s="41">
        <v>0</v>
      </c>
      <c r="G11" s="40">
        <f t="shared" si="2"/>
        <v>2940</v>
      </c>
      <c r="H11" s="40">
        <v>2940</v>
      </c>
      <c r="I11" s="42">
        <f t="shared" si="1"/>
        <v>2505</v>
      </c>
    </row>
    <row r="12" spans="1:16" x14ac:dyDescent="0.25">
      <c r="A12" s="38" t="s">
        <v>61</v>
      </c>
      <c r="B12" s="39">
        <v>42374</v>
      </c>
      <c r="C12" s="40">
        <v>2940</v>
      </c>
      <c r="D12" s="41"/>
      <c r="E12" s="41">
        <f t="shared" si="0"/>
        <v>0</v>
      </c>
      <c r="F12" s="41">
        <v>0</v>
      </c>
      <c r="G12" s="40">
        <f t="shared" si="2"/>
        <v>2940</v>
      </c>
      <c r="H12" s="40">
        <v>2940</v>
      </c>
      <c r="I12" s="42">
        <f t="shared" si="1"/>
        <v>2505</v>
      </c>
    </row>
    <row r="13" spans="1:16" x14ac:dyDescent="0.25">
      <c r="A13" s="38" t="s">
        <v>178</v>
      </c>
      <c r="B13" s="39">
        <v>42405</v>
      </c>
      <c r="C13" s="40">
        <v>2940</v>
      </c>
      <c r="D13" s="41"/>
      <c r="E13" s="41">
        <v>0</v>
      </c>
      <c r="F13" s="41">
        <v>0</v>
      </c>
      <c r="G13" s="40">
        <f t="shared" si="2"/>
        <v>2940</v>
      </c>
      <c r="H13" s="40">
        <v>2940</v>
      </c>
      <c r="I13" s="42">
        <f t="shared" si="1"/>
        <v>2505</v>
      </c>
    </row>
    <row r="14" spans="1:16" x14ac:dyDescent="0.25">
      <c r="A14" s="38" t="s">
        <v>6</v>
      </c>
      <c r="B14" s="39">
        <v>42433</v>
      </c>
      <c r="C14" s="40">
        <v>2940</v>
      </c>
      <c r="D14" s="41"/>
      <c r="E14" s="41">
        <v>0</v>
      </c>
      <c r="F14" s="41">
        <v>0</v>
      </c>
      <c r="G14" s="40">
        <f t="shared" si="2"/>
        <v>2940</v>
      </c>
      <c r="H14" s="40">
        <v>2940</v>
      </c>
      <c r="I14" s="42">
        <f t="shared" si="1"/>
        <v>2505</v>
      </c>
    </row>
    <row r="15" spans="1:16" x14ac:dyDescent="0.25">
      <c r="A15" s="38" t="s">
        <v>39</v>
      </c>
      <c r="B15" s="39">
        <v>42465</v>
      </c>
      <c r="C15" s="40">
        <v>2940</v>
      </c>
      <c r="D15" s="41"/>
      <c r="E15" s="41">
        <v>0</v>
      </c>
      <c r="F15" s="41">
        <v>0</v>
      </c>
      <c r="G15" s="40">
        <f t="shared" si="2"/>
        <v>2940</v>
      </c>
      <c r="H15" s="40">
        <v>2940</v>
      </c>
      <c r="I15" s="42">
        <f t="shared" si="1"/>
        <v>2505</v>
      </c>
    </row>
    <row r="16" spans="1:16" ht="15.75" thickBot="1" x14ac:dyDescent="0.3">
      <c r="A16" s="43" t="s">
        <v>166</v>
      </c>
      <c r="B16" s="44"/>
      <c r="C16" s="45"/>
      <c r="D16" s="45"/>
      <c r="E16" s="45"/>
      <c r="F16" s="45"/>
      <c r="G16" s="46"/>
      <c r="H16" s="53"/>
      <c r="I16" s="47">
        <f>I15</f>
        <v>2505</v>
      </c>
    </row>
    <row r="21" spans="1:9" ht="15.75" thickBot="1" x14ac:dyDescent="0.3"/>
    <row r="22" spans="1:9" ht="15.75" thickBot="1" x14ac:dyDescent="0.3">
      <c r="A22" s="601" t="s">
        <v>155</v>
      </c>
      <c r="B22" s="602"/>
      <c r="C22" s="602"/>
      <c r="D22" s="602"/>
      <c r="E22" s="602"/>
      <c r="F22" s="602"/>
      <c r="G22" s="602"/>
      <c r="H22" s="602"/>
      <c r="I22" s="603"/>
    </row>
    <row r="23" spans="1:9" x14ac:dyDescent="0.25">
      <c r="A23" s="25"/>
      <c r="B23" s="26"/>
      <c r="C23" s="26"/>
      <c r="D23" s="26"/>
      <c r="E23" s="26"/>
      <c r="F23" s="26"/>
      <c r="G23" s="26"/>
      <c r="H23" s="26"/>
      <c r="I23" s="27"/>
    </row>
    <row r="24" spans="1:9" x14ac:dyDescent="0.25">
      <c r="A24" s="625" t="s">
        <v>156</v>
      </c>
      <c r="B24" s="626"/>
      <c r="C24" s="626"/>
      <c r="D24" s="626"/>
      <c r="E24" s="9" t="s">
        <v>215</v>
      </c>
      <c r="F24" s="28"/>
      <c r="G24" s="28"/>
      <c r="H24" s="28"/>
      <c r="I24" s="29"/>
    </row>
    <row r="25" spans="1:9" x14ac:dyDescent="0.25">
      <c r="A25" s="604" t="s">
        <v>211</v>
      </c>
      <c r="B25" s="605"/>
      <c r="C25" s="605"/>
      <c r="D25" s="605"/>
      <c r="E25" s="605"/>
      <c r="F25" s="605"/>
      <c r="G25" s="605"/>
      <c r="H25" s="605"/>
      <c r="I25" s="606"/>
    </row>
    <row r="26" spans="1:9" ht="25.5" x14ac:dyDescent="0.25">
      <c r="A26" s="76" t="s">
        <v>157</v>
      </c>
      <c r="B26" s="76" t="s">
        <v>158</v>
      </c>
      <c r="C26" s="76" t="s">
        <v>159</v>
      </c>
      <c r="D26" s="77" t="s">
        <v>160</v>
      </c>
      <c r="E26" s="78" t="s">
        <v>161</v>
      </c>
      <c r="F26" s="79" t="s">
        <v>162</v>
      </c>
      <c r="G26" s="76" t="s">
        <v>163</v>
      </c>
      <c r="H26" s="76" t="s">
        <v>164</v>
      </c>
      <c r="I26" s="76" t="s">
        <v>165</v>
      </c>
    </row>
    <row r="27" spans="1:9" x14ac:dyDescent="0.25">
      <c r="A27" s="80" t="s">
        <v>176</v>
      </c>
      <c r="B27" s="81">
        <v>42027</v>
      </c>
      <c r="C27" s="40">
        <v>3450</v>
      </c>
      <c r="D27" s="40">
        <v>150</v>
      </c>
      <c r="E27" s="40">
        <f t="shared" ref="E27:E43" si="3">+C27*0.05*F27</f>
        <v>345</v>
      </c>
      <c r="F27" s="40">
        <v>2</v>
      </c>
      <c r="G27" s="40">
        <f t="shared" ref="G27:G44" si="4">+C27+D27+E27</f>
        <v>3945</v>
      </c>
      <c r="H27" s="40">
        <v>3945</v>
      </c>
      <c r="I27" s="40">
        <f>G27-H27</f>
        <v>0</v>
      </c>
    </row>
    <row r="28" spans="1:9" x14ac:dyDescent="0.25">
      <c r="A28" s="80" t="s">
        <v>177</v>
      </c>
      <c r="B28" s="81">
        <v>42027</v>
      </c>
      <c r="C28" s="40">
        <v>3450</v>
      </c>
      <c r="D28" s="40">
        <v>150</v>
      </c>
      <c r="E28" s="40">
        <f t="shared" si="3"/>
        <v>172.5</v>
      </c>
      <c r="F28" s="40">
        <v>1</v>
      </c>
      <c r="G28" s="40">
        <f t="shared" si="4"/>
        <v>3772.5</v>
      </c>
      <c r="H28" s="40">
        <v>3772.5</v>
      </c>
      <c r="I28" s="40">
        <f t="shared" ref="I28:I44" si="5">+I27+G28-H28</f>
        <v>0</v>
      </c>
    </row>
    <row r="29" spans="1:9" x14ac:dyDescent="0.25">
      <c r="A29" s="80" t="s">
        <v>61</v>
      </c>
      <c r="B29" s="81">
        <v>42094</v>
      </c>
      <c r="C29" s="40">
        <v>3450</v>
      </c>
      <c r="D29" s="40">
        <v>150</v>
      </c>
      <c r="E29" s="40">
        <f t="shared" si="3"/>
        <v>345</v>
      </c>
      <c r="F29" s="40">
        <v>2</v>
      </c>
      <c r="G29" s="40">
        <f t="shared" si="4"/>
        <v>3945</v>
      </c>
      <c r="H29" s="40">
        <v>3860</v>
      </c>
      <c r="I29" s="40">
        <f t="shared" si="5"/>
        <v>85</v>
      </c>
    </row>
    <row r="30" spans="1:9" x14ac:dyDescent="0.25">
      <c r="A30" s="80" t="s">
        <v>178</v>
      </c>
      <c r="B30" s="81">
        <v>42095</v>
      </c>
      <c r="C30" s="40">
        <v>3450</v>
      </c>
      <c r="D30" s="40">
        <v>150</v>
      </c>
      <c r="E30" s="40">
        <f t="shared" si="3"/>
        <v>172.5</v>
      </c>
      <c r="F30" s="40">
        <v>1</v>
      </c>
      <c r="G30" s="40">
        <f t="shared" si="4"/>
        <v>3772.5</v>
      </c>
      <c r="H30" s="40">
        <v>3860</v>
      </c>
      <c r="I30" s="40">
        <f t="shared" si="5"/>
        <v>-2.5</v>
      </c>
    </row>
    <row r="31" spans="1:9" x14ac:dyDescent="0.25">
      <c r="A31" s="80" t="s">
        <v>6</v>
      </c>
      <c r="B31" s="81">
        <v>42167</v>
      </c>
      <c r="C31" s="40">
        <v>3450</v>
      </c>
      <c r="D31" s="40">
        <v>150</v>
      </c>
      <c r="E31" s="40">
        <f t="shared" si="3"/>
        <v>517.5</v>
      </c>
      <c r="F31" s="40">
        <v>3</v>
      </c>
      <c r="G31" s="40">
        <f t="shared" si="4"/>
        <v>4117.5</v>
      </c>
      <c r="H31" s="40">
        <v>4117.5</v>
      </c>
      <c r="I31" s="40">
        <f t="shared" si="5"/>
        <v>-2.5</v>
      </c>
    </row>
    <row r="32" spans="1:9" x14ac:dyDescent="0.25">
      <c r="A32" s="80" t="s">
        <v>39</v>
      </c>
      <c r="B32" s="81">
        <v>42167</v>
      </c>
      <c r="C32" s="40">
        <v>3450</v>
      </c>
      <c r="D32" s="40">
        <v>150</v>
      </c>
      <c r="E32" s="40">
        <f t="shared" si="3"/>
        <v>345</v>
      </c>
      <c r="F32" s="40">
        <v>2</v>
      </c>
      <c r="G32" s="40">
        <f t="shared" si="4"/>
        <v>3945</v>
      </c>
      <c r="H32" s="40">
        <v>3945.5</v>
      </c>
      <c r="I32" s="40">
        <f>+I31+G32-H32</f>
        <v>-3</v>
      </c>
    </row>
    <row r="33" spans="1:9" x14ac:dyDescent="0.25">
      <c r="A33" s="80" t="s">
        <v>58</v>
      </c>
      <c r="B33" s="81">
        <v>42205</v>
      </c>
      <c r="C33" s="40">
        <v>3450</v>
      </c>
      <c r="D33" s="40">
        <v>150</v>
      </c>
      <c r="E33" s="40">
        <f t="shared" si="3"/>
        <v>345</v>
      </c>
      <c r="F33" s="40">
        <v>2</v>
      </c>
      <c r="G33" s="40">
        <f t="shared" si="4"/>
        <v>3945</v>
      </c>
      <c r="H33" s="40">
        <v>3900</v>
      </c>
      <c r="I33" s="40">
        <f t="shared" si="5"/>
        <v>42</v>
      </c>
    </row>
    <row r="34" spans="1:9" x14ac:dyDescent="0.25">
      <c r="A34" s="80" t="s">
        <v>59</v>
      </c>
      <c r="B34" s="81">
        <v>42279</v>
      </c>
      <c r="C34" s="40">
        <v>3450</v>
      </c>
      <c r="D34" s="40">
        <v>150</v>
      </c>
      <c r="E34" s="40">
        <f t="shared" si="3"/>
        <v>517.5</v>
      </c>
      <c r="F34" s="40">
        <v>3</v>
      </c>
      <c r="G34" s="40">
        <f t="shared" si="4"/>
        <v>4117.5</v>
      </c>
      <c r="H34" s="40">
        <v>4117.5</v>
      </c>
      <c r="I34" s="40">
        <f t="shared" si="5"/>
        <v>42</v>
      </c>
    </row>
    <row r="35" spans="1:9" x14ac:dyDescent="0.25">
      <c r="A35" s="80" t="s">
        <v>60</v>
      </c>
      <c r="B35" s="81">
        <v>42279</v>
      </c>
      <c r="C35" s="40">
        <v>3450</v>
      </c>
      <c r="D35" s="40">
        <v>150</v>
      </c>
      <c r="E35" s="40">
        <f t="shared" si="3"/>
        <v>345</v>
      </c>
      <c r="F35" s="40">
        <v>2</v>
      </c>
      <c r="G35" s="40">
        <f t="shared" si="4"/>
        <v>3945</v>
      </c>
      <c r="H35" s="40">
        <v>3945</v>
      </c>
      <c r="I35" s="40">
        <f t="shared" si="5"/>
        <v>42</v>
      </c>
    </row>
    <row r="36" spans="1:9" x14ac:dyDescent="0.25">
      <c r="A36" s="80" t="s">
        <v>171</v>
      </c>
      <c r="B36" s="81">
        <v>42220</v>
      </c>
      <c r="C36" s="40">
        <v>3450</v>
      </c>
      <c r="D36" s="40">
        <v>150</v>
      </c>
      <c r="E36" s="40">
        <f t="shared" si="3"/>
        <v>1380</v>
      </c>
      <c r="F36" s="40">
        <v>8</v>
      </c>
      <c r="G36" s="40">
        <f t="shared" si="4"/>
        <v>4980</v>
      </c>
      <c r="H36" s="40"/>
      <c r="I36" s="40">
        <f t="shared" si="5"/>
        <v>5022</v>
      </c>
    </row>
    <row r="37" spans="1:9" x14ac:dyDescent="0.25">
      <c r="A37" s="80" t="s">
        <v>172</v>
      </c>
      <c r="B37" s="81"/>
      <c r="C37" s="40">
        <v>3450</v>
      </c>
      <c r="D37" s="40">
        <v>150</v>
      </c>
      <c r="E37" s="40">
        <f t="shared" si="3"/>
        <v>1207.5</v>
      </c>
      <c r="F37" s="40">
        <v>7</v>
      </c>
      <c r="G37" s="40">
        <f t="shared" si="4"/>
        <v>4807.5</v>
      </c>
      <c r="H37" s="40"/>
      <c r="I37" s="40">
        <f t="shared" si="5"/>
        <v>9829.5</v>
      </c>
    </row>
    <row r="38" spans="1:9" x14ac:dyDescent="0.25">
      <c r="A38" s="80" t="s">
        <v>174</v>
      </c>
      <c r="B38" s="81"/>
      <c r="C38" s="40">
        <v>3450</v>
      </c>
      <c r="D38" s="40">
        <v>150</v>
      </c>
      <c r="E38" s="40">
        <f t="shared" si="3"/>
        <v>1035</v>
      </c>
      <c r="F38" s="40">
        <v>6</v>
      </c>
      <c r="G38" s="40">
        <f t="shared" si="4"/>
        <v>4635</v>
      </c>
      <c r="H38" s="40"/>
      <c r="I38" s="40">
        <f t="shared" si="5"/>
        <v>14464.5</v>
      </c>
    </row>
    <row r="39" spans="1:9" x14ac:dyDescent="0.25">
      <c r="A39" s="80" t="s">
        <v>176</v>
      </c>
      <c r="B39" s="81"/>
      <c r="C39" s="40">
        <v>3450</v>
      </c>
      <c r="D39" s="40">
        <v>150</v>
      </c>
      <c r="E39" s="40">
        <f t="shared" si="3"/>
        <v>862.5</v>
      </c>
      <c r="F39" s="40">
        <v>5</v>
      </c>
      <c r="G39" s="40">
        <f t="shared" si="4"/>
        <v>4462.5</v>
      </c>
      <c r="H39" s="40"/>
      <c r="I39" s="40">
        <f t="shared" si="5"/>
        <v>18927</v>
      </c>
    </row>
    <row r="40" spans="1:9" x14ac:dyDescent="0.25">
      <c r="A40" s="80" t="s">
        <v>177</v>
      </c>
      <c r="B40" s="81"/>
      <c r="C40" s="40">
        <v>3450</v>
      </c>
      <c r="D40" s="40">
        <v>150</v>
      </c>
      <c r="E40" s="40">
        <f t="shared" si="3"/>
        <v>690</v>
      </c>
      <c r="F40" s="40">
        <v>4</v>
      </c>
      <c r="G40" s="40">
        <f t="shared" si="4"/>
        <v>4290</v>
      </c>
      <c r="H40" s="40"/>
      <c r="I40" s="40">
        <f t="shared" si="5"/>
        <v>23217</v>
      </c>
    </row>
    <row r="41" spans="1:9" x14ac:dyDescent="0.25">
      <c r="A41" s="80" t="s">
        <v>61</v>
      </c>
      <c r="B41" s="81"/>
      <c r="C41" s="40">
        <v>3450</v>
      </c>
      <c r="D41" s="40">
        <v>150</v>
      </c>
      <c r="E41" s="40">
        <f t="shared" si="3"/>
        <v>517.5</v>
      </c>
      <c r="F41" s="40">
        <v>3</v>
      </c>
      <c r="G41" s="40">
        <f t="shared" si="4"/>
        <v>4117.5</v>
      </c>
      <c r="H41" s="40"/>
      <c r="I41" s="40">
        <f t="shared" si="5"/>
        <v>27334.5</v>
      </c>
    </row>
    <row r="42" spans="1:9" x14ac:dyDescent="0.25">
      <c r="A42" s="80" t="s">
        <v>178</v>
      </c>
      <c r="B42" s="81"/>
      <c r="C42" s="40">
        <v>3450</v>
      </c>
      <c r="D42" s="40">
        <v>150</v>
      </c>
      <c r="E42" s="40">
        <f t="shared" si="3"/>
        <v>345</v>
      </c>
      <c r="F42" s="40">
        <v>2</v>
      </c>
      <c r="G42" s="40">
        <f t="shared" si="4"/>
        <v>3945</v>
      </c>
      <c r="H42" s="40"/>
      <c r="I42" s="40">
        <f t="shared" si="5"/>
        <v>31279.5</v>
      </c>
    </row>
    <row r="43" spans="1:9" x14ac:dyDescent="0.25">
      <c r="A43" s="80" t="s">
        <v>6</v>
      </c>
      <c r="B43" s="81"/>
      <c r="C43" s="40">
        <v>3450</v>
      </c>
      <c r="D43" s="40">
        <v>150</v>
      </c>
      <c r="E43" s="40">
        <f t="shared" si="3"/>
        <v>172.5</v>
      </c>
      <c r="F43" s="40">
        <v>1</v>
      </c>
      <c r="G43" s="40">
        <f t="shared" si="4"/>
        <v>3772.5</v>
      </c>
      <c r="H43" s="40"/>
      <c r="I43" s="40">
        <f t="shared" si="5"/>
        <v>35052</v>
      </c>
    </row>
    <row r="44" spans="1:9" x14ac:dyDescent="0.25">
      <c r="A44" s="80" t="s">
        <v>39</v>
      </c>
      <c r="B44" s="81"/>
      <c r="C44" s="40">
        <v>3450</v>
      </c>
      <c r="D44" s="40"/>
      <c r="E44" s="40"/>
      <c r="F44" s="40"/>
      <c r="G44" s="40">
        <f t="shared" si="4"/>
        <v>3450</v>
      </c>
      <c r="H44" s="40"/>
      <c r="I44" s="40">
        <f t="shared" si="5"/>
        <v>38502</v>
      </c>
    </row>
    <row r="45" spans="1:9" x14ac:dyDescent="0.25">
      <c r="A45" s="75" t="s">
        <v>166</v>
      </c>
      <c r="B45" s="75"/>
      <c r="C45" s="40"/>
      <c r="D45" s="40"/>
      <c r="E45" s="40"/>
      <c r="F45" s="40"/>
      <c r="G45" s="53"/>
      <c r="H45" s="53"/>
      <c r="I45" s="53">
        <f>I44</f>
        <v>38502</v>
      </c>
    </row>
  </sheetData>
  <mergeCells count="10">
    <mergeCell ref="A25:I25"/>
    <mergeCell ref="A1:I1"/>
    <mergeCell ref="A3:D3"/>
    <mergeCell ref="A4:I4"/>
    <mergeCell ref="M3:P3"/>
    <mergeCell ref="M4:P4"/>
    <mergeCell ref="M5:P5"/>
    <mergeCell ref="M6:P8"/>
    <mergeCell ref="A22:I22"/>
    <mergeCell ref="A24:D24"/>
  </mergeCells>
  <pageMargins left="0.70866141732283472" right="0.70866141732283472" top="0.74803149606299213" bottom="0.74803149606299213" header="0.31496062992125984" footer="0.31496062992125984"/>
  <pageSetup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DY140"/>
  <sheetViews>
    <sheetView topLeftCell="A31" zoomScaleNormal="100" workbookViewId="0">
      <selection activeCell="D142" sqref="D142"/>
    </sheetView>
  </sheetViews>
  <sheetFormatPr baseColWidth="10" defaultColWidth="11.42578125" defaultRowHeight="14.25" x14ac:dyDescent="0.2"/>
  <cols>
    <col min="1" max="1" width="3.85546875" style="1" customWidth="1"/>
    <col min="2" max="2" width="10.140625" style="3" bestFit="1" customWidth="1"/>
    <col min="3" max="3" width="43.5703125" style="3" bestFit="1" customWidth="1"/>
    <col min="4" max="4" width="38.85546875" style="3" bestFit="1" customWidth="1"/>
    <col min="5" max="5" width="43.5703125" style="1" bestFit="1" customWidth="1"/>
    <col min="6" max="6" width="74.140625" style="1" customWidth="1"/>
    <col min="7" max="7" width="38.42578125" style="1" bestFit="1" customWidth="1"/>
    <col min="8" max="8" width="36.28515625" style="1" bestFit="1" customWidth="1"/>
    <col min="9" max="9" width="29.5703125" style="1" bestFit="1" customWidth="1"/>
    <col min="10" max="10" width="16.7109375" style="1" customWidth="1"/>
    <col min="11" max="16384" width="11.42578125" style="1"/>
  </cols>
  <sheetData>
    <row r="2" spans="1:8" ht="15.75" x14ac:dyDescent="0.25">
      <c r="B2" s="10" t="s">
        <v>66</v>
      </c>
      <c r="C2" s="10" t="s">
        <v>67</v>
      </c>
      <c r="D2" s="10" t="s">
        <v>68</v>
      </c>
    </row>
    <row r="3" spans="1:8" x14ac:dyDescent="0.2">
      <c r="A3" s="9" t="s">
        <v>69</v>
      </c>
      <c r="B3" s="3">
        <v>1475</v>
      </c>
      <c r="C3" s="3">
        <v>3200</v>
      </c>
    </row>
    <row r="4" spans="1:8" x14ac:dyDescent="0.2">
      <c r="A4" s="9" t="s">
        <v>64</v>
      </c>
      <c r="B4" s="3">
        <v>3450</v>
      </c>
      <c r="C4" s="3">
        <v>4200</v>
      </c>
      <c r="D4" s="3">
        <v>3950</v>
      </c>
    </row>
    <row r="5" spans="1:8" x14ac:dyDescent="0.2">
      <c r="A5" s="9" t="s">
        <v>65</v>
      </c>
      <c r="B5" s="3">
        <v>3450</v>
      </c>
      <c r="C5" s="3">
        <v>4200</v>
      </c>
      <c r="D5" s="3">
        <v>3950</v>
      </c>
    </row>
    <row r="7" spans="1:8" x14ac:dyDescent="0.2">
      <c r="A7" s="1" t="s">
        <v>167</v>
      </c>
      <c r="B7" s="1"/>
      <c r="C7" s="1"/>
      <c r="D7" s="1"/>
    </row>
    <row r="8" spans="1:8" ht="18" x14ac:dyDescent="0.25">
      <c r="A8" s="1" t="s">
        <v>79</v>
      </c>
      <c r="B8" s="1"/>
      <c r="C8" s="1"/>
      <c r="D8" s="1"/>
    </row>
    <row r="9" spans="1:8" x14ac:dyDescent="0.2">
      <c r="A9" s="1" t="s">
        <v>78</v>
      </c>
      <c r="B9" s="1"/>
      <c r="C9" s="1"/>
      <c r="D9" s="1"/>
    </row>
    <row r="10" spans="1:8" ht="14.25" customHeight="1" x14ac:dyDescent="0.2">
      <c r="A10" s="1" t="s">
        <v>75</v>
      </c>
      <c r="B10" s="1"/>
      <c r="C10" s="1"/>
      <c r="D10" s="1"/>
    </row>
    <row r="11" spans="1:8" ht="14.25" customHeight="1" x14ac:dyDescent="0.2">
      <c r="A11" s="1" t="s">
        <v>77</v>
      </c>
      <c r="B11" s="1"/>
      <c r="C11" s="1"/>
      <c r="D11" s="1"/>
    </row>
    <row r="12" spans="1:8" customFormat="1" ht="15" x14ac:dyDescent="0.25">
      <c r="A12" s="1" t="s">
        <v>76</v>
      </c>
      <c r="B12" s="1"/>
    </row>
    <row r="13" spans="1:8" ht="15" customHeight="1" x14ac:dyDescent="0.25">
      <c r="A13" s="1" t="s">
        <v>70</v>
      </c>
      <c r="B13" s="1"/>
      <c r="C13" s="1"/>
      <c r="D13" s="1"/>
    </row>
    <row r="15" spans="1:8" ht="15" customHeight="1" x14ac:dyDescent="0.2">
      <c r="B15" s="637" t="s">
        <v>64</v>
      </c>
      <c r="C15" s="637"/>
      <c r="D15" s="637"/>
      <c r="E15" s="637"/>
    </row>
    <row r="16" spans="1:8" ht="16.5" x14ac:dyDescent="0.25">
      <c r="A16" s="8" t="s">
        <v>3</v>
      </c>
      <c r="B16" s="635" t="s">
        <v>4</v>
      </c>
      <c r="C16" s="635"/>
      <c r="D16" s="635"/>
      <c r="E16" s="635"/>
      <c r="F16" s="9" t="s">
        <v>71</v>
      </c>
      <c r="G16" s="1" t="s">
        <v>92</v>
      </c>
      <c r="H16" s="1" t="s">
        <v>93</v>
      </c>
    </row>
    <row r="17" spans="1:9" ht="15" x14ac:dyDescent="0.25">
      <c r="A17" s="1">
        <v>1</v>
      </c>
      <c r="B17" s="636" t="s">
        <v>20</v>
      </c>
      <c r="C17" s="636"/>
      <c r="D17" s="636"/>
      <c r="E17" s="636"/>
      <c r="G17" s="18" t="s">
        <v>96</v>
      </c>
    </row>
    <row r="18" spans="1:9" ht="15" x14ac:dyDescent="0.25">
      <c r="A18" s="1">
        <v>2</v>
      </c>
      <c r="B18" s="640" t="s">
        <v>21</v>
      </c>
      <c r="C18" s="640"/>
      <c r="D18" s="640"/>
      <c r="E18" s="640"/>
      <c r="F18" s="1" t="s">
        <v>97</v>
      </c>
      <c r="G18" s="18" t="s">
        <v>98</v>
      </c>
      <c r="H18" s="1" t="s">
        <v>99</v>
      </c>
    </row>
    <row r="19" spans="1:9" ht="15" x14ac:dyDescent="0.25">
      <c r="A19" s="1">
        <v>3</v>
      </c>
      <c r="B19" s="640" t="s">
        <v>73</v>
      </c>
      <c r="C19" s="640"/>
      <c r="D19" s="640"/>
      <c r="E19" s="640"/>
      <c r="F19" s="1" t="s">
        <v>100</v>
      </c>
      <c r="G19" s="18" t="s">
        <v>101</v>
      </c>
      <c r="H19" s="1" t="s">
        <v>101</v>
      </c>
    </row>
    <row r="20" spans="1:9" ht="15" x14ac:dyDescent="0.25">
      <c r="A20" s="1">
        <v>4</v>
      </c>
      <c r="B20" s="636" t="s">
        <v>22</v>
      </c>
      <c r="C20" s="636"/>
      <c r="D20" s="636"/>
      <c r="E20" s="636"/>
      <c r="F20" s="1" t="s">
        <v>80</v>
      </c>
      <c r="G20" s="18" t="s">
        <v>102</v>
      </c>
      <c r="H20" s="18" t="s">
        <v>94</v>
      </c>
    </row>
    <row r="21" spans="1:9" ht="15" x14ac:dyDescent="0.25">
      <c r="A21" s="1">
        <v>5</v>
      </c>
      <c r="B21" s="636" t="s">
        <v>23</v>
      </c>
      <c r="C21" s="636"/>
      <c r="D21" s="636"/>
      <c r="E21" s="636"/>
      <c r="F21" s="1" t="s">
        <v>103</v>
      </c>
      <c r="G21" s="18" t="s">
        <v>104</v>
      </c>
      <c r="H21" s="18" t="s">
        <v>105</v>
      </c>
    </row>
    <row r="22" spans="1:9" ht="15" x14ac:dyDescent="0.25">
      <c r="A22" s="1">
        <v>6</v>
      </c>
      <c r="B22" s="636" t="s">
        <v>24</v>
      </c>
      <c r="C22" s="636"/>
      <c r="D22" s="636"/>
      <c r="E22" s="636"/>
      <c r="G22" s="18" t="s">
        <v>106</v>
      </c>
    </row>
    <row r="23" spans="1:9" ht="15" x14ac:dyDescent="0.25">
      <c r="A23" s="1">
        <v>7</v>
      </c>
      <c r="B23" s="636" t="s">
        <v>25</v>
      </c>
      <c r="C23" s="636"/>
      <c r="D23" s="636"/>
      <c r="E23" s="636"/>
      <c r="F23" s="1" t="s">
        <v>25</v>
      </c>
      <c r="G23" s="18" t="s">
        <v>107</v>
      </c>
      <c r="H23" s="1" t="s">
        <v>107</v>
      </c>
    </row>
    <row r="24" spans="1:9" ht="15" x14ac:dyDescent="0.25">
      <c r="A24" s="1">
        <v>8</v>
      </c>
      <c r="B24" s="636" t="s">
        <v>26</v>
      </c>
      <c r="C24" s="636"/>
      <c r="D24" s="636"/>
      <c r="E24" s="636"/>
      <c r="F24" s="1" t="s">
        <v>108</v>
      </c>
      <c r="G24" s="18" t="s">
        <v>109</v>
      </c>
    </row>
    <row r="25" spans="1:9" ht="15" x14ac:dyDescent="0.25">
      <c r="A25" s="1">
        <v>9</v>
      </c>
      <c r="B25" s="636" t="s">
        <v>27</v>
      </c>
      <c r="C25" s="636"/>
      <c r="D25" s="636"/>
      <c r="E25" s="636"/>
      <c r="F25" s="23" t="s">
        <v>110</v>
      </c>
      <c r="G25" s="18" t="s">
        <v>111</v>
      </c>
      <c r="H25" s="18" t="s">
        <v>112</v>
      </c>
    </row>
    <row r="26" spans="1:9" ht="15" x14ac:dyDescent="0.25">
      <c r="A26" s="1">
        <v>10</v>
      </c>
      <c r="B26" s="636" t="s">
        <v>28</v>
      </c>
      <c r="C26" s="636"/>
      <c r="D26" s="636"/>
      <c r="E26" s="636"/>
      <c r="F26" s="1" t="s">
        <v>81</v>
      </c>
      <c r="G26" s="18" t="s">
        <v>113</v>
      </c>
      <c r="H26" s="1" t="s">
        <v>113</v>
      </c>
      <c r="I26" s="1" t="s">
        <v>154</v>
      </c>
    </row>
    <row r="27" spans="1:9" ht="15" x14ac:dyDescent="0.25">
      <c r="A27" s="1">
        <v>11</v>
      </c>
      <c r="B27" s="636" t="s">
        <v>29</v>
      </c>
      <c r="C27" s="636"/>
      <c r="D27" s="636"/>
      <c r="E27" s="636"/>
      <c r="F27" s="1" t="s">
        <v>82</v>
      </c>
      <c r="G27" s="18" t="s">
        <v>114</v>
      </c>
      <c r="H27" s="1" t="s">
        <v>114</v>
      </c>
    </row>
    <row r="28" spans="1:9" ht="15" x14ac:dyDescent="0.25">
      <c r="A28" s="1">
        <v>12</v>
      </c>
      <c r="B28" s="636" t="s">
        <v>37</v>
      </c>
      <c r="C28" s="636"/>
      <c r="D28" s="636"/>
      <c r="E28" s="636"/>
      <c r="F28" s="1" t="s">
        <v>83</v>
      </c>
      <c r="G28" s="18" t="s">
        <v>115</v>
      </c>
      <c r="H28" s="18" t="s">
        <v>116</v>
      </c>
    </row>
    <row r="29" spans="1:9" ht="15" x14ac:dyDescent="0.25">
      <c r="A29" s="1">
        <v>13</v>
      </c>
      <c r="B29" s="636" t="s">
        <v>30</v>
      </c>
      <c r="C29" s="636"/>
      <c r="D29" s="636"/>
      <c r="E29" s="636"/>
      <c r="F29" s="1" t="s">
        <v>30</v>
      </c>
      <c r="G29" s="18" t="s">
        <v>117</v>
      </c>
      <c r="H29" s="1" t="s">
        <v>117</v>
      </c>
    </row>
    <row r="30" spans="1:9" ht="15" x14ac:dyDescent="0.25">
      <c r="A30" s="1">
        <v>14</v>
      </c>
      <c r="B30" s="636" t="s">
        <v>31</v>
      </c>
      <c r="C30" s="636"/>
      <c r="D30" s="636"/>
      <c r="E30" s="636"/>
      <c r="F30" s="1" t="s">
        <v>118</v>
      </c>
      <c r="G30" s="18" t="s">
        <v>119</v>
      </c>
      <c r="H30" s="1" t="s">
        <v>119</v>
      </c>
    </row>
    <row r="31" spans="1:9" ht="15" x14ac:dyDescent="0.25">
      <c r="A31" s="1">
        <v>15</v>
      </c>
      <c r="B31" s="636" t="s">
        <v>32</v>
      </c>
      <c r="C31" s="636"/>
      <c r="D31" s="636"/>
      <c r="E31" s="636"/>
      <c r="F31" s="1" t="s">
        <v>84</v>
      </c>
      <c r="G31" s="18" t="s">
        <v>170</v>
      </c>
      <c r="H31" s="18"/>
    </row>
    <row r="32" spans="1:9" ht="15" x14ac:dyDescent="0.25">
      <c r="A32" s="1">
        <v>16</v>
      </c>
      <c r="B32" s="636" t="s">
        <v>38</v>
      </c>
      <c r="C32" s="636"/>
      <c r="D32" s="636"/>
      <c r="E32" s="636"/>
      <c r="F32" s="1" t="s">
        <v>121</v>
      </c>
      <c r="G32" s="18" t="s">
        <v>122</v>
      </c>
      <c r="H32" s="1" t="s">
        <v>120</v>
      </c>
    </row>
    <row r="33" spans="1:9" ht="15" x14ac:dyDescent="0.25">
      <c r="A33" s="1">
        <v>17</v>
      </c>
      <c r="B33" s="636" t="s">
        <v>33</v>
      </c>
      <c r="C33" s="636"/>
      <c r="D33" s="636"/>
      <c r="E33" s="636"/>
      <c r="F33" s="1" t="s">
        <v>85</v>
      </c>
      <c r="G33" s="18" t="s">
        <v>123</v>
      </c>
    </row>
    <row r="34" spans="1:9" ht="15" x14ac:dyDescent="0.25">
      <c r="A34" s="1">
        <v>18</v>
      </c>
      <c r="B34" s="636" t="s">
        <v>34</v>
      </c>
      <c r="C34" s="636"/>
      <c r="D34" s="636"/>
      <c r="E34" s="636"/>
      <c r="F34" s="1" t="s">
        <v>110</v>
      </c>
      <c r="G34" s="18" t="s">
        <v>175</v>
      </c>
      <c r="H34" s="18" t="s">
        <v>124</v>
      </c>
      <c r="I34" s="18" t="s">
        <v>175</v>
      </c>
    </row>
    <row r="35" spans="1:9" ht="15" x14ac:dyDescent="0.25">
      <c r="A35" s="1">
        <v>19</v>
      </c>
      <c r="B35" s="636" t="s">
        <v>35</v>
      </c>
      <c r="C35" s="636"/>
      <c r="D35" s="636"/>
      <c r="E35" s="636"/>
      <c r="F35" s="1" t="s">
        <v>125</v>
      </c>
      <c r="G35" s="18" t="s">
        <v>126</v>
      </c>
      <c r="H35" s="18" t="s">
        <v>127</v>
      </c>
    </row>
    <row r="36" spans="1:9" ht="15" x14ac:dyDescent="0.25">
      <c r="A36" s="1">
        <v>20</v>
      </c>
      <c r="B36" s="636" t="s">
        <v>36</v>
      </c>
      <c r="C36" s="636"/>
      <c r="D36" s="636"/>
      <c r="E36" s="636"/>
      <c r="F36" s="1" t="s">
        <v>86</v>
      </c>
      <c r="G36" s="18" t="s">
        <v>168</v>
      </c>
      <c r="H36" s="18" t="s">
        <v>95</v>
      </c>
    </row>
    <row r="37" spans="1:9" ht="15" customHeight="1" x14ac:dyDescent="0.2">
      <c r="A37" s="638"/>
      <c r="B37" s="638"/>
      <c r="C37" s="638"/>
      <c r="D37" s="638"/>
      <c r="E37" s="638"/>
    </row>
    <row r="38" spans="1:9" x14ac:dyDescent="0.2">
      <c r="B38" s="634" t="s">
        <v>65</v>
      </c>
      <c r="C38" s="634"/>
      <c r="D38" s="634"/>
      <c r="E38" s="634"/>
    </row>
    <row r="39" spans="1:9" ht="16.5" x14ac:dyDescent="0.25">
      <c r="A39" s="8" t="s">
        <v>3</v>
      </c>
      <c r="B39" s="635" t="s">
        <v>4</v>
      </c>
      <c r="C39" s="635"/>
      <c r="D39" s="635"/>
      <c r="E39" s="635"/>
    </row>
    <row r="40" spans="1:9" ht="15" x14ac:dyDescent="0.25">
      <c r="A40" s="1">
        <v>1</v>
      </c>
      <c r="B40" s="636" t="s">
        <v>7</v>
      </c>
      <c r="C40" s="636"/>
      <c r="D40" s="636"/>
      <c r="E40" s="636"/>
      <c r="F40" s="1" t="s">
        <v>128</v>
      </c>
      <c r="G40" s="18" t="s">
        <v>129</v>
      </c>
      <c r="H40" s="18" t="s">
        <v>153</v>
      </c>
      <c r="I40" s="1" t="s">
        <v>152</v>
      </c>
    </row>
    <row r="41" spans="1:9" ht="15" x14ac:dyDescent="0.25">
      <c r="A41" s="1">
        <v>2</v>
      </c>
      <c r="B41" s="636" t="s">
        <v>8</v>
      </c>
      <c r="C41" s="636"/>
      <c r="D41" s="636"/>
      <c r="E41" s="636"/>
      <c r="F41" s="1" t="s">
        <v>81</v>
      </c>
      <c r="G41" s="18" t="s">
        <v>130</v>
      </c>
      <c r="H41" s="18" t="s">
        <v>131</v>
      </c>
      <c r="I41" s="1" t="s">
        <v>154</v>
      </c>
    </row>
    <row r="42" spans="1:9" ht="15" x14ac:dyDescent="0.25">
      <c r="A42" s="1">
        <v>3</v>
      </c>
      <c r="B42" s="636" t="s">
        <v>9</v>
      </c>
      <c r="C42" s="636"/>
      <c r="D42" s="636"/>
      <c r="E42" s="636"/>
      <c r="G42" s="18" t="s">
        <v>132</v>
      </c>
      <c r="H42" s="1" t="s">
        <v>132</v>
      </c>
    </row>
    <row r="43" spans="1:9" ht="15" x14ac:dyDescent="0.25">
      <c r="A43" s="1">
        <v>4</v>
      </c>
      <c r="B43" s="639" t="s">
        <v>10</v>
      </c>
      <c r="C43" s="639"/>
      <c r="D43" s="639"/>
      <c r="E43" s="639"/>
      <c r="F43" s="1" t="s">
        <v>87</v>
      </c>
      <c r="G43" s="18" t="s">
        <v>133</v>
      </c>
      <c r="H43" s="18" t="s">
        <v>147</v>
      </c>
      <c r="I43" s="18" t="s">
        <v>148</v>
      </c>
    </row>
    <row r="44" spans="1:9" ht="15" x14ac:dyDescent="0.25">
      <c r="A44" s="1">
        <v>5</v>
      </c>
      <c r="B44" s="636" t="s">
        <v>11</v>
      </c>
      <c r="C44" s="636"/>
      <c r="D44" s="636"/>
      <c r="E44" s="636"/>
      <c r="F44" s="1" t="s">
        <v>88</v>
      </c>
      <c r="G44" s="18" t="s">
        <v>134</v>
      </c>
      <c r="H44" s="18" t="s">
        <v>135</v>
      </c>
    </row>
    <row r="45" spans="1:9" ht="15" x14ac:dyDescent="0.25">
      <c r="A45" s="1">
        <v>6</v>
      </c>
      <c r="B45" s="636" t="s">
        <v>12</v>
      </c>
      <c r="C45" s="636"/>
      <c r="D45" s="636"/>
      <c r="E45" s="636"/>
      <c r="F45" s="1" t="s">
        <v>150</v>
      </c>
      <c r="G45" s="18" t="s">
        <v>151</v>
      </c>
    </row>
    <row r="46" spans="1:9" ht="15" x14ac:dyDescent="0.25">
      <c r="A46" s="1">
        <v>7</v>
      </c>
      <c r="B46" s="636" t="s">
        <v>13</v>
      </c>
      <c r="C46" s="636"/>
      <c r="D46" s="636"/>
      <c r="E46" s="636"/>
      <c r="F46" s="1" t="s">
        <v>136</v>
      </c>
      <c r="G46" s="18" t="s">
        <v>137</v>
      </c>
      <c r="H46" s="1" t="s">
        <v>137</v>
      </c>
    </row>
    <row r="47" spans="1:9" ht="15" x14ac:dyDescent="0.25">
      <c r="A47" s="1">
        <v>8</v>
      </c>
      <c r="B47" s="639" t="s">
        <v>91</v>
      </c>
      <c r="C47" s="639"/>
      <c r="D47" s="639"/>
      <c r="E47" s="639"/>
      <c r="F47" s="1" t="s">
        <v>87</v>
      </c>
      <c r="G47" s="18" t="s">
        <v>138</v>
      </c>
      <c r="H47" s="18" t="s">
        <v>147</v>
      </c>
      <c r="I47" s="18" t="s">
        <v>148</v>
      </c>
    </row>
    <row r="48" spans="1:9" ht="15" x14ac:dyDescent="0.25">
      <c r="A48" s="1">
        <v>9</v>
      </c>
      <c r="B48" s="636" t="s">
        <v>14</v>
      </c>
      <c r="C48" s="636"/>
      <c r="D48" s="636"/>
      <c r="E48" s="636"/>
      <c r="F48" s="1" t="s">
        <v>89</v>
      </c>
      <c r="G48" s="18" t="s">
        <v>139</v>
      </c>
      <c r="H48" s="1" t="s">
        <v>139</v>
      </c>
    </row>
    <row r="49" spans="1:10" ht="15" x14ac:dyDescent="0.25">
      <c r="A49" s="1">
        <v>10</v>
      </c>
      <c r="B49" s="636" t="s">
        <v>15</v>
      </c>
      <c r="C49" s="636"/>
      <c r="D49" s="636"/>
      <c r="E49" s="636"/>
      <c r="F49" s="1" t="s">
        <v>140</v>
      </c>
      <c r="G49" s="18" t="s">
        <v>141</v>
      </c>
      <c r="H49" s="18" t="s">
        <v>142</v>
      </c>
      <c r="I49" s="1" t="s">
        <v>169</v>
      </c>
    </row>
    <row r="50" spans="1:10" ht="15" x14ac:dyDescent="0.25">
      <c r="A50" s="1">
        <v>11</v>
      </c>
      <c r="B50" s="639" t="s">
        <v>16</v>
      </c>
      <c r="C50" s="639"/>
      <c r="D50" s="639"/>
      <c r="E50" s="639"/>
      <c r="F50" s="1" t="s">
        <v>87</v>
      </c>
      <c r="G50" s="18" t="s">
        <v>143</v>
      </c>
      <c r="H50" s="18" t="s">
        <v>147</v>
      </c>
      <c r="I50" s="18" t="s">
        <v>148</v>
      </c>
    </row>
    <row r="51" spans="1:10" ht="15" x14ac:dyDescent="0.25">
      <c r="A51" s="1">
        <v>12</v>
      </c>
      <c r="B51" s="636" t="s">
        <v>17</v>
      </c>
      <c r="C51" s="636"/>
      <c r="D51" s="636"/>
      <c r="E51" s="636"/>
      <c r="F51" s="1" t="s">
        <v>144</v>
      </c>
      <c r="G51" s="18" t="s">
        <v>145</v>
      </c>
    </row>
    <row r="52" spans="1:10" ht="15" x14ac:dyDescent="0.25">
      <c r="A52" s="1">
        <v>13</v>
      </c>
      <c r="B52" s="636" t="s">
        <v>74</v>
      </c>
      <c r="C52" s="636"/>
      <c r="D52" s="636"/>
      <c r="E52" s="636"/>
      <c r="F52" s="1" t="s">
        <v>90</v>
      </c>
      <c r="G52" s="18" t="s">
        <v>146</v>
      </c>
      <c r="H52" s="1" t="s">
        <v>146</v>
      </c>
    </row>
    <row r="55" spans="1:10" x14ac:dyDescent="0.2">
      <c r="B55" s="634" t="s">
        <v>218</v>
      </c>
      <c r="C55" s="634"/>
      <c r="D55" s="634"/>
      <c r="E55" s="634"/>
    </row>
    <row r="56" spans="1:10" ht="16.5" x14ac:dyDescent="0.25">
      <c r="A56" s="8" t="s">
        <v>3</v>
      </c>
      <c r="B56" s="635" t="s">
        <v>4</v>
      </c>
      <c r="C56" s="635"/>
      <c r="D56" s="635"/>
      <c r="E56" s="635"/>
      <c r="H56" s="72" t="s">
        <v>249</v>
      </c>
      <c r="I56" s="72" t="s">
        <v>250</v>
      </c>
      <c r="J56" s="72" t="s">
        <v>251</v>
      </c>
    </row>
    <row r="57" spans="1:10" ht="16.5" x14ac:dyDescent="0.2">
      <c r="A57" s="67">
        <v>1</v>
      </c>
      <c r="B57" s="66" t="s">
        <v>216</v>
      </c>
      <c r="C57" s="66"/>
      <c r="D57" s="66"/>
      <c r="E57" s="66"/>
      <c r="F57" s="66" t="s">
        <v>216</v>
      </c>
      <c r="G57" s="68" t="s">
        <v>219</v>
      </c>
      <c r="H57" s="69"/>
      <c r="I57" s="69"/>
      <c r="J57" s="69"/>
    </row>
    <row r="58" spans="1:10" ht="16.5" x14ac:dyDescent="0.2">
      <c r="A58" s="67">
        <v>2</v>
      </c>
      <c r="B58" s="1" t="s">
        <v>180</v>
      </c>
      <c r="C58" s="1"/>
      <c r="D58" s="1"/>
      <c r="F58" s="16" t="s">
        <v>149</v>
      </c>
      <c r="G58" s="68" t="s">
        <v>220</v>
      </c>
      <c r="H58" s="70" t="s">
        <v>232</v>
      </c>
      <c r="I58" s="70" t="s">
        <v>233</v>
      </c>
      <c r="J58" s="70"/>
    </row>
    <row r="59" spans="1:10" ht="16.5" x14ac:dyDescent="0.2">
      <c r="A59" s="67">
        <v>3</v>
      </c>
      <c r="B59" s="15" t="s">
        <v>181</v>
      </c>
      <c r="C59" s="15"/>
      <c r="D59" s="15"/>
      <c r="E59" s="15"/>
      <c r="F59" s="16" t="s">
        <v>181</v>
      </c>
      <c r="G59" s="68" t="s">
        <v>221</v>
      </c>
      <c r="H59" s="70" t="s">
        <v>234</v>
      </c>
      <c r="I59" s="70"/>
      <c r="J59" s="70"/>
    </row>
    <row r="60" spans="1:10" ht="21.75" customHeight="1" x14ac:dyDescent="0.2">
      <c r="A60" s="67">
        <v>4</v>
      </c>
      <c r="B60" s="15" t="s">
        <v>182</v>
      </c>
      <c r="C60" s="15"/>
      <c r="D60" s="15"/>
      <c r="E60" s="15"/>
      <c r="F60" s="16" t="s">
        <v>182</v>
      </c>
      <c r="G60" s="68" t="s">
        <v>222</v>
      </c>
      <c r="H60" s="70" t="s">
        <v>235</v>
      </c>
      <c r="I60" s="70"/>
      <c r="J60" s="82" t="s">
        <v>236</v>
      </c>
    </row>
    <row r="61" spans="1:10" ht="16.5" x14ac:dyDescent="0.2">
      <c r="A61" s="67">
        <v>5</v>
      </c>
      <c r="B61" s="1" t="s">
        <v>183</v>
      </c>
      <c r="C61" s="1"/>
      <c r="D61" s="1"/>
      <c r="F61" s="1" t="s">
        <v>183</v>
      </c>
      <c r="G61" s="68" t="s">
        <v>223</v>
      </c>
      <c r="H61" s="70"/>
      <c r="I61" s="70" t="s">
        <v>237</v>
      </c>
      <c r="J61" s="70"/>
    </row>
    <row r="62" spans="1:10" ht="16.5" x14ac:dyDescent="0.2">
      <c r="A62" s="67">
        <v>6</v>
      </c>
      <c r="B62" s="1" t="s">
        <v>184</v>
      </c>
      <c r="C62" s="1"/>
      <c r="D62" s="1"/>
      <c r="F62" s="16" t="s">
        <v>149</v>
      </c>
      <c r="G62" s="68" t="s">
        <v>224</v>
      </c>
      <c r="H62" s="70" t="s">
        <v>238</v>
      </c>
      <c r="I62" s="70"/>
      <c r="J62" s="70"/>
    </row>
    <row r="63" spans="1:10" ht="16.5" x14ac:dyDescent="0.2">
      <c r="A63" s="67">
        <v>7</v>
      </c>
      <c r="B63" s="1" t="s">
        <v>185</v>
      </c>
      <c r="C63" s="1"/>
      <c r="D63" s="1"/>
      <c r="F63" s="16" t="s">
        <v>196</v>
      </c>
      <c r="G63" s="68" t="s">
        <v>225</v>
      </c>
      <c r="H63" s="82" t="s">
        <v>239</v>
      </c>
      <c r="I63" s="70"/>
      <c r="J63" s="70"/>
    </row>
    <row r="64" spans="1:10" ht="16.5" x14ac:dyDescent="0.2">
      <c r="A64" s="67">
        <v>8</v>
      </c>
      <c r="B64" s="1" t="s">
        <v>186</v>
      </c>
      <c r="C64" s="1"/>
      <c r="D64" s="1"/>
      <c r="F64" s="16" t="s">
        <v>149</v>
      </c>
      <c r="G64" s="68" t="s">
        <v>226</v>
      </c>
      <c r="H64" s="70" t="s">
        <v>240</v>
      </c>
      <c r="I64" s="82" t="s">
        <v>241</v>
      </c>
      <c r="J64" s="70"/>
    </row>
    <row r="65" spans="1:129" ht="30" x14ac:dyDescent="0.2">
      <c r="A65" s="67">
        <v>9</v>
      </c>
      <c r="B65" s="1" t="s">
        <v>187</v>
      </c>
      <c r="C65" s="1"/>
      <c r="D65" s="1"/>
      <c r="F65" s="16" t="s">
        <v>187</v>
      </c>
      <c r="G65" s="68" t="s">
        <v>254</v>
      </c>
      <c r="H65" s="70"/>
      <c r="I65" s="70"/>
      <c r="J65" s="70" t="s">
        <v>255</v>
      </c>
    </row>
    <row r="66" spans="1:129" ht="16.5" x14ac:dyDescent="0.2">
      <c r="A66" s="67">
        <v>10</v>
      </c>
      <c r="B66" s="1" t="s">
        <v>188</v>
      </c>
      <c r="C66" s="1"/>
      <c r="D66" s="1"/>
      <c r="F66" s="16" t="s">
        <v>195</v>
      </c>
      <c r="G66" s="68" t="s">
        <v>227</v>
      </c>
      <c r="H66" s="70" t="s">
        <v>242</v>
      </c>
      <c r="I66" s="70" t="s">
        <v>243</v>
      </c>
      <c r="J66" s="70"/>
    </row>
    <row r="67" spans="1:129" ht="16.5" x14ac:dyDescent="0.2">
      <c r="A67" s="67">
        <v>11</v>
      </c>
      <c r="B67" s="1" t="s">
        <v>189</v>
      </c>
      <c r="C67" s="1"/>
      <c r="D67" s="1"/>
      <c r="F67" s="16"/>
      <c r="G67" s="68" t="s">
        <v>228</v>
      </c>
      <c r="H67" s="70" t="s">
        <v>244</v>
      </c>
      <c r="I67" s="70"/>
      <c r="J67" s="70"/>
    </row>
    <row r="68" spans="1:129" ht="16.5" x14ac:dyDescent="0.2">
      <c r="A68" s="67">
        <v>12</v>
      </c>
      <c r="B68" s="1" t="s">
        <v>252</v>
      </c>
      <c r="C68" s="1"/>
      <c r="D68" s="1"/>
      <c r="F68" s="16"/>
      <c r="G68" s="68" t="s">
        <v>229</v>
      </c>
      <c r="H68" s="70" t="s">
        <v>245</v>
      </c>
      <c r="I68" s="70"/>
      <c r="J68" s="70"/>
    </row>
    <row r="69" spans="1:129" ht="16.5" x14ac:dyDescent="0.2">
      <c r="A69" s="67">
        <v>13</v>
      </c>
      <c r="B69" s="1" t="s">
        <v>190</v>
      </c>
      <c r="C69" s="1"/>
      <c r="D69" s="1"/>
      <c r="F69" s="16" t="s">
        <v>204</v>
      </c>
      <c r="G69" s="68" t="s">
        <v>230</v>
      </c>
      <c r="H69" s="70" t="s">
        <v>246</v>
      </c>
      <c r="I69" s="70"/>
      <c r="J69" s="70" t="s">
        <v>256</v>
      </c>
    </row>
    <row r="70" spans="1:129" ht="16.5" x14ac:dyDescent="0.2">
      <c r="A70" s="67">
        <v>14</v>
      </c>
      <c r="B70" s="1" t="s">
        <v>191</v>
      </c>
      <c r="C70" s="1"/>
      <c r="D70" s="1"/>
      <c r="F70" s="16" t="s">
        <v>202</v>
      </c>
      <c r="G70" s="68" t="s">
        <v>231</v>
      </c>
      <c r="H70" s="70" t="s">
        <v>247</v>
      </c>
      <c r="I70" s="70" t="s">
        <v>248</v>
      </c>
      <c r="J70" s="70"/>
    </row>
    <row r="71" spans="1:129" x14ac:dyDescent="0.2">
      <c r="G71" s="71"/>
    </row>
    <row r="76" spans="1:129" ht="18.75" x14ac:dyDescent="0.25">
      <c r="B76" s="631" t="s">
        <v>18</v>
      </c>
      <c r="C76" s="631"/>
      <c r="D76" s="631"/>
      <c r="E76" s="631"/>
      <c r="F76" s="631"/>
      <c r="G76" s="631"/>
      <c r="H76" s="20"/>
      <c r="I76" s="20"/>
      <c r="J76" s="20"/>
      <c r="K76"/>
      <c r="L76" s="3"/>
      <c r="M76"/>
      <c r="N76" s="3"/>
      <c r="O76"/>
      <c r="P76" s="3"/>
      <c r="Q76"/>
      <c r="R76" s="3"/>
      <c r="S76"/>
      <c r="T76" s="3"/>
      <c r="U76"/>
      <c r="V76" s="3"/>
      <c r="W76"/>
      <c r="X76" s="3"/>
      <c r="Y76"/>
      <c r="Z76" s="3"/>
      <c r="AA76"/>
      <c r="AB76" s="3"/>
      <c r="AC76"/>
      <c r="AD76" s="3"/>
      <c r="AE76"/>
      <c r="AF76" s="3"/>
      <c r="AG76"/>
      <c r="AH76" s="3"/>
      <c r="AI76"/>
      <c r="AJ76" s="3"/>
      <c r="AK76"/>
      <c r="AL76" s="3"/>
      <c r="AM76"/>
      <c r="AN76" s="3"/>
      <c r="AO76"/>
      <c r="AP76" s="3"/>
      <c r="AQ76"/>
      <c r="AR76" s="3"/>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row>
    <row r="77" spans="1:129" ht="18.75" x14ac:dyDescent="0.25">
      <c r="B77" s="631" t="s">
        <v>19</v>
      </c>
      <c r="C77" s="631"/>
      <c r="D77" s="631"/>
      <c r="E77" s="631"/>
      <c r="F77" s="631"/>
      <c r="G77" s="631"/>
      <c r="H77" s="631"/>
      <c r="I77" s="631"/>
      <c r="J77" s="631"/>
      <c r="K77"/>
      <c r="L77" s="3"/>
      <c r="M77"/>
      <c r="N77" s="3"/>
      <c r="O77"/>
      <c r="P77" s="3"/>
      <c r="Q77"/>
      <c r="R77" s="3"/>
      <c r="S77"/>
      <c r="T77" s="3"/>
      <c r="U77"/>
      <c r="V77" s="3"/>
      <c r="W77"/>
      <c r="X77" s="3"/>
      <c r="Y77"/>
      <c r="Z77" s="3"/>
      <c r="AA77"/>
      <c r="AB77" s="3"/>
      <c r="AC77"/>
      <c r="AD77" s="3"/>
      <c r="AE77"/>
      <c r="AF77" s="3"/>
      <c r="AG77"/>
      <c r="AH77" s="3"/>
      <c r="AI77"/>
      <c r="AJ77" s="3"/>
      <c r="AK77"/>
      <c r="AL77" s="3"/>
      <c r="AM77"/>
      <c r="AN77" s="3"/>
      <c r="AO77"/>
      <c r="AP77" s="3"/>
      <c r="AQ77"/>
      <c r="AR77" s="3"/>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row>
    <row r="78" spans="1:129" ht="18.75" x14ac:dyDescent="0.25">
      <c r="B78" s="631" t="s">
        <v>2</v>
      </c>
      <c r="C78" s="631"/>
      <c r="D78" s="631"/>
      <c r="E78" s="631"/>
      <c r="F78" s="631"/>
      <c r="G78" s="631"/>
      <c r="H78" s="631"/>
      <c r="I78" s="631"/>
      <c r="J78" s="631"/>
      <c r="K78"/>
      <c r="L78" s="3"/>
      <c r="M78"/>
      <c r="N78" s="3"/>
      <c r="O78"/>
      <c r="P78" s="3"/>
      <c r="Q78"/>
      <c r="R78" s="3"/>
      <c r="S78"/>
      <c r="T78" s="3"/>
      <c r="U78"/>
      <c r="V78" s="3"/>
      <c r="W78"/>
      <c r="X78" s="3"/>
      <c r="Y78"/>
      <c r="Z78" s="3"/>
      <c r="AA78"/>
      <c r="AB78" s="3"/>
      <c r="AC78"/>
      <c r="AD78" s="3"/>
      <c r="AE78"/>
      <c r="AF78" s="3"/>
      <c r="AG78"/>
      <c r="AH78" s="3"/>
      <c r="AI78"/>
      <c r="AJ78" s="3"/>
      <c r="AK78"/>
      <c r="AL78" s="3"/>
      <c r="AM78"/>
      <c r="AN78" s="3"/>
      <c r="AO78"/>
      <c r="AP78" s="3"/>
      <c r="AQ78"/>
      <c r="AR78" s="3"/>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row>
    <row r="79" spans="1:129" ht="16.5" x14ac:dyDescent="0.25">
      <c r="B79" s="4"/>
      <c r="C79" s="4"/>
      <c r="D79" s="4"/>
      <c r="E79" s="4"/>
      <c r="F79" s="4"/>
      <c r="G79" s="1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row>
    <row r="80" spans="1:129" ht="16.5" x14ac:dyDescent="0.25">
      <c r="B80" s="85" t="s">
        <v>3</v>
      </c>
      <c r="C80" s="85" t="s">
        <v>4</v>
      </c>
      <c r="D80" s="85" t="s">
        <v>270</v>
      </c>
      <c r="E80" s="85" t="s">
        <v>250</v>
      </c>
      <c r="F80" s="85" t="s">
        <v>249</v>
      </c>
      <c r="G80" s="86" t="s">
        <v>271</v>
      </c>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5"/>
      <c r="AT80" s="6"/>
      <c r="AU80" s="5"/>
      <c r="AV80" s="6"/>
      <c r="AW80" s="5"/>
      <c r="AX80" s="6"/>
      <c r="AY80" s="5"/>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row>
    <row r="81" spans="2:129" ht="15" x14ac:dyDescent="0.25">
      <c r="B81" s="87">
        <v>1</v>
      </c>
      <c r="C81" s="87" t="s">
        <v>20</v>
      </c>
      <c r="D81" s="72" t="s">
        <v>315</v>
      </c>
      <c r="E81" s="72" t="s">
        <v>313</v>
      </c>
      <c r="F81" s="72"/>
      <c r="G81" s="104" t="s">
        <v>96</v>
      </c>
      <c r="H81" s="7"/>
      <c r="I81" s="48"/>
      <c r="J81" s="7"/>
      <c r="K81" s="54"/>
      <c r="L81" s="7"/>
      <c r="M81" s="55"/>
      <c r="N81" s="7"/>
      <c r="O81" s="11"/>
      <c r="P81" s="7"/>
      <c r="Q81" s="11"/>
      <c r="R81" s="7"/>
      <c r="S81" s="11"/>
      <c r="T81" s="7"/>
      <c r="U81" s="11"/>
      <c r="V81" s="7"/>
      <c r="W81" s="11"/>
      <c r="X81" s="7"/>
      <c r="Y81" s="11"/>
      <c r="Z81" s="7"/>
      <c r="AA81" s="11"/>
      <c r="AB81" s="7"/>
      <c r="AC81" s="11"/>
      <c r="AD81" s="7"/>
      <c r="AE81" s="11"/>
      <c r="AF81" s="7"/>
      <c r="AG81" s="11"/>
      <c r="AH81" s="7"/>
      <c r="AI81" s="11"/>
      <c r="AJ81" s="7"/>
      <c r="AK81" s="11"/>
      <c r="AL81" s="7"/>
      <c r="AM81" s="11"/>
      <c r="AN81" s="7"/>
      <c r="AO81" s="11"/>
      <c r="AP81" s="7"/>
      <c r="AQ81" s="11"/>
      <c r="AR81" s="7"/>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row>
    <row r="82" spans="2:129" ht="15" x14ac:dyDescent="0.25">
      <c r="B82" s="87">
        <v>2</v>
      </c>
      <c r="C82" s="88" t="s">
        <v>21</v>
      </c>
      <c r="D82" s="72" t="s">
        <v>314</v>
      </c>
      <c r="E82" s="72"/>
      <c r="F82" s="98"/>
      <c r="G82" s="107" t="s">
        <v>99</v>
      </c>
      <c r="H82" s="21"/>
      <c r="I82" s="17"/>
      <c r="J82" s="7"/>
      <c r="K82" s="56"/>
      <c r="L82" s="7"/>
      <c r="M82" s="55"/>
      <c r="N82" s="7"/>
      <c r="O82" s="11"/>
      <c r="P82" s="7"/>
      <c r="Q82" s="11"/>
      <c r="R82" s="7"/>
      <c r="S82" s="11"/>
      <c r="T82" s="7"/>
      <c r="U82" s="11"/>
      <c r="V82" s="7"/>
      <c r="W82" s="11"/>
      <c r="X82" s="7"/>
      <c r="Y82" s="11"/>
      <c r="Z82" s="7"/>
      <c r="AA82" s="11"/>
      <c r="AB82" s="7"/>
      <c r="AC82" s="11"/>
      <c r="AD82" s="7"/>
      <c r="AE82" s="11"/>
      <c r="AF82" s="7"/>
      <c r="AG82" s="11"/>
      <c r="AH82" s="7"/>
      <c r="AI82" s="11"/>
      <c r="AJ82" s="7"/>
      <c r="AK82" s="11"/>
      <c r="AL82" s="7"/>
      <c r="AM82" s="11"/>
      <c r="AN82" s="7"/>
      <c r="AO82" s="11"/>
      <c r="AP82" s="7"/>
      <c r="AQ82" s="11"/>
      <c r="AR82" s="7"/>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row>
    <row r="83" spans="2:129" ht="15" x14ac:dyDescent="0.25">
      <c r="B83" s="87">
        <v>3</v>
      </c>
      <c r="C83" s="88" t="s">
        <v>73</v>
      </c>
      <c r="D83" s="72"/>
      <c r="E83" s="72"/>
      <c r="F83" s="72"/>
      <c r="G83" s="107" t="s">
        <v>101</v>
      </c>
      <c r="H83" s="57"/>
      <c r="I83" s="17"/>
      <c r="J83" s="7"/>
      <c r="K83" s="54"/>
      <c r="L83" s="58"/>
      <c r="M83" s="55"/>
      <c r="N83" s="7"/>
      <c r="O83" s="11"/>
      <c r="P83" s="7"/>
      <c r="Q83" s="11"/>
      <c r="R83" s="7"/>
      <c r="S83" s="11"/>
      <c r="T83" s="7"/>
      <c r="U83" s="11"/>
      <c r="V83" s="7"/>
      <c r="W83" s="11"/>
      <c r="X83" s="7"/>
      <c r="Y83" s="11"/>
      <c r="Z83" s="7"/>
      <c r="AA83" s="11"/>
      <c r="AB83" s="7"/>
      <c r="AC83" s="11"/>
      <c r="AD83" s="7"/>
      <c r="AE83" s="11"/>
      <c r="AF83" s="7"/>
      <c r="AG83" s="11"/>
      <c r="AH83" s="7"/>
      <c r="AI83" s="11"/>
      <c r="AJ83" s="7"/>
      <c r="AK83" s="11"/>
      <c r="AL83" s="7"/>
      <c r="AM83" s="11"/>
      <c r="AN83" s="7"/>
      <c r="AO83" s="11"/>
      <c r="AP83" s="7"/>
      <c r="AQ83" s="11"/>
      <c r="AR83" s="7"/>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row>
    <row r="84" spans="2:129" ht="15" x14ac:dyDescent="0.25">
      <c r="B84" s="87">
        <v>4</v>
      </c>
      <c r="C84" s="87" t="s">
        <v>23</v>
      </c>
      <c r="D84" s="72" t="s">
        <v>316</v>
      </c>
      <c r="E84" s="72" t="s">
        <v>317</v>
      </c>
      <c r="F84" s="72"/>
      <c r="G84" s="104" t="s">
        <v>104</v>
      </c>
      <c r="H84" s="7"/>
      <c r="I84" s="84"/>
      <c r="J84" s="7"/>
      <c r="K84" s="84"/>
      <c r="L84" s="7"/>
      <c r="M84" s="84"/>
      <c r="N84" s="7"/>
      <c r="O84" s="11"/>
      <c r="P84" s="7"/>
      <c r="Q84" s="11"/>
      <c r="R84" s="7"/>
      <c r="S84" s="11"/>
      <c r="T84" s="7"/>
      <c r="U84" s="11"/>
      <c r="V84" s="7"/>
      <c r="W84" s="11"/>
      <c r="X84" s="7"/>
      <c r="Y84" s="11"/>
      <c r="Z84" s="7"/>
      <c r="AA84" s="11"/>
      <c r="AB84" s="7"/>
      <c r="AC84" s="11"/>
      <c r="AD84" s="7"/>
      <c r="AE84" s="11"/>
      <c r="AF84" s="7"/>
      <c r="AG84" s="11"/>
      <c r="AH84" s="7"/>
      <c r="AI84" s="11"/>
      <c r="AJ84" s="7"/>
      <c r="AK84" s="11"/>
      <c r="AL84" s="7"/>
      <c r="AM84" s="11"/>
      <c r="AN84" s="7"/>
      <c r="AO84" s="11"/>
      <c r="AP84" s="7"/>
      <c r="AQ84" s="11"/>
      <c r="AR84" s="7"/>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row>
    <row r="85" spans="2:129" ht="15" x14ac:dyDescent="0.25">
      <c r="B85" s="87">
        <v>5</v>
      </c>
      <c r="C85" s="87" t="s">
        <v>25</v>
      </c>
      <c r="D85" s="72" t="s">
        <v>318</v>
      </c>
      <c r="E85" s="72" t="s">
        <v>319</v>
      </c>
      <c r="F85" s="72" t="s">
        <v>320</v>
      </c>
      <c r="G85" s="104" t="s">
        <v>107</v>
      </c>
      <c r="H85" s="7"/>
      <c r="I85" s="17"/>
      <c r="J85" s="7"/>
      <c r="K85" s="54"/>
      <c r="L85" s="7"/>
      <c r="M85" s="55"/>
      <c r="N85" s="7"/>
      <c r="O85" s="11"/>
      <c r="P85" s="7"/>
      <c r="Q85" s="11"/>
      <c r="R85" s="7"/>
      <c r="S85" s="11"/>
      <c r="T85" s="7"/>
      <c r="U85" s="11"/>
      <c r="V85" s="7"/>
      <c r="W85" s="11"/>
      <c r="X85" s="7"/>
      <c r="Y85" s="11"/>
      <c r="Z85" s="7"/>
      <c r="AA85" s="11"/>
      <c r="AB85" s="7"/>
      <c r="AC85" s="11"/>
      <c r="AD85" s="7"/>
      <c r="AE85" s="11"/>
      <c r="AF85" s="7"/>
      <c r="AG85" s="11"/>
      <c r="AH85" s="7"/>
      <c r="AI85" s="11"/>
      <c r="AJ85" s="7"/>
      <c r="AK85" s="11"/>
      <c r="AL85" s="7"/>
      <c r="AM85" s="11"/>
      <c r="AN85" s="7"/>
      <c r="AO85" s="11"/>
      <c r="AP85" s="7"/>
      <c r="AQ85" s="11"/>
      <c r="AR85" s="7"/>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row>
    <row r="86" spans="2:129" ht="15" x14ac:dyDescent="0.25">
      <c r="B86" s="87">
        <v>6</v>
      </c>
      <c r="C86" s="87" t="s">
        <v>26</v>
      </c>
      <c r="D86" s="72"/>
      <c r="E86" s="72"/>
      <c r="F86" s="72"/>
      <c r="G86" s="104" t="s">
        <v>355</v>
      </c>
      <c r="H86" s="7"/>
      <c r="I86" s="48"/>
      <c r="J86" s="7"/>
      <c r="K86" s="54"/>
      <c r="L86" s="7"/>
      <c r="M86" s="55"/>
      <c r="N86" s="22"/>
      <c r="O86" s="11"/>
      <c r="P86" s="7"/>
      <c r="Q86" s="11"/>
      <c r="R86" s="7"/>
      <c r="S86" s="11"/>
      <c r="T86" s="7"/>
      <c r="U86" s="11"/>
      <c r="V86" s="7"/>
      <c r="W86" s="11"/>
      <c r="X86" s="7"/>
      <c r="Y86" s="11"/>
      <c r="Z86" s="7"/>
      <c r="AA86" s="11"/>
      <c r="AB86" s="7"/>
      <c r="AC86" s="11"/>
      <c r="AD86" s="7"/>
      <c r="AE86" s="11"/>
      <c r="AF86" s="7"/>
      <c r="AG86" s="11"/>
      <c r="AH86" s="7"/>
      <c r="AI86" s="11"/>
      <c r="AJ86" s="7"/>
      <c r="AK86" s="11"/>
      <c r="AL86" s="7"/>
      <c r="AM86" s="11"/>
      <c r="AN86" s="7"/>
      <c r="AO86" s="11"/>
      <c r="AP86" s="7"/>
      <c r="AQ86" s="11"/>
      <c r="AR86" s="7"/>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row>
    <row r="87" spans="2:129" ht="15" x14ac:dyDescent="0.25">
      <c r="B87" s="87">
        <v>7</v>
      </c>
      <c r="C87" s="87" t="s">
        <v>27</v>
      </c>
      <c r="D87" s="72"/>
      <c r="E87" s="72"/>
      <c r="F87" s="72"/>
      <c r="G87" s="104" t="s">
        <v>111</v>
      </c>
      <c r="H87" s="7"/>
      <c r="I87" s="17"/>
      <c r="J87" s="7"/>
      <c r="K87" s="56"/>
      <c r="L87" s="7"/>
      <c r="M87" s="56"/>
      <c r="N87" s="7"/>
      <c r="O87" s="55"/>
      <c r="P87" s="7"/>
      <c r="Q87" s="11"/>
      <c r="R87" s="7"/>
      <c r="S87" s="11"/>
      <c r="T87" s="7"/>
      <c r="U87" s="11"/>
      <c r="V87" s="7"/>
      <c r="W87" s="11"/>
      <c r="X87" s="7"/>
      <c r="Y87" s="11"/>
      <c r="Z87" s="7"/>
      <c r="AA87" s="11"/>
      <c r="AB87" s="7"/>
      <c r="AC87" s="11"/>
      <c r="AD87" s="7"/>
      <c r="AE87" s="11"/>
      <c r="AF87" s="7"/>
      <c r="AG87" s="11"/>
      <c r="AH87" s="7"/>
      <c r="AI87" s="11"/>
      <c r="AJ87" s="7"/>
      <c r="AK87" s="11"/>
      <c r="AL87" s="7"/>
      <c r="AM87" s="11"/>
      <c r="AN87" s="7"/>
      <c r="AO87" s="11"/>
      <c r="AP87" s="7"/>
      <c r="AQ87" s="11"/>
      <c r="AR87" s="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row>
    <row r="88" spans="2:129" ht="15" x14ac:dyDescent="0.25">
      <c r="B88" s="87">
        <v>8</v>
      </c>
      <c r="C88" s="87" t="s">
        <v>28</v>
      </c>
      <c r="D88" s="72"/>
      <c r="E88" s="72"/>
      <c r="F88" s="72"/>
      <c r="G88" s="104" t="s">
        <v>113</v>
      </c>
      <c r="H88" s="7"/>
      <c r="I88" s="17"/>
      <c r="J88" s="7"/>
      <c r="K88" s="54"/>
      <c r="L88" s="7"/>
      <c r="M88" s="11"/>
      <c r="N88" s="7"/>
      <c r="O88" s="11"/>
      <c r="P88" s="7"/>
      <c r="Q88" s="11"/>
      <c r="R88" s="7"/>
      <c r="S88" s="11"/>
      <c r="T88" s="51"/>
      <c r="U88" s="11"/>
      <c r="V88" s="7"/>
      <c r="W88" s="11"/>
      <c r="X88" s="7"/>
      <c r="Y88" s="11"/>
      <c r="Z88" s="7"/>
      <c r="AA88" s="11"/>
      <c r="AB88" s="7"/>
      <c r="AC88" s="11"/>
      <c r="AD88" s="7"/>
      <c r="AE88" s="11"/>
      <c r="AF88" s="7"/>
      <c r="AG88" s="11"/>
      <c r="AH88" s="7"/>
      <c r="AI88" s="11"/>
      <c r="AJ88" s="7"/>
      <c r="AK88" s="11"/>
      <c r="AL88" s="7"/>
      <c r="AM88" s="11"/>
      <c r="AN88" s="7"/>
      <c r="AO88" s="11"/>
      <c r="AP88" s="7"/>
      <c r="AQ88" s="11"/>
      <c r="AR88" s="7"/>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row>
    <row r="89" spans="2:129" ht="15" x14ac:dyDescent="0.25">
      <c r="B89" s="87">
        <v>9</v>
      </c>
      <c r="C89" s="87" t="s">
        <v>29</v>
      </c>
      <c r="D89" s="72" t="s">
        <v>321</v>
      </c>
      <c r="E89" s="72"/>
      <c r="F89" s="72" t="s">
        <v>322</v>
      </c>
      <c r="G89" s="104" t="s">
        <v>114</v>
      </c>
      <c r="H89" s="7"/>
      <c r="I89" s="17"/>
      <c r="J89" s="7"/>
      <c r="K89" s="54"/>
      <c r="L89" s="7"/>
      <c r="M89" s="55"/>
      <c r="N89" s="7"/>
      <c r="O89" s="11"/>
      <c r="P89" s="7"/>
      <c r="Q89" s="11"/>
      <c r="R89" s="7"/>
      <c r="S89" s="11"/>
      <c r="T89" s="7"/>
      <c r="U89" s="11"/>
      <c r="V89" s="7"/>
      <c r="W89" s="11"/>
      <c r="X89" s="7"/>
      <c r="Y89" s="11"/>
      <c r="Z89" s="7"/>
      <c r="AA89" s="11"/>
      <c r="AB89" s="7"/>
      <c r="AC89" s="11"/>
      <c r="AD89" s="7"/>
      <c r="AE89" s="11"/>
      <c r="AF89" s="7"/>
      <c r="AG89" s="11"/>
      <c r="AH89" s="7"/>
      <c r="AI89" s="11"/>
      <c r="AJ89" s="7"/>
      <c r="AK89" s="11"/>
      <c r="AL89" s="7"/>
      <c r="AM89" s="11"/>
      <c r="AN89" s="7"/>
      <c r="AO89" s="11"/>
      <c r="AP89" s="7"/>
      <c r="AQ89" s="11"/>
      <c r="AR89" s="7"/>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row>
    <row r="90" spans="2:129" ht="15" x14ac:dyDescent="0.25">
      <c r="B90" s="87">
        <v>10</v>
      </c>
      <c r="C90" s="87" t="s">
        <v>31</v>
      </c>
      <c r="D90" s="72" t="s">
        <v>376</v>
      </c>
      <c r="E90" s="72" t="s">
        <v>373</v>
      </c>
      <c r="F90" s="98" t="s">
        <v>374</v>
      </c>
      <c r="G90" s="104" t="s">
        <v>119</v>
      </c>
      <c r="H90" s="7"/>
      <c r="I90" s="17"/>
      <c r="J90" s="7"/>
      <c r="K90" s="54"/>
      <c r="L90" s="7"/>
      <c r="M90" s="55"/>
      <c r="N90" s="7"/>
      <c r="O90" s="11"/>
      <c r="P90" s="7"/>
      <c r="Q90" s="11"/>
      <c r="R90" s="7"/>
      <c r="S90" s="11"/>
      <c r="T90" s="51"/>
      <c r="U90" s="11"/>
      <c r="V90" s="7"/>
      <c r="W90" s="11"/>
      <c r="X90" s="7"/>
      <c r="Y90" s="11"/>
      <c r="Z90" s="7"/>
      <c r="AA90" s="11"/>
      <c r="AB90" s="7"/>
      <c r="AC90" s="11"/>
      <c r="AD90" s="7"/>
      <c r="AE90" s="11"/>
      <c r="AF90" s="7"/>
      <c r="AG90" s="11"/>
      <c r="AH90" s="7"/>
      <c r="AI90" s="11"/>
      <c r="AJ90" s="7"/>
      <c r="AK90" s="11"/>
      <c r="AL90" s="7"/>
      <c r="AM90" s="11"/>
      <c r="AN90" s="7"/>
      <c r="AO90" s="11"/>
      <c r="AP90" s="7"/>
      <c r="AQ90" s="11"/>
      <c r="AR90" s="7"/>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row>
    <row r="91" spans="2:129" ht="15" x14ac:dyDescent="0.25">
      <c r="B91" s="87">
        <v>11</v>
      </c>
      <c r="C91" s="87" t="s">
        <v>32</v>
      </c>
      <c r="D91" s="72" t="s">
        <v>323</v>
      </c>
      <c r="E91" s="72" t="s">
        <v>324</v>
      </c>
      <c r="F91" s="72" t="s">
        <v>325</v>
      </c>
      <c r="G91" s="104" t="s">
        <v>170</v>
      </c>
      <c r="H91" s="17"/>
      <c r="I91" s="17"/>
      <c r="J91" s="7"/>
      <c r="K91" s="55"/>
      <c r="L91" s="7"/>
      <c r="M91" s="55"/>
      <c r="N91" s="7"/>
      <c r="O91" s="11"/>
      <c r="P91" s="7"/>
      <c r="Q91" s="11"/>
      <c r="R91" s="7"/>
      <c r="S91" s="11"/>
      <c r="T91" s="7"/>
      <c r="U91" s="11"/>
      <c r="V91" s="7"/>
      <c r="W91" s="11"/>
      <c r="X91" s="7"/>
      <c r="Y91" s="11"/>
      <c r="Z91" s="7"/>
      <c r="AA91" s="11"/>
      <c r="AB91" s="7"/>
      <c r="AC91" s="11"/>
      <c r="AD91" s="7"/>
      <c r="AE91" s="11"/>
      <c r="AF91" s="7"/>
      <c r="AG91" s="11"/>
      <c r="AH91" s="7"/>
      <c r="AI91" s="11"/>
      <c r="AJ91" s="7"/>
      <c r="AK91" s="11"/>
      <c r="AL91" s="7"/>
      <c r="AM91" s="11"/>
      <c r="AN91" s="7"/>
      <c r="AO91" s="11"/>
      <c r="AP91" s="7"/>
      <c r="AQ91" s="11"/>
      <c r="AR91" s="7"/>
    </row>
    <row r="92" spans="2:129" ht="15" x14ac:dyDescent="0.25">
      <c r="B92" s="87">
        <v>12</v>
      </c>
      <c r="C92" s="87" t="s">
        <v>38</v>
      </c>
      <c r="D92" s="72" t="s">
        <v>385</v>
      </c>
      <c r="E92" s="72" t="s">
        <v>375</v>
      </c>
      <c r="F92" s="72"/>
      <c r="G92" s="104" t="s">
        <v>383</v>
      </c>
      <c r="H92" s="7"/>
      <c r="I92" s="17"/>
      <c r="J92" s="7"/>
      <c r="K92" s="55"/>
      <c r="L92" s="7"/>
      <c r="M92" s="11"/>
      <c r="N92" s="7"/>
      <c r="O92" s="11"/>
      <c r="P92" s="7"/>
      <c r="Q92" s="11"/>
      <c r="R92" s="7"/>
      <c r="S92" s="11"/>
      <c r="T92" s="7"/>
      <c r="U92" s="11"/>
      <c r="V92" s="7"/>
      <c r="W92" s="11"/>
      <c r="X92" s="7"/>
      <c r="Y92" s="11"/>
      <c r="Z92" s="7"/>
      <c r="AA92" s="11"/>
      <c r="AB92" s="7"/>
      <c r="AC92" s="11"/>
      <c r="AD92" s="7"/>
      <c r="AE92" s="11"/>
      <c r="AF92" s="7"/>
      <c r="AG92" s="11"/>
      <c r="AH92" s="7"/>
      <c r="AI92" s="11"/>
      <c r="AJ92" s="7"/>
      <c r="AK92" s="11"/>
      <c r="AL92" s="7"/>
      <c r="AM92" s="11"/>
      <c r="AN92" s="7"/>
      <c r="AO92" s="11"/>
      <c r="AP92" s="7"/>
      <c r="AQ92" s="11"/>
      <c r="AR92" s="7"/>
    </row>
    <row r="93" spans="2:129" ht="15" x14ac:dyDescent="0.25">
      <c r="B93" s="87">
        <v>13</v>
      </c>
      <c r="C93" s="87" t="s">
        <v>33</v>
      </c>
      <c r="D93" s="72" t="s">
        <v>384</v>
      </c>
      <c r="E93" s="72"/>
      <c r="F93" s="72"/>
      <c r="G93" s="104" t="s">
        <v>382</v>
      </c>
      <c r="H93" s="7"/>
      <c r="I93" s="17"/>
      <c r="J93" s="7"/>
      <c r="K93" s="54"/>
      <c r="L93" s="7"/>
      <c r="M93" s="55"/>
      <c r="N93" s="7"/>
      <c r="O93" s="11"/>
      <c r="P93" s="7"/>
      <c r="Q93" s="11"/>
      <c r="R93" s="7"/>
      <c r="S93" s="11"/>
      <c r="T93" s="7"/>
      <c r="U93" s="11"/>
      <c r="V93" s="7"/>
      <c r="W93" s="11"/>
      <c r="X93" s="7"/>
      <c r="Y93" s="11"/>
      <c r="Z93" s="7"/>
      <c r="AA93" s="11"/>
      <c r="AB93" s="7"/>
      <c r="AC93" s="11"/>
      <c r="AD93" s="7"/>
      <c r="AE93" s="11"/>
      <c r="AF93" s="7"/>
      <c r="AG93" s="11"/>
      <c r="AH93" s="7"/>
      <c r="AI93" s="11"/>
      <c r="AJ93" s="7"/>
      <c r="AK93" s="11"/>
      <c r="AL93" s="7"/>
      <c r="AM93" s="11"/>
      <c r="AN93" s="7"/>
      <c r="AO93" s="11"/>
      <c r="AP93" s="7"/>
      <c r="AQ93" s="11"/>
      <c r="AR93" s="7"/>
    </row>
    <row r="94" spans="2:129" ht="15" x14ac:dyDescent="0.25">
      <c r="B94" s="87">
        <v>14</v>
      </c>
      <c r="C94" s="87" t="s">
        <v>34</v>
      </c>
      <c r="D94" s="72"/>
      <c r="E94" s="72"/>
      <c r="F94" s="72"/>
      <c r="G94" s="104" t="s">
        <v>175</v>
      </c>
      <c r="H94" s="7"/>
      <c r="I94" s="17"/>
      <c r="J94" s="7"/>
      <c r="K94" s="59"/>
      <c r="L94" s="7"/>
      <c r="M94" s="56"/>
      <c r="N94" s="7"/>
      <c r="O94" s="55"/>
      <c r="P94" s="7"/>
      <c r="Q94" s="11"/>
      <c r="R94" s="7"/>
      <c r="S94" s="11"/>
      <c r="T94" s="7"/>
      <c r="U94" s="11"/>
      <c r="V94" s="7"/>
      <c r="W94" s="11"/>
      <c r="X94" s="7"/>
      <c r="Y94" s="11"/>
      <c r="Z94" s="7"/>
      <c r="AA94" s="11"/>
      <c r="AB94" s="7"/>
      <c r="AC94" s="11"/>
      <c r="AD94" s="7"/>
      <c r="AE94" s="11"/>
      <c r="AF94" s="7"/>
      <c r="AG94" s="11"/>
      <c r="AH94" s="7"/>
      <c r="AI94" s="11"/>
      <c r="AJ94" s="7"/>
      <c r="AK94" s="11"/>
      <c r="AL94" s="7"/>
      <c r="AM94" s="11"/>
      <c r="AN94" s="7"/>
      <c r="AO94" s="11"/>
      <c r="AP94" s="7"/>
      <c r="AQ94" s="11"/>
      <c r="AR94" s="7"/>
    </row>
    <row r="95" spans="2:129" ht="15" x14ac:dyDescent="0.25">
      <c r="B95" s="87">
        <v>15</v>
      </c>
      <c r="C95" s="87" t="s">
        <v>35</v>
      </c>
      <c r="D95" s="72" t="s">
        <v>326</v>
      </c>
      <c r="E95" s="72"/>
      <c r="F95" s="72" t="s">
        <v>327</v>
      </c>
      <c r="G95" s="104" t="s">
        <v>328</v>
      </c>
      <c r="H95" s="7"/>
      <c r="I95" s="17"/>
      <c r="J95" s="7"/>
      <c r="K95" s="55"/>
      <c r="L95" s="7"/>
      <c r="M95" s="55"/>
      <c r="N95" s="7"/>
      <c r="O95" s="11"/>
      <c r="P95" s="7"/>
      <c r="Q95" s="11"/>
      <c r="R95" s="7"/>
      <c r="S95" s="11"/>
      <c r="T95" s="7"/>
      <c r="U95" s="11"/>
      <c r="V95" s="7"/>
      <c r="W95" s="11"/>
      <c r="X95" s="7"/>
      <c r="Y95" s="11"/>
      <c r="Z95" s="7"/>
      <c r="AA95" s="11"/>
      <c r="AB95" s="7"/>
      <c r="AC95" s="11"/>
      <c r="AD95" s="7"/>
      <c r="AE95" s="11"/>
      <c r="AF95" s="7"/>
      <c r="AG95" s="11"/>
      <c r="AH95" s="7"/>
      <c r="AI95" s="11"/>
      <c r="AJ95" s="7"/>
      <c r="AK95" s="11"/>
      <c r="AL95" s="7"/>
      <c r="AM95" s="11"/>
      <c r="AN95" s="7"/>
      <c r="AO95" s="11"/>
      <c r="AP95" s="7"/>
      <c r="AQ95" s="11"/>
      <c r="AR95" s="7"/>
    </row>
    <row r="96" spans="2:129" ht="15" x14ac:dyDescent="0.25">
      <c r="B96" s="87">
        <v>16</v>
      </c>
      <c r="C96" s="87" t="s">
        <v>36</v>
      </c>
      <c r="D96" s="72"/>
      <c r="E96" s="72"/>
      <c r="F96" s="108"/>
      <c r="G96" s="104" t="s">
        <v>168</v>
      </c>
      <c r="H96" s="7"/>
      <c r="I96" s="17"/>
      <c r="J96" s="7"/>
      <c r="K96" s="54"/>
      <c r="L96" s="7"/>
      <c r="M96" s="11"/>
      <c r="N96" s="7"/>
      <c r="O96" s="11"/>
      <c r="P96" s="7"/>
      <c r="Q96" s="11"/>
      <c r="R96" s="7"/>
      <c r="S96" s="11"/>
      <c r="T96" s="7"/>
      <c r="U96" s="11"/>
      <c r="V96" s="7"/>
      <c r="W96" s="11"/>
      <c r="X96" s="7"/>
      <c r="Y96" s="11"/>
      <c r="Z96" s="7"/>
      <c r="AA96" s="11"/>
      <c r="AB96" s="7"/>
      <c r="AC96" s="11"/>
      <c r="AD96" s="7"/>
      <c r="AE96" s="11"/>
      <c r="AF96" s="7"/>
      <c r="AG96" s="11"/>
      <c r="AH96" s="7"/>
      <c r="AI96" s="11"/>
      <c r="AJ96" s="7"/>
      <c r="AK96" s="11"/>
      <c r="AL96" s="7"/>
      <c r="AM96" s="11"/>
      <c r="AN96" s="7"/>
      <c r="AO96" s="11"/>
      <c r="AP96" s="7"/>
      <c r="AQ96" s="11"/>
      <c r="AR96" s="7"/>
    </row>
    <row r="97" spans="1:44" x14ac:dyDescent="0.2">
      <c r="B97" s="1"/>
      <c r="C97" s="1"/>
      <c r="D97" s="1"/>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x14ac:dyDescent="0.2">
      <c r="A98" s="1" t="s">
        <v>214</v>
      </c>
      <c r="B98" s="1"/>
      <c r="C98" s="1"/>
      <c r="D98" s="1"/>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x14ac:dyDescent="0.2">
      <c r="B99" s="1"/>
      <c r="C99" s="1"/>
      <c r="D99" s="1"/>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x14ac:dyDescent="0.2">
      <c r="B100" s="1"/>
      <c r="C100" s="1"/>
      <c r="D100" s="1"/>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8.75" x14ac:dyDescent="0.25">
      <c r="B101" s="631" t="s">
        <v>0</v>
      </c>
      <c r="C101" s="631"/>
      <c r="D101" s="631"/>
      <c r="E101" s="631"/>
      <c r="F101" s="631"/>
      <c r="G101" s="631"/>
      <c r="H101"/>
      <c r="I101" s="17"/>
    </row>
    <row r="102" spans="1:44" ht="18.75" x14ac:dyDescent="0.25">
      <c r="B102" s="631" t="s">
        <v>1</v>
      </c>
      <c r="C102" s="631"/>
      <c r="D102" s="631"/>
      <c r="E102" s="631"/>
      <c r="F102" s="631"/>
      <c r="G102" s="631"/>
      <c r="H102"/>
      <c r="I102"/>
    </row>
    <row r="103" spans="1:44" ht="18.75" x14ac:dyDescent="0.25">
      <c r="B103" s="631" t="s">
        <v>2</v>
      </c>
      <c r="C103" s="631"/>
      <c r="D103" s="631"/>
      <c r="E103" s="631"/>
      <c r="F103" s="631"/>
      <c r="G103" s="631"/>
    </row>
    <row r="104" spans="1:44" ht="16.5" x14ac:dyDescent="0.25">
      <c r="B104" s="90"/>
      <c r="C104" s="90"/>
      <c r="D104" s="90"/>
      <c r="E104" s="90"/>
      <c r="F104" s="90"/>
      <c r="G104" s="12"/>
    </row>
    <row r="105" spans="1:44" ht="16.5" x14ac:dyDescent="0.25">
      <c r="B105" s="85" t="s">
        <v>3</v>
      </c>
      <c r="C105" s="85" t="s">
        <v>4</v>
      </c>
      <c r="D105" s="85" t="s">
        <v>272</v>
      </c>
      <c r="E105" s="85" t="s">
        <v>250</v>
      </c>
      <c r="F105" s="85" t="s">
        <v>249</v>
      </c>
      <c r="G105" s="86" t="s">
        <v>271</v>
      </c>
    </row>
    <row r="106" spans="1:44" ht="15" x14ac:dyDescent="0.25">
      <c r="B106" s="87">
        <v>1</v>
      </c>
      <c r="C106" s="87" t="s">
        <v>8</v>
      </c>
      <c r="D106" s="72" t="s">
        <v>298</v>
      </c>
      <c r="E106" s="88"/>
      <c r="F106" s="87"/>
      <c r="G106" s="104" t="s">
        <v>299</v>
      </c>
    </row>
    <row r="107" spans="1:44" ht="15" x14ac:dyDescent="0.25">
      <c r="B107" s="87">
        <v>2</v>
      </c>
      <c r="C107" s="87" t="s">
        <v>10</v>
      </c>
      <c r="D107" s="106" t="s">
        <v>300</v>
      </c>
      <c r="E107" s="72" t="s">
        <v>301</v>
      </c>
      <c r="F107" s="72" t="s">
        <v>302</v>
      </c>
      <c r="G107" s="104" t="s">
        <v>133</v>
      </c>
    </row>
    <row r="108" spans="1:44" ht="15" x14ac:dyDescent="0.25">
      <c r="B108" s="87">
        <v>3</v>
      </c>
      <c r="C108" s="87" t="s">
        <v>11</v>
      </c>
      <c r="D108" s="72" t="s">
        <v>303</v>
      </c>
      <c r="E108" s="87"/>
      <c r="F108" s="95"/>
      <c r="G108" s="104" t="s">
        <v>134</v>
      </c>
    </row>
    <row r="109" spans="1:44" ht="15" x14ac:dyDescent="0.25">
      <c r="B109" s="87">
        <v>4</v>
      </c>
      <c r="C109" s="87" t="s">
        <v>12</v>
      </c>
      <c r="D109" s="72" t="s">
        <v>304</v>
      </c>
      <c r="E109" s="88"/>
      <c r="F109" s="87"/>
      <c r="G109" s="104" t="s">
        <v>151</v>
      </c>
    </row>
    <row r="110" spans="1:44" ht="15" x14ac:dyDescent="0.25">
      <c r="B110" s="87">
        <v>5</v>
      </c>
      <c r="C110" s="87" t="s">
        <v>13</v>
      </c>
      <c r="D110" s="72" t="s">
        <v>305</v>
      </c>
      <c r="E110" s="87"/>
      <c r="F110" s="87"/>
      <c r="G110" s="104" t="s">
        <v>137</v>
      </c>
    </row>
    <row r="111" spans="1:44" ht="15" x14ac:dyDescent="0.25">
      <c r="B111" s="87">
        <v>6</v>
      </c>
      <c r="C111" s="87" t="s">
        <v>91</v>
      </c>
      <c r="D111" s="72" t="s">
        <v>306</v>
      </c>
      <c r="E111" s="96"/>
      <c r="F111" s="87"/>
      <c r="G111" s="104" t="s">
        <v>138</v>
      </c>
    </row>
    <row r="112" spans="1:44" ht="15" x14ac:dyDescent="0.25">
      <c r="B112" s="87">
        <v>7</v>
      </c>
      <c r="C112" s="87" t="s">
        <v>15</v>
      </c>
      <c r="D112" s="72" t="s">
        <v>307</v>
      </c>
      <c r="E112" s="87"/>
      <c r="F112" s="87" t="s">
        <v>308</v>
      </c>
      <c r="G112" s="104" t="s">
        <v>309</v>
      </c>
    </row>
    <row r="113" spans="2:7" ht="15" x14ac:dyDescent="0.25">
      <c r="B113" s="87">
        <v>8</v>
      </c>
      <c r="C113" s="87" t="s">
        <v>16</v>
      </c>
      <c r="D113" s="72" t="s">
        <v>310</v>
      </c>
      <c r="E113" s="96"/>
      <c r="F113" s="87"/>
      <c r="G113" s="104" t="s">
        <v>143</v>
      </c>
    </row>
    <row r="114" spans="2:7" ht="15" x14ac:dyDescent="0.25">
      <c r="B114" s="87">
        <v>9</v>
      </c>
      <c r="C114" s="87" t="s">
        <v>17</v>
      </c>
      <c r="D114" s="87"/>
      <c r="E114" s="91"/>
      <c r="F114" s="89"/>
      <c r="G114" s="104" t="s">
        <v>145</v>
      </c>
    </row>
    <row r="115" spans="2:7" ht="15" x14ac:dyDescent="0.25">
      <c r="B115" s="87">
        <v>10</v>
      </c>
      <c r="C115" s="87" t="s">
        <v>74</v>
      </c>
      <c r="D115" s="72" t="s">
        <v>311</v>
      </c>
      <c r="E115" s="72" t="s">
        <v>312</v>
      </c>
      <c r="F115" s="89"/>
      <c r="G115" s="104" t="s">
        <v>146</v>
      </c>
    </row>
    <row r="116" spans="2:7" x14ac:dyDescent="0.2">
      <c r="B116" s="87"/>
      <c r="C116" s="87"/>
      <c r="D116" s="87"/>
      <c r="E116" s="87"/>
      <c r="F116" s="87"/>
      <c r="G116" s="97"/>
    </row>
    <row r="120" spans="2:7" ht="18.75" x14ac:dyDescent="0.25">
      <c r="B120" s="631" t="s">
        <v>179</v>
      </c>
      <c r="C120" s="631"/>
      <c r="D120" s="631"/>
      <c r="E120" s="631"/>
      <c r="F120" s="631"/>
      <c r="G120" s="631"/>
    </row>
    <row r="121" spans="2:7" ht="18.75" x14ac:dyDescent="0.25">
      <c r="B121" s="631" t="s">
        <v>1</v>
      </c>
      <c r="C121" s="631"/>
      <c r="D121" s="631"/>
      <c r="E121" s="631"/>
      <c r="F121" s="631"/>
      <c r="G121" s="631"/>
    </row>
    <row r="122" spans="2:7" ht="18.75" x14ac:dyDescent="0.25">
      <c r="B122" s="631" t="s">
        <v>2</v>
      </c>
      <c r="C122" s="631"/>
      <c r="D122" s="631"/>
      <c r="E122" s="631"/>
      <c r="F122" s="631"/>
      <c r="G122" s="631"/>
    </row>
    <row r="123" spans="2:7" ht="16.5" x14ac:dyDescent="0.25">
      <c r="B123" s="4"/>
      <c r="C123" s="4"/>
      <c r="D123" s="4"/>
      <c r="E123" s="4"/>
      <c r="F123" s="4"/>
      <c r="G123" s="12"/>
    </row>
    <row r="124" spans="2:7" ht="16.5" x14ac:dyDescent="0.25">
      <c r="B124" s="85" t="s">
        <v>3</v>
      </c>
      <c r="C124" s="85" t="s">
        <v>4</v>
      </c>
      <c r="D124" s="85" t="s">
        <v>272</v>
      </c>
      <c r="E124" s="85" t="s">
        <v>250</v>
      </c>
      <c r="F124" s="85" t="s">
        <v>249</v>
      </c>
      <c r="G124" s="86" t="s">
        <v>271</v>
      </c>
    </row>
    <row r="125" spans="2:7" ht="15" x14ac:dyDescent="0.25">
      <c r="B125" s="89">
        <v>1</v>
      </c>
      <c r="C125" s="92" t="s">
        <v>216</v>
      </c>
      <c r="D125" s="93" t="s">
        <v>276</v>
      </c>
      <c r="E125" s="94"/>
      <c r="F125" s="98" t="s">
        <v>277</v>
      </c>
      <c r="G125" s="99" t="s">
        <v>219</v>
      </c>
    </row>
    <row r="126" spans="2:7" ht="15" x14ac:dyDescent="0.2">
      <c r="B126" s="87">
        <v>2</v>
      </c>
      <c r="C126" s="87" t="s">
        <v>180</v>
      </c>
      <c r="D126" s="100" t="s">
        <v>278</v>
      </c>
      <c r="E126" s="72" t="s">
        <v>279</v>
      </c>
      <c r="F126" s="98" t="s">
        <v>280</v>
      </c>
      <c r="G126" s="103" t="s">
        <v>220</v>
      </c>
    </row>
    <row r="127" spans="2:7" ht="15" x14ac:dyDescent="0.2">
      <c r="B127" s="87">
        <v>3</v>
      </c>
      <c r="C127" s="88" t="s">
        <v>181</v>
      </c>
      <c r="D127" s="93" t="s">
        <v>281</v>
      </c>
      <c r="E127" s="87"/>
      <c r="F127" s="98"/>
      <c r="G127" s="103" t="s">
        <v>221</v>
      </c>
    </row>
    <row r="128" spans="2:7" ht="15" x14ac:dyDescent="0.25">
      <c r="B128" s="87">
        <v>4</v>
      </c>
      <c r="C128" s="88" t="s">
        <v>275</v>
      </c>
      <c r="D128" s="93" t="s">
        <v>282</v>
      </c>
      <c r="E128" s="91"/>
      <c r="F128" s="98" t="s">
        <v>283</v>
      </c>
      <c r="G128" s="103" t="s">
        <v>222</v>
      </c>
    </row>
    <row r="129" spans="2:7" ht="15" x14ac:dyDescent="0.25">
      <c r="B129" s="87">
        <v>5</v>
      </c>
      <c r="C129" s="87" t="s">
        <v>183</v>
      </c>
      <c r="D129" s="101" t="s">
        <v>284</v>
      </c>
      <c r="E129" s="102" t="s">
        <v>285</v>
      </c>
      <c r="F129" s="72"/>
      <c r="G129" s="103" t="s">
        <v>223</v>
      </c>
    </row>
    <row r="130" spans="2:7" ht="15" x14ac:dyDescent="0.2">
      <c r="B130" s="87">
        <v>6</v>
      </c>
      <c r="C130" s="87" t="s">
        <v>184</v>
      </c>
      <c r="D130" s="101" t="s">
        <v>286</v>
      </c>
      <c r="E130" s="87"/>
      <c r="F130" s="98"/>
      <c r="G130" s="103" t="s">
        <v>224</v>
      </c>
    </row>
    <row r="131" spans="2:7" ht="15" x14ac:dyDescent="0.2">
      <c r="B131" s="87">
        <v>7</v>
      </c>
      <c r="C131" s="87" t="s">
        <v>185</v>
      </c>
      <c r="D131" s="100" t="s">
        <v>287</v>
      </c>
      <c r="E131" s="87"/>
      <c r="F131" s="98"/>
      <c r="G131" s="103" t="s">
        <v>225</v>
      </c>
    </row>
    <row r="132" spans="2:7" ht="15" x14ac:dyDescent="0.25">
      <c r="B132" s="87">
        <v>8</v>
      </c>
      <c r="C132" s="87" t="s">
        <v>186</v>
      </c>
      <c r="D132" s="101" t="s">
        <v>288</v>
      </c>
      <c r="E132" s="98" t="s">
        <v>289</v>
      </c>
      <c r="F132" s="98"/>
      <c r="G132" s="104" t="s">
        <v>290</v>
      </c>
    </row>
    <row r="133" spans="2:7" ht="15" x14ac:dyDescent="0.25">
      <c r="B133" s="87">
        <v>9</v>
      </c>
      <c r="C133" s="87" t="s">
        <v>187</v>
      </c>
      <c r="D133" s="101" t="s">
        <v>291</v>
      </c>
      <c r="E133" s="88"/>
      <c r="F133" s="98" t="s">
        <v>292</v>
      </c>
      <c r="G133" s="104" t="s">
        <v>293</v>
      </c>
    </row>
    <row r="134" spans="2:7" ht="15" x14ac:dyDescent="0.2">
      <c r="B134" s="87">
        <v>10</v>
      </c>
      <c r="C134" s="87" t="s">
        <v>188</v>
      </c>
      <c r="D134" s="101" t="s">
        <v>294</v>
      </c>
      <c r="E134" s="88"/>
      <c r="F134" s="98"/>
      <c r="G134" s="103" t="s">
        <v>227</v>
      </c>
    </row>
    <row r="135" spans="2:7" ht="15" x14ac:dyDescent="0.25">
      <c r="B135" s="87">
        <v>11</v>
      </c>
      <c r="C135" s="87" t="s">
        <v>189</v>
      </c>
      <c r="D135" s="100" t="s">
        <v>295</v>
      </c>
      <c r="E135" s="91"/>
      <c r="F135" s="98"/>
      <c r="G135" s="103" t="s">
        <v>228</v>
      </c>
    </row>
    <row r="136" spans="2:7" ht="15" x14ac:dyDescent="0.25">
      <c r="B136" s="87">
        <v>12</v>
      </c>
      <c r="C136" s="87" t="s">
        <v>252</v>
      </c>
      <c r="D136" s="101" t="s">
        <v>296</v>
      </c>
      <c r="E136" s="91"/>
      <c r="F136" s="98"/>
      <c r="G136" s="103" t="s">
        <v>229</v>
      </c>
    </row>
    <row r="137" spans="2:7" ht="15" x14ac:dyDescent="0.2">
      <c r="B137" s="87">
        <v>13</v>
      </c>
      <c r="C137" s="87" t="s">
        <v>190</v>
      </c>
      <c r="D137" s="105" t="s">
        <v>377</v>
      </c>
      <c r="E137" s="87"/>
      <c r="F137" s="98"/>
      <c r="G137" s="103" t="s">
        <v>230</v>
      </c>
    </row>
    <row r="138" spans="2:7" ht="15" x14ac:dyDescent="0.25">
      <c r="B138" s="87">
        <v>14</v>
      </c>
      <c r="C138" s="87" t="s">
        <v>191</v>
      </c>
      <c r="D138" s="101" t="s">
        <v>297</v>
      </c>
      <c r="E138" s="91"/>
      <c r="F138" s="98"/>
      <c r="G138" s="103" t="s">
        <v>231</v>
      </c>
    </row>
    <row r="139" spans="2:7" ht="15" x14ac:dyDescent="0.25">
      <c r="B139" s="87"/>
      <c r="C139" s="91"/>
      <c r="D139" s="87"/>
      <c r="E139" s="91"/>
      <c r="F139" s="102"/>
      <c r="G139" s="69"/>
    </row>
    <row r="140" spans="2:7" ht="15" x14ac:dyDescent="0.25">
      <c r="B140" s="91"/>
      <c r="C140" s="91"/>
      <c r="D140" s="91"/>
      <c r="E140" s="91"/>
      <c r="F140" s="102"/>
      <c r="G140" s="91"/>
    </row>
  </sheetData>
  <mergeCells count="51">
    <mergeCell ref="B16:E16"/>
    <mergeCell ref="B39:E39"/>
    <mergeCell ref="B17:E17"/>
    <mergeCell ref="B18:E18"/>
    <mergeCell ref="B20:E20"/>
    <mergeCell ref="B21:E21"/>
    <mergeCell ref="B22:E22"/>
    <mergeCell ref="B23:E23"/>
    <mergeCell ref="B35:E35"/>
    <mergeCell ref="B24:E24"/>
    <mergeCell ref="B25:E25"/>
    <mergeCell ref="B26:E26"/>
    <mergeCell ref="B27:E27"/>
    <mergeCell ref="B28:E28"/>
    <mergeCell ref="B29:E29"/>
    <mergeCell ref="B30:E30"/>
    <mergeCell ref="B32:E32"/>
    <mergeCell ref="B33:E33"/>
    <mergeCell ref="B34:E34"/>
    <mergeCell ref="B51:E51"/>
    <mergeCell ref="B38:E38"/>
    <mergeCell ref="B48:E48"/>
    <mergeCell ref="B49:E49"/>
    <mergeCell ref="B50:E50"/>
    <mergeCell ref="B55:E55"/>
    <mergeCell ref="B56:E56"/>
    <mergeCell ref="B52:E52"/>
    <mergeCell ref="B15:E15"/>
    <mergeCell ref="A37:E37"/>
    <mergeCell ref="B45:E45"/>
    <mergeCell ref="B46:E46"/>
    <mergeCell ref="B47:E47"/>
    <mergeCell ref="B36:E36"/>
    <mergeCell ref="B40:E40"/>
    <mergeCell ref="B41:E41"/>
    <mergeCell ref="B42:E42"/>
    <mergeCell ref="B43:E43"/>
    <mergeCell ref="B44:E44"/>
    <mergeCell ref="B19:E19"/>
    <mergeCell ref="B31:E31"/>
    <mergeCell ref="B122:G122"/>
    <mergeCell ref="B76:G76"/>
    <mergeCell ref="B77:G77"/>
    <mergeCell ref="H77:J77"/>
    <mergeCell ref="B78:G78"/>
    <mergeCell ref="H78:J78"/>
    <mergeCell ref="B101:G101"/>
    <mergeCell ref="B102:G102"/>
    <mergeCell ref="B103:G103"/>
    <mergeCell ref="B120:G120"/>
    <mergeCell ref="B121:G121"/>
  </mergeCells>
  <hyperlinks>
    <hyperlink ref="H20" r:id="rId1"/>
    <hyperlink ref="H36" r:id="rId2"/>
    <hyperlink ref="G17" r:id="rId3"/>
    <hyperlink ref="G18" r:id="rId4"/>
    <hyperlink ref="G19" r:id="rId5"/>
    <hyperlink ref="G20" r:id="rId6"/>
    <hyperlink ref="G21" r:id="rId7"/>
    <hyperlink ref="H21" r:id="rId8"/>
    <hyperlink ref="G22" r:id="rId9"/>
    <hyperlink ref="G23" r:id="rId10"/>
    <hyperlink ref="G24" r:id="rId11"/>
    <hyperlink ref="G25" r:id="rId12"/>
    <hyperlink ref="H25" r:id="rId13"/>
    <hyperlink ref="G26" r:id="rId14"/>
    <hyperlink ref="G27" r:id="rId15"/>
    <hyperlink ref="G28" r:id="rId16"/>
    <hyperlink ref="H28" r:id="rId17"/>
    <hyperlink ref="G29" r:id="rId18"/>
    <hyperlink ref="G30" r:id="rId19"/>
    <hyperlink ref="G31" r:id="rId20"/>
    <hyperlink ref="G33" r:id="rId21"/>
    <hyperlink ref="H34" r:id="rId22"/>
    <hyperlink ref="G35" r:id="rId23"/>
    <hyperlink ref="H35" r:id="rId24"/>
    <hyperlink ref="G36" r:id="rId25"/>
    <hyperlink ref="G40" r:id="rId26"/>
    <hyperlink ref="G41" r:id="rId27"/>
    <hyperlink ref="H41" r:id="rId28"/>
    <hyperlink ref="G42" r:id="rId29"/>
    <hyperlink ref="G43" r:id="rId30"/>
    <hyperlink ref="H43" r:id="rId31"/>
    <hyperlink ref="G44" r:id="rId32"/>
    <hyperlink ref="H44" r:id="rId33"/>
    <hyperlink ref="G46" r:id="rId34"/>
    <hyperlink ref="G47" r:id="rId35"/>
    <hyperlink ref="G48" r:id="rId36"/>
    <hyperlink ref="G49" r:id="rId37"/>
    <hyperlink ref="H49" r:id="rId38"/>
    <hyperlink ref="G45" r:id="rId39"/>
    <hyperlink ref="G50" r:id="rId40"/>
    <hyperlink ref="G51" r:id="rId41"/>
    <hyperlink ref="G52" r:id="rId42"/>
    <hyperlink ref="I43" r:id="rId43"/>
    <hyperlink ref="H47" r:id="rId44"/>
    <hyperlink ref="I47" r:id="rId45"/>
    <hyperlink ref="H50" r:id="rId46"/>
    <hyperlink ref="I50" r:id="rId47"/>
    <hyperlink ref="H40" r:id="rId48"/>
    <hyperlink ref="G32" r:id="rId49"/>
    <hyperlink ref="I34" r:id="rId50"/>
    <hyperlink ref="G34" r:id="rId51"/>
    <hyperlink ref="G63" r:id="rId52"/>
    <hyperlink ref="G68" r:id="rId53"/>
    <hyperlink ref="G69" r:id="rId54"/>
    <hyperlink ref="G66" r:id="rId55"/>
    <hyperlink ref="G59" r:id="rId56"/>
    <hyperlink ref="G67" r:id="rId57"/>
    <hyperlink ref="G61" r:id="rId58"/>
    <hyperlink ref="G62" r:id="rId59"/>
    <hyperlink ref="G64" r:id="rId60"/>
    <hyperlink ref="G58" r:id="rId61"/>
    <hyperlink ref="G60" r:id="rId62"/>
    <hyperlink ref="G70" r:id="rId63"/>
    <hyperlink ref="G65" r:id="rId64" display="dlopeza@guanajuato.gob.mx"/>
    <hyperlink ref="G57" r:id="rId65"/>
    <hyperlink ref="G125" r:id="rId66"/>
    <hyperlink ref="G126" r:id="rId67"/>
    <hyperlink ref="G127" r:id="rId68"/>
    <hyperlink ref="G128" r:id="rId69"/>
    <hyperlink ref="G129" r:id="rId70"/>
    <hyperlink ref="G130" r:id="rId71"/>
    <hyperlink ref="G131" r:id="rId72"/>
    <hyperlink ref="G132" r:id="rId73"/>
    <hyperlink ref="G133" r:id="rId74"/>
    <hyperlink ref="G134" r:id="rId75"/>
    <hyperlink ref="G135" r:id="rId76"/>
    <hyperlink ref="G136" r:id="rId77"/>
    <hyperlink ref="G137" r:id="rId78"/>
    <hyperlink ref="G138" r:id="rId79"/>
    <hyperlink ref="G106" r:id="rId80"/>
    <hyperlink ref="G107" r:id="rId81"/>
    <hyperlink ref="G108" r:id="rId82"/>
    <hyperlink ref="G109" r:id="rId83"/>
    <hyperlink ref="G110" r:id="rId84"/>
    <hyperlink ref="G111" r:id="rId85"/>
    <hyperlink ref="G112" r:id="rId86"/>
    <hyperlink ref="G113" r:id="rId87"/>
    <hyperlink ref="G115" r:id="rId88"/>
    <hyperlink ref="G81" r:id="rId89"/>
    <hyperlink ref="G82" r:id="rId90"/>
    <hyperlink ref="G84" r:id="rId91"/>
    <hyperlink ref="G85" r:id="rId92"/>
    <hyperlink ref="G89" r:id="rId93"/>
    <hyperlink ref="G91" r:id="rId94"/>
    <hyperlink ref="G95" r:id="rId95"/>
    <hyperlink ref="G86" r:id="rId96"/>
    <hyperlink ref="G93" r:id="rId97"/>
    <hyperlink ref="G90" r:id="rId98"/>
    <hyperlink ref="G92" r:id="rId99"/>
    <hyperlink ref="G83" r:id="rId100"/>
    <hyperlink ref="G87" r:id="rId101"/>
    <hyperlink ref="G88" r:id="rId102"/>
    <hyperlink ref="G94" r:id="rId103"/>
    <hyperlink ref="G96" r:id="rId104"/>
    <hyperlink ref="G114" r:id="rId105"/>
  </hyperlinks>
  <pageMargins left="0.7" right="0.7" top="0.75" bottom="0.75" header="0.3" footer="0.3"/>
  <pageSetup orientation="portrait" r:id="rId10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DY32"/>
  <sheetViews>
    <sheetView zoomScale="96" zoomScaleNormal="96" workbookViewId="0">
      <pane xSplit="5" ySplit="6" topLeftCell="AI7" activePane="bottomRight" state="frozen"/>
      <selection pane="topRight" activeCell="F1" sqref="F1"/>
      <selection pane="bottomLeft" activeCell="A7" sqref="A7"/>
      <selection pane="bottomRight" activeCell="AW15" sqref="AW15"/>
    </sheetView>
  </sheetViews>
  <sheetFormatPr baseColWidth="10" defaultColWidth="11.42578125" defaultRowHeight="14.25" x14ac:dyDescent="0.2"/>
  <cols>
    <col min="1" max="1" width="5.5703125" style="1" customWidth="1"/>
    <col min="2" max="2" width="5.140625" style="1" customWidth="1"/>
    <col min="3" max="3" width="40" style="1" bestFit="1" customWidth="1"/>
    <col min="4" max="4" width="14.140625" style="1" customWidth="1"/>
    <col min="5" max="5" width="5.5703125" style="1" customWidth="1"/>
    <col min="6" max="6" width="47.7109375" style="1" customWidth="1"/>
    <col min="7" max="7" width="15.5703125" style="2" bestFit="1" customWidth="1"/>
    <col min="8" max="8" width="11.140625" style="2" customWidth="1"/>
    <col min="9" max="9" width="11.5703125" style="2" customWidth="1"/>
    <col min="10" max="10" width="10.7109375" style="2" customWidth="1"/>
    <col min="11" max="11" width="11.5703125" style="3" customWidth="1"/>
    <col min="12" max="12" width="9.28515625" style="2" customWidth="1"/>
    <col min="13" max="13" width="11.5703125" style="3" customWidth="1"/>
    <col min="14" max="14" width="8.28515625" style="2" customWidth="1"/>
    <col min="15" max="15" width="11.5703125" style="3" customWidth="1"/>
    <col min="16" max="16" width="8.42578125" style="2" customWidth="1"/>
    <col min="17" max="17" width="11.5703125" style="3" customWidth="1"/>
    <col min="18" max="18" width="7.140625" style="2" customWidth="1"/>
    <col min="19" max="19" width="11.5703125" style="3" customWidth="1"/>
    <col min="20" max="20" width="6.7109375" style="2" customWidth="1"/>
    <col min="21" max="21" width="11.5703125" style="3" customWidth="1"/>
    <col min="22" max="22" width="6.42578125" style="2" customWidth="1"/>
    <col min="23" max="23" width="11.5703125" style="3" customWidth="1"/>
    <col min="24" max="24" width="9.28515625" style="2" customWidth="1"/>
    <col min="25" max="25" width="11.5703125" style="3" customWidth="1"/>
    <col min="26" max="26" width="10" style="2" bestFit="1" customWidth="1"/>
    <col min="27" max="27" width="11.5703125" style="3" customWidth="1"/>
    <col min="28" max="28" width="10" style="2" bestFit="1" customWidth="1"/>
    <col min="29" max="29" width="11.5703125" style="3" customWidth="1"/>
    <col min="30" max="30" width="10" style="2" bestFit="1" customWidth="1"/>
    <col min="31" max="31" width="11.5703125" style="3" customWidth="1"/>
    <col min="32" max="32" width="10" style="2" bestFit="1" customWidth="1"/>
    <col min="33" max="33" width="11.5703125" style="3" customWidth="1"/>
    <col min="34" max="34" width="7.7109375" style="2" bestFit="1" customWidth="1"/>
    <col min="35" max="35" width="11.5703125" style="3" customWidth="1"/>
    <col min="36" max="36" width="7.7109375" style="2" bestFit="1" customWidth="1"/>
    <col min="37" max="37" width="11.5703125" style="3" customWidth="1"/>
    <col min="38" max="38" width="7.7109375" style="2" bestFit="1" customWidth="1"/>
    <col min="39" max="39" width="11.5703125" style="3" customWidth="1"/>
    <col min="40" max="40" width="7.7109375" style="2" bestFit="1" customWidth="1"/>
    <col min="41" max="41" width="11.5703125" style="3" customWidth="1"/>
    <col min="42" max="42" width="7.7109375" style="2" bestFit="1" customWidth="1"/>
    <col min="43" max="43" width="11.5703125" style="3" customWidth="1"/>
    <col min="44" max="44" width="7.7109375" style="2" bestFit="1" customWidth="1"/>
    <col min="45" max="129" width="11.42578125" style="3"/>
    <col min="130" max="16384" width="11.42578125" style="1"/>
  </cols>
  <sheetData>
    <row r="1" spans="2:129" x14ac:dyDescent="0.2">
      <c r="H1" s="9" t="s">
        <v>490</v>
      </c>
      <c r="I1" s="9" t="s">
        <v>491</v>
      </c>
      <c r="J1" s="9" t="s">
        <v>492</v>
      </c>
    </row>
    <row r="2" spans="2:129" ht="18.75" x14ac:dyDescent="0.25">
      <c r="B2" s="631" t="s">
        <v>493</v>
      </c>
      <c r="C2" s="631"/>
      <c r="D2" s="631"/>
      <c r="E2" s="631"/>
      <c r="F2" s="631"/>
      <c r="G2" s="631"/>
      <c r="H2" s="62">
        <v>3450</v>
      </c>
      <c r="I2" s="62">
        <v>5375</v>
      </c>
      <c r="J2" s="62">
        <v>4780</v>
      </c>
      <c r="N2" s="3"/>
      <c r="P2" s="3"/>
      <c r="R2" s="3"/>
      <c r="T2" s="3"/>
      <c r="V2" s="3"/>
      <c r="X2" s="3"/>
      <c r="Z2" s="3"/>
      <c r="AB2" s="3"/>
      <c r="AD2" s="3"/>
      <c r="AF2" s="3"/>
      <c r="AH2" s="3"/>
      <c r="AJ2" s="3"/>
      <c r="AL2" s="3"/>
      <c r="AN2" s="3"/>
      <c r="AP2" s="3"/>
      <c r="AR2" s="3"/>
    </row>
    <row r="3" spans="2:129" ht="18.75" x14ac:dyDescent="0.25">
      <c r="B3" s="631" t="s">
        <v>494</v>
      </c>
      <c r="C3" s="631"/>
      <c r="D3" s="631"/>
      <c r="E3" s="631"/>
      <c r="F3" s="631"/>
      <c r="G3" s="631"/>
      <c r="H3" s="631"/>
      <c r="I3" s="631"/>
      <c r="J3" s="631"/>
      <c r="L3" s="3"/>
      <c r="N3" s="3"/>
      <c r="P3" s="3"/>
      <c r="R3" s="3"/>
      <c r="T3" s="3"/>
      <c r="V3" s="3"/>
      <c r="X3" s="3"/>
      <c r="Z3" s="3"/>
      <c r="AB3" s="3"/>
      <c r="AD3" s="3"/>
      <c r="AF3" s="3"/>
      <c r="AH3" s="3"/>
      <c r="AJ3" s="3"/>
      <c r="AL3" s="3"/>
      <c r="AN3" s="3"/>
      <c r="AP3" s="3"/>
      <c r="AR3" s="3"/>
    </row>
    <row r="4" spans="2:129" ht="18.75" x14ac:dyDescent="0.25">
      <c r="B4" s="631" t="s">
        <v>495</v>
      </c>
      <c r="C4" s="631"/>
      <c r="D4" s="631"/>
      <c r="E4" s="631"/>
      <c r="F4" s="631"/>
      <c r="G4" s="631"/>
      <c r="H4" s="631"/>
      <c r="I4" s="631"/>
      <c r="J4" s="631"/>
      <c r="L4" s="3"/>
      <c r="N4" s="3"/>
      <c r="P4" s="3"/>
      <c r="R4" s="3"/>
      <c r="T4" s="3"/>
      <c r="V4" s="3"/>
      <c r="X4" s="3"/>
      <c r="Z4" s="3"/>
      <c r="AB4" s="3"/>
      <c r="AD4" s="3"/>
      <c r="AF4" s="3"/>
      <c r="AH4" s="3"/>
      <c r="AJ4" s="3"/>
      <c r="AL4" s="3"/>
      <c r="AN4" s="3"/>
      <c r="AP4" s="3"/>
      <c r="AR4" s="3"/>
    </row>
    <row r="5" spans="2:129" s="4" customFormat="1" ht="16.5" x14ac:dyDescent="0.25">
      <c r="G5" s="12"/>
      <c r="H5" s="2" t="s">
        <v>62</v>
      </c>
      <c r="I5" s="2" t="s">
        <v>40</v>
      </c>
      <c r="J5" s="2" t="s">
        <v>62</v>
      </c>
      <c r="K5" s="2" t="s">
        <v>41</v>
      </c>
      <c r="L5" s="2" t="s">
        <v>62</v>
      </c>
      <c r="M5" s="2" t="s">
        <v>42</v>
      </c>
      <c r="N5" s="2" t="s">
        <v>62</v>
      </c>
      <c r="O5" s="2" t="s">
        <v>43</v>
      </c>
      <c r="P5" s="2" t="s">
        <v>62</v>
      </c>
      <c r="Q5" s="2" t="s">
        <v>44</v>
      </c>
      <c r="R5" s="2" t="s">
        <v>62</v>
      </c>
      <c r="S5" s="2" t="s">
        <v>45</v>
      </c>
      <c r="T5" s="2" t="s">
        <v>62</v>
      </c>
      <c r="U5" s="2" t="s">
        <v>46</v>
      </c>
      <c r="V5" s="2" t="s">
        <v>62</v>
      </c>
      <c r="W5" s="2" t="s">
        <v>47</v>
      </c>
      <c r="X5" s="2" t="s">
        <v>62</v>
      </c>
      <c r="Y5" s="2" t="s">
        <v>48</v>
      </c>
      <c r="Z5" s="2" t="s">
        <v>62</v>
      </c>
      <c r="AA5" s="2" t="s">
        <v>49</v>
      </c>
      <c r="AB5" s="2" t="s">
        <v>62</v>
      </c>
      <c r="AC5" s="2" t="s">
        <v>50</v>
      </c>
      <c r="AD5" s="2" t="s">
        <v>62</v>
      </c>
      <c r="AE5" s="2" t="s">
        <v>51</v>
      </c>
      <c r="AF5" s="2" t="s">
        <v>62</v>
      </c>
      <c r="AG5" s="2" t="s">
        <v>52</v>
      </c>
      <c r="AH5" s="2" t="s">
        <v>62</v>
      </c>
      <c r="AI5" s="2" t="s">
        <v>53</v>
      </c>
      <c r="AJ5" s="2" t="s">
        <v>62</v>
      </c>
      <c r="AK5" s="2" t="s">
        <v>54</v>
      </c>
      <c r="AL5" s="2" t="s">
        <v>62</v>
      </c>
      <c r="AM5" s="2" t="s">
        <v>55</v>
      </c>
      <c r="AN5" s="2" t="s">
        <v>62</v>
      </c>
      <c r="AO5" s="2" t="s">
        <v>56</v>
      </c>
      <c r="AP5" s="2" t="s">
        <v>62</v>
      </c>
      <c r="AQ5" s="2" t="s">
        <v>57</v>
      </c>
      <c r="AR5" s="2" t="s">
        <v>62</v>
      </c>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row>
    <row r="6" spans="2:129" s="4" customFormat="1" ht="16.5" x14ac:dyDescent="0.25">
      <c r="B6" s="8" t="s">
        <v>3</v>
      </c>
      <c r="C6" s="8" t="s">
        <v>4</v>
      </c>
      <c r="D6" s="8"/>
      <c r="E6" s="8"/>
      <c r="F6" s="8"/>
      <c r="G6" s="12" t="s">
        <v>5</v>
      </c>
      <c r="H6" s="2" t="s">
        <v>63</v>
      </c>
      <c r="I6" s="2" t="s">
        <v>61</v>
      </c>
      <c r="J6" s="2" t="s">
        <v>63</v>
      </c>
      <c r="K6" s="2" t="s">
        <v>178</v>
      </c>
      <c r="L6" s="2" t="s">
        <v>63</v>
      </c>
      <c r="M6" s="2" t="s">
        <v>6</v>
      </c>
      <c r="N6" s="2" t="s">
        <v>63</v>
      </c>
      <c r="O6" s="2" t="s">
        <v>39</v>
      </c>
      <c r="P6" s="2" t="s">
        <v>63</v>
      </c>
      <c r="Q6" s="2" t="s">
        <v>58</v>
      </c>
      <c r="R6" s="2" t="s">
        <v>496</v>
      </c>
      <c r="S6" s="2" t="s">
        <v>59</v>
      </c>
      <c r="T6" s="2" t="s">
        <v>63</v>
      </c>
      <c r="U6" s="2" t="s">
        <v>60</v>
      </c>
      <c r="V6" s="2" t="s">
        <v>496</v>
      </c>
      <c r="W6" s="2" t="s">
        <v>171</v>
      </c>
      <c r="X6" s="2" t="s">
        <v>63</v>
      </c>
      <c r="Y6" s="2" t="s">
        <v>172</v>
      </c>
      <c r="Z6" s="2" t="s">
        <v>496</v>
      </c>
      <c r="AA6" s="2" t="s">
        <v>174</v>
      </c>
      <c r="AB6" s="2" t="s">
        <v>496</v>
      </c>
      <c r="AC6" s="2" t="s">
        <v>176</v>
      </c>
      <c r="AD6" s="2" t="s">
        <v>496</v>
      </c>
      <c r="AE6" s="2" t="s">
        <v>177</v>
      </c>
      <c r="AF6" s="2" t="s">
        <v>496</v>
      </c>
      <c r="AG6" s="2" t="s">
        <v>61</v>
      </c>
      <c r="AH6" s="2" t="s">
        <v>496</v>
      </c>
      <c r="AI6" s="2" t="s">
        <v>178</v>
      </c>
      <c r="AJ6" s="2" t="s">
        <v>496</v>
      </c>
      <c r="AK6" s="2" t="s">
        <v>6</v>
      </c>
      <c r="AL6" s="2" t="s">
        <v>496</v>
      </c>
      <c r="AM6" s="2" t="s">
        <v>39</v>
      </c>
      <c r="AN6" s="2" t="s">
        <v>63</v>
      </c>
      <c r="AO6" s="2" t="s">
        <v>58</v>
      </c>
      <c r="AP6" s="2" t="s">
        <v>63</v>
      </c>
      <c r="AQ6" s="2" t="s">
        <v>59</v>
      </c>
      <c r="AR6" s="2" t="s">
        <v>63</v>
      </c>
      <c r="AS6" s="5"/>
      <c r="AT6" s="6"/>
      <c r="AU6" s="5"/>
      <c r="AV6" s="6"/>
      <c r="AW6" s="5"/>
      <c r="AX6" s="6"/>
      <c r="AY6" s="5"/>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row>
    <row r="7" spans="2:129" s="4" customFormat="1" ht="16.5" x14ac:dyDescent="0.25">
      <c r="B7" s="1">
        <v>1</v>
      </c>
      <c r="C7" s="1" t="s">
        <v>497</v>
      </c>
      <c r="D7" s="50" t="s">
        <v>498</v>
      </c>
      <c r="E7" s="8"/>
      <c r="F7" s="15" t="s">
        <v>499</v>
      </c>
      <c r="G7" s="17">
        <v>1600</v>
      </c>
      <c r="H7" s="7" t="s">
        <v>391</v>
      </c>
      <c r="I7" s="17">
        <v>3500</v>
      </c>
      <c r="J7" s="7" t="s">
        <v>500</v>
      </c>
      <c r="K7" s="642" t="s">
        <v>501</v>
      </c>
      <c r="L7" s="642"/>
      <c r="M7" s="17">
        <v>3250</v>
      </c>
      <c r="N7" s="7" t="s">
        <v>502</v>
      </c>
      <c r="O7" s="642" t="s">
        <v>501</v>
      </c>
      <c r="P7" s="642"/>
      <c r="Q7" s="642" t="s">
        <v>501</v>
      </c>
      <c r="R7" s="642"/>
      <c r="S7" s="7">
        <v>3600</v>
      </c>
      <c r="T7" s="2" t="s">
        <v>391</v>
      </c>
      <c r="U7" s="7">
        <v>3500</v>
      </c>
      <c r="V7" s="2" t="s">
        <v>391</v>
      </c>
      <c r="W7" s="642" t="s">
        <v>501</v>
      </c>
      <c r="X7" s="642"/>
      <c r="Y7" s="7">
        <v>4000</v>
      </c>
      <c r="Z7" s="2" t="s">
        <v>391</v>
      </c>
      <c r="AA7" s="7">
        <v>4000</v>
      </c>
      <c r="AB7" s="2" t="s">
        <v>391</v>
      </c>
      <c r="AC7" s="7">
        <v>3900</v>
      </c>
      <c r="AD7" s="2" t="s">
        <v>503</v>
      </c>
      <c r="AE7" s="643" t="s">
        <v>504</v>
      </c>
      <c r="AF7" s="643"/>
      <c r="AG7" s="7">
        <v>3900</v>
      </c>
      <c r="AH7" s="7" t="s">
        <v>505</v>
      </c>
      <c r="AI7" s="7">
        <v>3900</v>
      </c>
      <c r="AJ7" s="7" t="s">
        <v>506</v>
      </c>
      <c r="AK7" s="7">
        <v>3900</v>
      </c>
      <c r="AL7" s="7" t="s">
        <v>507</v>
      </c>
      <c r="AM7" s="642" t="s">
        <v>501</v>
      </c>
      <c r="AN7" s="642"/>
      <c r="AO7" s="642" t="s">
        <v>501</v>
      </c>
      <c r="AP7" s="642"/>
      <c r="AQ7" s="642" t="s">
        <v>501</v>
      </c>
      <c r="AR7" s="642"/>
      <c r="AS7" s="3" t="s">
        <v>508</v>
      </c>
      <c r="AT7" s="6"/>
      <c r="AU7" s="5"/>
      <c r="AV7" s="6"/>
      <c r="AW7" s="5"/>
      <c r="AX7" s="6"/>
      <c r="AY7" s="5"/>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row>
    <row r="8" spans="2:129" ht="15.75" customHeight="1" x14ac:dyDescent="0.2">
      <c r="B8" s="1">
        <v>2</v>
      </c>
      <c r="C8" s="1" t="s">
        <v>509</v>
      </c>
      <c r="D8" s="50" t="s">
        <v>510</v>
      </c>
      <c r="E8" s="50"/>
      <c r="F8" s="1" t="s">
        <v>511</v>
      </c>
      <c r="G8" s="17">
        <v>1600</v>
      </c>
      <c r="H8" s="7" t="s">
        <v>391</v>
      </c>
      <c r="I8" s="48">
        <v>3772.5</v>
      </c>
      <c r="J8" s="7" t="s">
        <v>512</v>
      </c>
      <c r="K8" s="60">
        <v>3772.5</v>
      </c>
      <c r="L8" s="7" t="s">
        <v>513</v>
      </c>
      <c r="M8" s="60">
        <v>3772.5</v>
      </c>
      <c r="N8" s="7" t="s">
        <v>514</v>
      </c>
      <c r="O8" s="7">
        <v>3772.5</v>
      </c>
      <c r="P8" s="7" t="s">
        <v>515</v>
      </c>
      <c r="Q8" s="7">
        <v>3450</v>
      </c>
      <c r="R8" s="7" t="s">
        <v>515</v>
      </c>
      <c r="S8" s="11">
        <v>3772.5</v>
      </c>
      <c r="T8" s="7" t="s">
        <v>516</v>
      </c>
      <c r="U8" s="11">
        <v>4117.5</v>
      </c>
      <c r="V8" s="7" t="s">
        <v>517</v>
      </c>
      <c r="W8" s="11">
        <v>3945</v>
      </c>
      <c r="X8" s="7" t="s">
        <v>517</v>
      </c>
      <c r="Y8" s="11">
        <v>3772.5</v>
      </c>
      <c r="Z8" s="7" t="s">
        <v>517</v>
      </c>
      <c r="AA8" s="11">
        <v>4117.5</v>
      </c>
      <c r="AB8" s="7" t="s">
        <v>391</v>
      </c>
      <c r="AC8" s="11">
        <v>3945</v>
      </c>
      <c r="AD8" s="7" t="s">
        <v>391</v>
      </c>
      <c r="AE8" s="11">
        <v>5285</v>
      </c>
      <c r="AF8" s="7" t="s">
        <v>518</v>
      </c>
      <c r="AG8" s="11">
        <v>5000</v>
      </c>
      <c r="AH8" s="7" t="s">
        <v>519</v>
      </c>
      <c r="AI8" s="11">
        <v>2412.5</v>
      </c>
      <c r="AJ8" s="7"/>
      <c r="AK8" s="11">
        <v>4290</v>
      </c>
      <c r="AL8" s="7"/>
      <c r="AM8" s="11">
        <v>4117.5</v>
      </c>
      <c r="AN8" s="7"/>
      <c r="AO8" s="11">
        <v>3945</v>
      </c>
      <c r="AP8" s="7"/>
      <c r="AQ8" s="11">
        <v>3772.5</v>
      </c>
      <c r="AR8" s="7"/>
      <c r="AS8" s="3" t="s">
        <v>508</v>
      </c>
    </row>
    <row r="9" spans="2:129" ht="16.5" customHeight="1" x14ac:dyDescent="0.25">
      <c r="B9" s="1">
        <v>3</v>
      </c>
      <c r="C9" s="1" t="s">
        <v>520</v>
      </c>
      <c r="D9" s="50" t="s">
        <v>510</v>
      </c>
      <c r="E9" s="50"/>
      <c r="F9" s="1" t="s">
        <v>521</v>
      </c>
      <c r="G9" s="7">
        <v>1600</v>
      </c>
      <c r="H9" s="116" t="s">
        <v>522</v>
      </c>
      <c r="I9" s="17">
        <v>3450</v>
      </c>
      <c r="J9" s="7" t="s">
        <v>523</v>
      </c>
      <c r="K9" s="11">
        <v>3243</v>
      </c>
      <c r="L9" s="7" t="s">
        <v>524</v>
      </c>
      <c r="M9" s="60">
        <v>3243</v>
      </c>
      <c r="N9" s="7" t="s">
        <v>525</v>
      </c>
      <c r="O9" s="60">
        <v>3243</v>
      </c>
      <c r="P9" s="7" t="s">
        <v>526</v>
      </c>
      <c r="Q9" s="11">
        <v>3243</v>
      </c>
      <c r="R9" s="7" t="s">
        <v>527</v>
      </c>
      <c r="S9" s="11">
        <v>3450</v>
      </c>
      <c r="T9" s="7" t="s">
        <v>528</v>
      </c>
      <c r="U9" s="11">
        <v>3450</v>
      </c>
      <c r="V9" s="7" t="s">
        <v>529</v>
      </c>
      <c r="W9" s="11">
        <v>3450</v>
      </c>
      <c r="X9" s="7" t="s">
        <v>530</v>
      </c>
      <c r="Y9" s="11">
        <v>3772.5</v>
      </c>
      <c r="Z9" s="7" t="s">
        <v>531</v>
      </c>
      <c r="AA9" s="11">
        <v>3600</v>
      </c>
      <c r="AB9" s="7" t="s">
        <v>532</v>
      </c>
      <c r="AC9" s="11">
        <v>3450</v>
      </c>
      <c r="AD9" s="7" t="s">
        <v>533</v>
      </c>
      <c r="AE9" s="11">
        <v>3243</v>
      </c>
      <c r="AF9" s="7" t="s">
        <v>534</v>
      </c>
      <c r="AG9" s="11">
        <v>3450</v>
      </c>
      <c r="AH9" s="7" t="s">
        <v>535</v>
      </c>
      <c r="AI9" s="11">
        <v>3450</v>
      </c>
      <c r="AJ9" s="7" t="s">
        <v>536</v>
      </c>
      <c r="AK9" s="11">
        <v>3622.5</v>
      </c>
      <c r="AL9" s="7" t="s">
        <v>537</v>
      </c>
      <c r="AM9" s="11">
        <v>3243</v>
      </c>
      <c r="AN9" s="7" t="s">
        <v>538</v>
      </c>
      <c r="AO9" s="11">
        <v>3243</v>
      </c>
      <c r="AP9" s="7" t="s">
        <v>539</v>
      </c>
      <c r="AQ9" s="11">
        <v>3243</v>
      </c>
      <c r="AR9" s="7" t="s">
        <v>540</v>
      </c>
      <c r="AS9" s="3" t="s">
        <v>508</v>
      </c>
    </row>
    <row r="10" spans="2:129" s="117" customFormat="1" x14ac:dyDescent="0.2">
      <c r="B10" s="117">
        <v>6</v>
      </c>
      <c r="C10" s="117" t="s">
        <v>541</v>
      </c>
      <c r="D10" s="118" t="s">
        <v>542</v>
      </c>
      <c r="E10" s="118"/>
      <c r="F10" s="119" t="s">
        <v>543</v>
      </c>
      <c r="G10" s="120">
        <v>1600</v>
      </c>
      <c r="H10" s="121"/>
      <c r="I10" s="121">
        <v>828</v>
      </c>
      <c r="J10" s="121" t="s">
        <v>1743</v>
      </c>
      <c r="K10" s="644" t="s">
        <v>544</v>
      </c>
      <c r="L10" s="644"/>
      <c r="M10" s="121">
        <v>828</v>
      </c>
      <c r="N10" s="122" t="s">
        <v>1743</v>
      </c>
      <c r="O10" s="644" t="s">
        <v>501</v>
      </c>
      <c r="P10" s="644"/>
      <c r="Q10" s="644" t="s">
        <v>501</v>
      </c>
      <c r="R10" s="644"/>
      <c r="S10" s="121">
        <v>828</v>
      </c>
      <c r="T10" s="122" t="s">
        <v>1743</v>
      </c>
      <c r="U10" s="644" t="s">
        <v>501</v>
      </c>
      <c r="V10" s="644"/>
      <c r="W10" s="644" t="s">
        <v>501</v>
      </c>
      <c r="X10" s="644"/>
      <c r="Y10" s="121">
        <v>828</v>
      </c>
      <c r="Z10" s="122" t="s">
        <v>1743</v>
      </c>
      <c r="AA10" s="121">
        <v>828</v>
      </c>
      <c r="AB10" s="122" t="s">
        <v>1743</v>
      </c>
      <c r="AC10" s="121">
        <v>828</v>
      </c>
      <c r="AD10" s="122" t="s">
        <v>1743</v>
      </c>
      <c r="AE10" s="644" t="s">
        <v>501</v>
      </c>
      <c r="AF10" s="644"/>
      <c r="AG10" s="121">
        <v>828</v>
      </c>
      <c r="AH10" s="122" t="s">
        <v>1743</v>
      </c>
      <c r="AI10" s="121">
        <v>828</v>
      </c>
      <c r="AJ10" s="122" t="s">
        <v>1743</v>
      </c>
      <c r="AK10" s="121">
        <v>828</v>
      </c>
      <c r="AL10" s="122" t="s">
        <v>1743</v>
      </c>
      <c r="AM10" s="644" t="s">
        <v>501</v>
      </c>
      <c r="AN10" s="644"/>
      <c r="AO10" s="644" t="s">
        <v>501</v>
      </c>
      <c r="AP10" s="644"/>
      <c r="AQ10" s="644" t="s">
        <v>501</v>
      </c>
      <c r="AR10" s="644"/>
      <c r="AS10" s="124" t="s">
        <v>508</v>
      </c>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row>
    <row r="11" spans="2:129" x14ac:dyDescent="0.2">
      <c r="B11" s="1">
        <v>7</v>
      </c>
      <c r="C11" s="1" t="s">
        <v>545</v>
      </c>
      <c r="D11" s="50" t="s">
        <v>546</v>
      </c>
      <c r="E11" s="50"/>
      <c r="F11" s="1" t="s">
        <v>547</v>
      </c>
      <c r="G11" s="7">
        <v>1600</v>
      </c>
      <c r="H11" s="7" t="s">
        <v>391</v>
      </c>
      <c r="I11" s="17">
        <v>4930</v>
      </c>
      <c r="J11" s="17" t="s">
        <v>391</v>
      </c>
      <c r="K11" s="60">
        <v>4780</v>
      </c>
      <c r="L11" s="7" t="s">
        <v>548</v>
      </c>
      <c r="M11" s="60">
        <v>4493.2</v>
      </c>
      <c r="N11" s="7" t="s">
        <v>549</v>
      </c>
      <c r="O11" s="11">
        <v>4493.2</v>
      </c>
      <c r="P11" s="7" t="s">
        <v>550</v>
      </c>
      <c r="Q11" s="11">
        <v>4493.2</v>
      </c>
      <c r="R11" s="7" t="s">
        <v>551</v>
      </c>
      <c r="S11" s="11">
        <v>4493.2</v>
      </c>
      <c r="T11" s="7" t="s">
        <v>552</v>
      </c>
      <c r="U11" s="11">
        <v>4494</v>
      </c>
      <c r="V11" s="7" t="s">
        <v>553</v>
      </c>
      <c r="W11" s="11">
        <v>4493.2</v>
      </c>
      <c r="X11" s="7" t="s">
        <v>391</v>
      </c>
      <c r="Y11" s="11">
        <v>4493.2</v>
      </c>
      <c r="Z11" s="7" t="s">
        <v>554</v>
      </c>
      <c r="AA11" s="11">
        <v>4494</v>
      </c>
      <c r="AB11" s="7" t="s">
        <v>555</v>
      </c>
      <c r="AC11" s="11">
        <v>4780</v>
      </c>
      <c r="AD11" s="7" t="s">
        <v>391</v>
      </c>
      <c r="AE11" s="11">
        <v>4494</v>
      </c>
      <c r="AF11" s="7" t="s">
        <v>391</v>
      </c>
      <c r="AG11" s="11">
        <v>4494</v>
      </c>
      <c r="AH11" s="7" t="s">
        <v>556</v>
      </c>
      <c r="AI11" s="11">
        <v>4494</v>
      </c>
      <c r="AJ11" s="7" t="s">
        <v>557</v>
      </c>
      <c r="AK11" s="11">
        <v>4494</v>
      </c>
      <c r="AL11" s="7" t="s">
        <v>391</v>
      </c>
      <c r="AM11" s="11">
        <v>4494</v>
      </c>
      <c r="AN11" s="7" t="s">
        <v>558</v>
      </c>
      <c r="AO11" s="11">
        <v>4494</v>
      </c>
      <c r="AP11" s="7" t="s">
        <v>559</v>
      </c>
      <c r="AQ11" s="11">
        <v>4494</v>
      </c>
      <c r="AR11" s="7" t="s">
        <v>560</v>
      </c>
      <c r="AS11" s="3" t="s">
        <v>508</v>
      </c>
    </row>
    <row r="12" spans="2:129" s="117" customFormat="1" x14ac:dyDescent="0.2">
      <c r="B12" s="117">
        <v>8</v>
      </c>
      <c r="C12" s="117" t="s">
        <v>561</v>
      </c>
      <c r="D12" s="118" t="s">
        <v>562</v>
      </c>
      <c r="E12" s="118"/>
      <c r="G12" s="122">
        <v>1600</v>
      </c>
      <c r="H12" s="125"/>
      <c r="I12" s="126"/>
      <c r="J12" s="122"/>
      <c r="K12" s="126"/>
      <c r="L12" s="122"/>
      <c r="M12" s="126"/>
      <c r="N12" s="122"/>
      <c r="O12" s="123"/>
      <c r="P12" s="122"/>
      <c r="Q12" s="123"/>
      <c r="R12" s="122"/>
      <c r="S12" s="123"/>
      <c r="T12" s="122"/>
      <c r="U12" s="123"/>
      <c r="V12" s="122"/>
      <c r="W12" s="123"/>
      <c r="X12" s="122"/>
      <c r="Y12" s="123"/>
      <c r="Z12" s="122"/>
      <c r="AA12" s="123"/>
      <c r="AB12" s="122"/>
      <c r="AC12" s="123"/>
      <c r="AD12" s="122"/>
      <c r="AE12" s="123"/>
      <c r="AF12" s="122"/>
      <c r="AG12" s="123"/>
      <c r="AH12" s="122"/>
      <c r="AI12" s="124"/>
      <c r="AJ12" s="122"/>
      <c r="AK12" s="123"/>
      <c r="AL12" s="122"/>
      <c r="AM12" s="123"/>
      <c r="AN12" s="122"/>
      <c r="AO12" s="123"/>
      <c r="AP12" s="122"/>
      <c r="AQ12" s="123"/>
      <c r="AR12" s="122"/>
      <c r="AS12" s="124" t="s">
        <v>508</v>
      </c>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row>
    <row r="13" spans="2:129" x14ac:dyDescent="0.2">
      <c r="B13" s="1">
        <v>9</v>
      </c>
      <c r="C13" s="1" t="s">
        <v>563</v>
      </c>
      <c r="D13" s="50" t="s">
        <v>510</v>
      </c>
      <c r="E13" s="50"/>
      <c r="F13" s="15" t="s">
        <v>564</v>
      </c>
      <c r="G13" s="17">
        <v>1600</v>
      </c>
      <c r="H13" s="7" t="s">
        <v>391</v>
      </c>
      <c r="I13" s="48">
        <v>3450</v>
      </c>
      <c r="J13" s="7" t="s">
        <v>565</v>
      </c>
      <c r="K13" s="48">
        <v>3243</v>
      </c>
      <c r="L13" s="7" t="s">
        <v>566</v>
      </c>
      <c r="M13" s="48">
        <v>3243</v>
      </c>
      <c r="N13" s="7" t="s">
        <v>567</v>
      </c>
      <c r="O13" s="11">
        <v>3243</v>
      </c>
      <c r="P13" s="7" t="s">
        <v>568</v>
      </c>
      <c r="Q13" s="11">
        <v>3243</v>
      </c>
      <c r="R13" s="7" t="s">
        <v>569</v>
      </c>
      <c r="S13" s="11">
        <v>3243</v>
      </c>
      <c r="T13" s="7" t="s">
        <v>570</v>
      </c>
      <c r="U13" s="11">
        <v>3243</v>
      </c>
      <c r="V13" s="7" t="s">
        <v>571</v>
      </c>
      <c r="W13" s="11">
        <v>3243</v>
      </c>
      <c r="X13" s="7" t="s">
        <v>572</v>
      </c>
      <c r="Y13" s="11">
        <v>3243</v>
      </c>
      <c r="Z13" s="7" t="s">
        <v>573</v>
      </c>
      <c r="AA13" s="11">
        <v>3243</v>
      </c>
      <c r="AB13" s="7" t="s">
        <v>574</v>
      </c>
      <c r="AC13" s="11">
        <v>3243</v>
      </c>
      <c r="AD13" s="7" t="s">
        <v>575</v>
      </c>
      <c r="AE13" s="11">
        <v>3243</v>
      </c>
      <c r="AF13" s="7" t="s">
        <v>576</v>
      </c>
      <c r="AG13" s="11">
        <v>3243</v>
      </c>
      <c r="AH13" s="7" t="s">
        <v>577</v>
      </c>
      <c r="AI13" s="11">
        <v>3243</v>
      </c>
      <c r="AJ13" s="7" t="s">
        <v>578</v>
      </c>
      <c r="AK13" s="11">
        <v>3243</v>
      </c>
      <c r="AL13" s="7" t="s">
        <v>579</v>
      </c>
      <c r="AM13" s="11">
        <v>3243</v>
      </c>
      <c r="AN13" s="7" t="s">
        <v>580</v>
      </c>
      <c r="AO13" s="11">
        <v>3243</v>
      </c>
      <c r="AP13" s="7" t="s">
        <v>581</v>
      </c>
      <c r="AQ13" s="11">
        <v>3243</v>
      </c>
      <c r="AR13" s="7" t="s">
        <v>582</v>
      </c>
      <c r="AS13" s="3" t="s">
        <v>508</v>
      </c>
    </row>
    <row r="14" spans="2:129" x14ac:dyDescent="0.2">
      <c r="B14" s="1">
        <v>11</v>
      </c>
      <c r="C14" s="1" t="s">
        <v>583</v>
      </c>
      <c r="D14" s="50" t="s">
        <v>67</v>
      </c>
      <c r="E14" s="50"/>
      <c r="F14" s="1" t="s">
        <v>584</v>
      </c>
      <c r="G14" s="7">
        <v>1600</v>
      </c>
      <c r="H14" s="7" t="s">
        <v>391</v>
      </c>
      <c r="I14" s="48">
        <v>5375</v>
      </c>
      <c r="J14" s="7" t="s">
        <v>585</v>
      </c>
      <c r="K14" s="48">
        <v>5375</v>
      </c>
      <c r="L14" s="7" t="s">
        <v>586</v>
      </c>
      <c r="M14" s="60">
        <v>5375</v>
      </c>
      <c r="N14" s="22" t="s">
        <v>587</v>
      </c>
      <c r="O14" s="11">
        <v>5375</v>
      </c>
      <c r="P14" s="22" t="s">
        <v>588</v>
      </c>
      <c r="Q14" s="11">
        <v>3762.5</v>
      </c>
      <c r="R14" s="7" t="s">
        <v>589</v>
      </c>
      <c r="S14" s="11">
        <v>5052.5</v>
      </c>
      <c r="T14" s="7" t="s">
        <v>590</v>
      </c>
      <c r="U14" s="11">
        <v>5375</v>
      </c>
      <c r="V14" s="7" t="s">
        <v>591</v>
      </c>
      <c r="W14" s="11">
        <v>5375</v>
      </c>
      <c r="X14" s="7" t="s">
        <v>592</v>
      </c>
      <c r="Y14" s="11">
        <v>5375</v>
      </c>
      <c r="Z14" s="7" t="s">
        <v>593</v>
      </c>
      <c r="AA14" s="11">
        <v>4085</v>
      </c>
      <c r="AB14" s="7" t="s">
        <v>594</v>
      </c>
      <c r="AC14" s="11">
        <v>5052</v>
      </c>
      <c r="AD14" s="7" t="s">
        <v>595</v>
      </c>
      <c r="AE14" s="11">
        <v>5052.5</v>
      </c>
      <c r="AF14" s="7" t="s">
        <v>596</v>
      </c>
      <c r="AG14" s="11">
        <v>5052.5</v>
      </c>
      <c r="AH14" s="7" t="s">
        <v>597</v>
      </c>
      <c r="AI14" s="11">
        <v>5052.5</v>
      </c>
      <c r="AJ14" s="7" t="s">
        <v>598</v>
      </c>
      <c r="AK14" s="11">
        <v>5052.5</v>
      </c>
      <c r="AL14" s="7" t="s">
        <v>599</v>
      </c>
      <c r="AM14" s="11">
        <v>5052.5</v>
      </c>
      <c r="AN14" s="7" t="s">
        <v>600</v>
      </c>
      <c r="AO14" s="11">
        <v>5052.5</v>
      </c>
      <c r="AP14" s="7" t="s">
        <v>601</v>
      </c>
      <c r="AQ14" s="11">
        <v>5052.5</v>
      </c>
      <c r="AR14" s="7" t="s">
        <v>602</v>
      </c>
      <c r="AS14" s="3" t="s">
        <v>508</v>
      </c>
    </row>
    <row r="15" spans="2:129" ht="15" x14ac:dyDescent="0.25">
      <c r="B15" s="1">
        <v>12</v>
      </c>
      <c r="C15" s="1" t="s">
        <v>603</v>
      </c>
      <c r="D15" s="127" t="s">
        <v>604</v>
      </c>
      <c r="E15" s="50"/>
      <c r="F15" s="1" t="s">
        <v>605</v>
      </c>
      <c r="G15" s="7">
        <v>1600</v>
      </c>
      <c r="H15" s="7" t="s">
        <v>391</v>
      </c>
      <c r="I15" s="17">
        <v>3600</v>
      </c>
      <c r="J15" s="7" t="s">
        <v>606</v>
      </c>
      <c r="K15" s="60">
        <v>3450</v>
      </c>
      <c r="L15" s="116" t="s">
        <v>391</v>
      </c>
      <c r="M15" s="60">
        <v>5525</v>
      </c>
      <c r="N15" s="7" t="s">
        <v>607</v>
      </c>
      <c r="O15" s="60">
        <v>5375</v>
      </c>
      <c r="P15" s="7" t="s">
        <v>608</v>
      </c>
      <c r="Q15" s="11">
        <v>3450</v>
      </c>
      <c r="R15" s="7" t="s">
        <v>609</v>
      </c>
      <c r="S15" s="11">
        <v>3600</v>
      </c>
      <c r="T15" s="7" t="s">
        <v>610</v>
      </c>
      <c r="U15" s="11">
        <v>3600</v>
      </c>
      <c r="V15" s="7" t="s">
        <v>611</v>
      </c>
      <c r="W15" s="11">
        <v>3450</v>
      </c>
      <c r="X15" s="7" t="s">
        <v>612</v>
      </c>
      <c r="Y15" s="11">
        <v>3500</v>
      </c>
      <c r="Z15" s="7" t="s">
        <v>613</v>
      </c>
      <c r="AA15" s="11">
        <v>3600</v>
      </c>
      <c r="AB15" s="7" t="s">
        <v>614</v>
      </c>
      <c r="AC15" s="11">
        <v>3600</v>
      </c>
      <c r="AD15" s="7" t="s">
        <v>391</v>
      </c>
      <c r="AE15" s="11">
        <v>3450</v>
      </c>
      <c r="AF15" s="7" t="s">
        <v>391</v>
      </c>
      <c r="AG15" s="11">
        <v>3600</v>
      </c>
      <c r="AH15" s="7" t="s">
        <v>615</v>
      </c>
      <c r="AI15" s="11">
        <v>3450</v>
      </c>
      <c r="AJ15" s="7" t="s">
        <v>616</v>
      </c>
      <c r="AK15" s="11">
        <v>3600</v>
      </c>
      <c r="AL15" s="7" t="s">
        <v>617</v>
      </c>
      <c r="AM15" s="11">
        <v>5793.75</v>
      </c>
      <c r="AN15" s="7" t="s">
        <v>618</v>
      </c>
      <c r="AO15" s="11">
        <v>5375</v>
      </c>
      <c r="AP15" s="7" t="s">
        <v>619</v>
      </c>
      <c r="AQ15" s="11">
        <v>5052.5</v>
      </c>
      <c r="AR15" s="7" t="s">
        <v>620</v>
      </c>
      <c r="AS15" s="3" t="s">
        <v>508</v>
      </c>
    </row>
    <row r="16" spans="2:129" ht="15.75" customHeight="1" x14ac:dyDescent="0.2">
      <c r="B16" s="1">
        <v>13</v>
      </c>
      <c r="C16" s="1" t="s">
        <v>621</v>
      </c>
      <c r="D16" s="127" t="s">
        <v>604</v>
      </c>
      <c r="E16" s="50"/>
      <c r="F16" s="1" t="s">
        <v>622</v>
      </c>
      <c r="G16" s="7">
        <v>1600</v>
      </c>
      <c r="H16" s="128" t="s">
        <v>623</v>
      </c>
      <c r="I16" s="17">
        <v>3450</v>
      </c>
      <c r="J16" s="7" t="s">
        <v>624</v>
      </c>
      <c r="K16" s="60">
        <v>3600</v>
      </c>
      <c r="L16" s="7" t="s">
        <v>625</v>
      </c>
      <c r="M16" s="11">
        <v>3600</v>
      </c>
      <c r="N16" s="7" t="s">
        <v>391</v>
      </c>
      <c r="O16" s="11">
        <v>3772.5</v>
      </c>
      <c r="P16" s="7" t="s">
        <v>626</v>
      </c>
      <c r="Q16" s="11">
        <v>3600</v>
      </c>
      <c r="R16" s="7" t="s">
        <v>626</v>
      </c>
      <c r="S16" s="11">
        <v>3450</v>
      </c>
      <c r="T16" s="7" t="s">
        <v>627</v>
      </c>
      <c r="U16" s="11">
        <v>3772.5</v>
      </c>
      <c r="V16" s="7" t="s">
        <v>628</v>
      </c>
      <c r="W16" s="11">
        <v>3600</v>
      </c>
      <c r="X16" s="7" t="s">
        <v>629</v>
      </c>
      <c r="Y16" s="11">
        <v>3600</v>
      </c>
      <c r="Z16" s="7" t="s">
        <v>630</v>
      </c>
      <c r="AA16" s="11">
        <v>3772.5</v>
      </c>
      <c r="AB16" s="7" t="s">
        <v>631</v>
      </c>
      <c r="AC16" s="11">
        <v>3243</v>
      </c>
      <c r="AD16" s="7" t="s">
        <v>631</v>
      </c>
      <c r="AE16" s="11">
        <v>3243</v>
      </c>
      <c r="AF16" s="7" t="s">
        <v>632</v>
      </c>
      <c r="AG16" s="11">
        <v>3600</v>
      </c>
      <c r="AH16" s="7" t="s">
        <v>633</v>
      </c>
      <c r="AI16" s="11">
        <v>3600</v>
      </c>
      <c r="AJ16" s="7" t="s">
        <v>634</v>
      </c>
      <c r="AK16" s="11">
        <v>3450</v>
      </c>
      <c r="AL16" s="7" t="s">
        <v>635</v>
      </c>
      <c r="AM16" s="11">
        <v>3945</v>
      </c>
      <c r="AN16" s="7" t="s">
        <v>636</v>
      </c>
      <c r="AO16" s="11">
        <v>3772.5</v>
      </c>
      <c r="AP16" s="7" t="s">
        <v>636</v>
      </c>
      <c r="AQ16" s="11">
        <v>3600</v>
      </c>
      <c r="AR16" s="7" t="s">
        <v>636</v>
      </c>
      <c r="AS16" s="3" t="s">
        <v>508</v>
      </c>
    </row>
    <row r="17" spans="2:129" ht="15.75" customHeight="1" x14ac:dyDescent="0.2">
      <c r="B17" s="1">
        <v>14</v>
      </c>
      <c r="C17" s="1" t="s">
        <v>637</v>
      </c>
      <c r="D17" s="50" t="s">
        <v>510</v>
      </c>
      <c r="E17" s="50"/>
      <c r="F17" s="1" t="s">
        <v>638</v>
      </c>
      <c r="G17" s="11">
        <v>1600</v>
      </c>
      <c r="H17" s="7" t="s">
        <v>391</v>
      </c>
      <c r="I17" s="11">
        <v>3772.5</v>
      </c>
      <c r="J17" s="7" t="s">
        <v>639</v>
      </c>
      <c r="K17" s="60">
        <v>3600</v>
      </c>
      <c r="L17" s="7" t="s">
        <v>640</v>
      </c>
      <c r="M17" s="60">
        <v>3450</v>
      </c>
      <c r="N17" s="7" t="s">
        <v>641</v>
      </c>
      <c r="O17" s="11">
        <v>3800</v>
      </c>
      <c r="P17" s="7" t="s">
        <v>642</v>
      </c>
      <c r="Q17" s="11">
        <v>3695</v>
      </c>
      <c r="R17" s="7" t="s">
        <v>643</v>
      </c>
      <c r="S17" s="11">
        <v>3695</v>
      </c>
      <c r="T17" s="7" t="s">
        <v>644</v>
      </c>
      <c r="U17" s="11">
        <v>3695</v>
      </c>
      <c r="V17" s="7" t="s">
        <v>645</v>
      </c>
      <c r="W17" s="11">
        <v>3700</v>
      </c>
      <c r="X17" s="7" t="s">
        <v>391</v>
      </c>
      <c r="Y17" s="11">
        <v>3700</v>
      </c>
      <c r="Z17" s="7" t="s">
        <v>646</v>
      </c>
      <c r="AA17" s="11">
        <v>3750</v>
      </c>
      <c r="AB17" s="7" t="s">
        <v>647</v>
      </c>
      <c r="AC17" s="11">
        <v>3700</v>
      </c>
      <c r="AD17" s="7" t="s">
        <v>648</v>
      </c>
      <c r="AE17" s="11">
        <v>3700</v>
      </c>
      <c r="AF17" s="7" t="s">
        <v>649</v>
      </c>
      <c r="AG17" s="11">
        <v>3350</v>
      </c>
      <c r="AH17" s="7" t="s">
        <v>650</v>
      </c>
      <c r="AI17" s="11">
        <v>3350</v>
      </c>
      <c r="AJ17" s="7" t="s">
        <v>391</v>
      </c>
      <c r="AK17" s="11">
        <v>3915.5</v>
      </c>
      <c r="AL17" s="7" t="s">
        <v>651</v>
      </c>
      <c r="AM17" s="11">
        <v>3772.5</v>
      </c>
      <c r="AN17" s="7" t="s">
        <v>651</v>
      </c>
      <c r="AO17" s="11">
        <v>3629</v>
      </c>
      <c r="AP17" s="7" t="s">
        <v>652</v>
      </c>
      <c r="AQ17" s="11">
        <v>3214</v>
      </c>
      <c r="AR17" s="7" t="s">
        <v>653</v>
      </c>
      <c r="AS17" s="3" t="s">
        <v>508</v>
      </c>
    </row>
    <row r="18" spans="2:129" x14ac:dyDescent="0.2">
      <c r="B18" s="1">
        <v>15</v>
      </c>
      <c r="C18" s="1" t="s">
        <v>654</v>
      </c>
      <c r="D18" s="50" t="s">
        <v>510</v>
      </c>
      <c r="E18" s="50"/>
      <c r="F18" s="1" t="s">
        <v>655</v>
      </c>
      <c r="G18" s="11">
        <v>3200</v>
      </c>
      <c r="H18" s="128" t="s">
        <v>656</v>
      </c>
      <c r="I18" s="11">
        <v>3278</v>
      </c>
      <c r="J18" s="128" t="s">
        <v>657</v>
      </c>
      <c r="K18" s="60">
        <v>3278</v>
      </c>
      <c r="L18" s="7" t="s">
        <v>658</v>
      </c>
      <c r="M18" s="60">
        <v>3450</v>
      </c>
      <c r="N18" s="7" t="s">
        <v>659</v>
      </c>
      <c r="O18" s="11">
        <v>3450</v>
      </c>
      <c r="P18" s="7" t="s">
        <v>660</v>
      </c>
      <c r="Q18" s="11">
        <v>3243</v>
      </c>
      <c r="R18" s="7" t="s">
        <v>661</v>
      </c>
      <c r="S18" s="11">
        <v>3450</v>
      </c>
      <c r="T18" s="7" t="s">
        <v>662</v>
      </c>
      <c r="U18" s="11">
        <v>3243</v>
      </c>
      <c r="V18" s="7" t="s">
        <v>663</v>
      </c>
      <c r="W18" s="11">
        <v>3243</v>
      </c>
      <c r="X18" s="7" t="s">
        <v>664</v>
      </c>
      <c r="Y18" s="11">
        <v>3243</v>
      </c>
      <c r="Z18" s="7" t="s">
        <v>665</v>
      </c>
      <c r="AA18" s="11">
        <v>3243</v>
      </c>
      <c r="AB18" s="7" t="s">
        <v>666</v>
      </c>
      <c r="AC18" s="11">
        <v>3243</v>
      </c>
      <c r="AD18" s="7" t="s">
        <v>667</v>
      </c>
      <c r="AE18" s="11">
        <v>3243</v>
      </c>
      <c r="AF18" s="7" t="s">
        <v>668</v>
      </c>
      <c r="AG18" s="11">
        <v>3450</v>
      </c>
      <c r="AH18" s="7" t="s">
        <v>391</v>
      </c>
      <c r="AI18" s="11">
        <v>2352</v>
      </c>
      <c r="AJ18" s="7" t="s">
        <v>669</v>
      </c>
      <c r="AK18" s="11">
        <v>3450</v>
      </c>
      <c r="AL18" s="7" t="s">
        <v>670</v>
      </c>
      <c r="AM18" s="11">
        <v>3243</v>
      </c>
      <c r="AN18" s="7" t="s">
        <v>671</v>
      </c>
      <c r="AO18" s="11">
        <v>3243</v>
      </c>
      <c r="AP18" s="7" t="s">
        <v>672</v>
      </c>
      <c r="AQ18" s="11">
        <v>3386</v>
      </c>
      <c r="AR18" s="7" t="s">
        <v>673</v>
      </c>
      <c r="AS18" s="3" t="s">
        <v>508</v>
      </c>
    </row>
    <row r="19" spans="2:129" x14ac:dyDescent="0.2">
      <c r="B19" s="1">
        <v>17</v>
      </c>
      <c r="C19" s="1" t="s">
        <v>674</v>
      </c>
      <c r="D19" s="50" t="s">
        <v>67</v>
      </c>
      <c r="E19" s="50"/>
      <c r="G19" s="17">
        <v>1600</v>
      </c>
      <c r="H19" s="7" t="s">
        <v>391</v>
      </c>
      <c r="I19" s="17">
        <v>5375</v>
      </c>
      <c r="J19" s="7" t="s">
        <v>391</v>
      </c>
      <c r="K19" s="60">
        <v>5525</v>
      </c>
      <c r="L19" s="7" t="s">
        <v>675</v>
      </c>
      <c r="M19" s="11">
        <v>5375</v>
      </c>
      <c r="N19" s="7" t="s">
        <v>676</v>
      </c>
      <c r="O19" s="11">
        <v>5375</v>
      </c>
      <c r="P19" s="7" t="s">
        <v>677</v>
      </c>
      <c r="Q19" s="11">
        <v>5675</v>
      </c>
      <c r="R19" s="7" t="s">
        <v>678</v>
      </c>
      <c r="S19" s="11">
        <v>5793.75</v>
      </c>
      <c r="T19" s="7" t="s">
        <v>679</v>
      </c>
      <c r="U19" s="11">
        <v>4956.25</v>
      </c>
      <c r="V19" s="7" t="s">
        <v>679</v>
      </c>
      <c r="W19" s="11">
        <v>5621.25</v>
      </c>
      <c r="X19" s="7" t="s">
        <v>680</v>
      </c>
      <c r="Y19" s="11">
        <v>5052</v>
      </c>
      <c r="Z19" s="7" t="s">
        <v>680</v>
      </c>
      <c r="AA19" s="11">
        <v>6331.5</v>
      </c>
      <c r="AB19" s="7" t="s">
        <v>681</v>
      </c>
      <c r="AC19" s="11">
        <v>6062.5</v>
      </c>
      <c r="AD19" s="7" t="s">
        <v>681</v>
      </c>
      <c r="AE19" s="11">
        <v>5793.75</v>
      </c>
      <c r="AF19" s="7" t="s">
        <v>681</v>
      </c>
      <c r="AG19" s="11">
        <v>5375</v>
      </c>
      <c r="AH19" s="7" t="s">
        <v>681</v>
      </c>
      <c r="AI19" s="11">
        <v>7222.5</v>
      </c>
      <c r="AJ19" s="7" t="s">
        <v>682</v>
      </c>
      <c r="AK19" s="11">
        <v>4365</v>
      </c>
      <c r="AL19" s="7" t="s">
        <v>683</v>
      </c>
      <c r="AM19" s="11">
        <v>5135</v>
      </c>
      <c r="AN19" s="7" t="s">
        <v>683</v>
      </c>
      <c r="AO19" s="11">
        <v>6302.5</v>
      </c>
      <c r="AP19" s="7" t="s">
        <v>684</v>
      </c>
      <c r="AQ19" s="11">
        <v>5793.75</v>
      </c>
      <c r="AR19" s="7" t="s">
        <v>684</v>
      </c>
      <c r="AS19" s="1" t="s">
        <v>508</v>
      </c>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row>
    <row r="20" spans="2:129" ht="16.5" customHeight="1" x14ac:dyDescent="0.2">
      <c r="B20" s="1">
        <v>18</v>
      </c>
      <c r="C20" s="1" t="s">
        <v>685</v>
      </c>
      <c r="D20" s="50" t="s">
        <v>546</v>
      </c>
      <c r="E20" s="50"/>
      <c r="F20" s="1" t="s">
        <v>547</v>
      </c>
      <c r="G20" s="17">
        <v>1600</v>
      </c>
      <c r="H20" s="7" t="s">
        <v>391</v>
      </c>
      <c r="I20" s="17">
        <v>4930</v>
      </c>
      <c r="J20" s="7" t="s">
        <v>686</v>
      </c>
      <c r="K20" s="17">
        <v>4930</v>
      </c>
      <c r="L20" s="7" t="s">
        <v>687</v>
      </c>
      <c r="M20" s="11">
        <v>4930</v>
      </c>
      <c r="N20" s="7" t="s">
        <v>688</v>
      </c>
      <c r="O20" s="11">
        <v>4930</v>
      </c>
      <c r="P20" s="7" t="s">
        <v>689</v>
      </c>
      <c r="Q20" s="11">
        <v>4930</v>
      </c>
      <c r="R20" s="7" t="s">
        <v>690</v>
      </c>
      <c r="S20" s="11">
        <v>5169</v>
      </c>
      <c r="T20" s="7" t="s">
        <v>691</v>
      </c>
      <c r="U20" s="11">
        <v>5169</v>
      </c>
      <c r="V20" s="7" t="s">
        <v>692</v>
      </c>
      <c r="W20" s="11">
        <v>5200</v>
      </c>
      <c r="X20" s="7" t="s">
        <v>693</v>
      </c>
      <c r="Y20" s="60">
        <v>5170</v>
      </c>
      <c r="Z20" s="7" t="s">
        <v>694</v>
      </c>
      <c r="AA20" s="11">
        <v>4302</v>
      </c>
      <c r="AB20" s="7" t="s">
        <v>695</v>
      </c>
      <c r="AC20" s="11">
        <v>4302</v>
      </c>
      <c r="AD20" s="7" t="s">
        <v>695</v>
      </c>
      <c r="AE20" s="11">
        <v>4302</v>
      </c>
      <c r="AF20" s="7" t="s">
        <v>695</v>
      </c>
      <c r="AG20" s="11">
        <v>4302</v>
      </c>
      <c r="AH20" s="7" t="s">
        <v>695</v>
      </c>
      <c r="AI20" s="11">
        <v>4302</v>
      </c>
      <c r="AJ20" s="7" t="s">
        <v>695</v>
      </c>
      <c r="AK20" s="11">
        <v>4302</v>
      </c>
      <c r="AL20" s="7" t="s">
        <v>695</v>
      </c>
      <c r="AM20" s="11">
        <v>4302</v>
      </c>
      <c r="AN20" s="7" t="s">
        <v>695</v>
      </c>
      <c r="AO20" s="11">
        <v>4302</v>
      </c>
      <c r="AP20" s="7" t="s">
        <v>695</v>
      </c>
      <c r="AQ20" s="11">
        <v>4302</v>
      </c>
      <c r="AR20" s="7" t="s">
        <v>695</v>
      </c>
      <c r="AS20" s="1" t="s">
        <v>508</v>
      </c>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row>
    <row r="21" spans="2:129" ht="14.25" customHeight="1" x14ac:dyDescent="0.2">
      <c r="B21" s="1">
        <v>19</v>
      </c>
      <c r="C21" s="1" t="s">
        <v>696</v>
      </c>
      <c r="D21" s="50" t="s">
        <v>546</v>
      </c>
      <c r="E21" s="50"/>
      <c r="G21" s="129"/>
      <c r="H21" s="122"/>
      <c r="I21" s="129"/>
      <c r="J21" s="122"/>
      <c r="K21" s="129"/>
      <c r="L21" s="122"/>
      <c r="M21" s="123"/>
      <c r="N21" s="122"/>
      <c r="O21" s="123"/>
      <c r="P21" s="122"/>
      <c r="Q21" s="123"/>
      <c r="R21" s="122"/>
      <c r="S21" s="123"/>
      <c r="T21" s="122"/>
      <c r="U21" s="123"/>
      <c r="V21" s="122"/>
      <c r="W21" s="123"/>
      <c r="X21" s="122" t="s">
        <v>697</v>
      </c>
      <c r="Y21" s="121"/>
      <c r="Z21" s="122"/>
      <c r="AA21" s="123"/>
      <c r="AB21" s="122"/>
      <c r="AC21" s="123"/>
      <c r="AD21" s="122"/>
      <c r="AE21" s="11"/>
      <c r="AF21" s="7"/>
      <c r="AG21" s="11"/>
      <c r="AH21" s="7"/>
      <c r="AI21" s="11"/>
      <c r="AJ21" s="7"/>
      <c r="AK21" s="11"/>
      <c r="AL21" s="7"/>
      <c r="AM21" s="11"/>
      <c r="AN21" s="7"/>
      <c r="AO21" s="11"/>
      <c r="AP21" s="7"/>
      <c r="AQ21" s="11"/>
      <c r="AR21" s="7"/>
      <c r="AS21" s="1" t="s">
        <v>698</v>
      </c>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row>
    <row r="22" spans="2:129" x14ac:dyDescent="0.2">
      <c r="C22" s="13" t="s">
        <v>72</v>
      </c>
      <c r="D22" s="13"/>
      <c r="E22" s="13"/>
      <c r="F22" s="13"/>
      <c r="G22" s="14">
        <f>SUM(G7:G20)</f>
        <v>24000</v>
      </c>
      <c r="H22" s="14" t="s">
        <v>173</v>
      </c>
      <c r="I22" s="14">
        <f>SUM(I7:I20)</f>
        <v>49711</v>
      </c>
      <c r="J22" s="14">
        <f>SUM(J7:J20)</f>
        <v>0</v>
      </c>
      <c r="K22" s="14">
        <f>SUM(K7:K20)</f>
        <v>44796.5</v>
      </c>
      <c r="L22" s="14">
        <f>SUM(L7:L20)</f>
        <v>0</v>
      </c>
      <c r="M22" s="14">
        <f>SUM(M7:M20)</f>
        <v>50534.7</v>
      </c>
      <c r="N22" s="14">
        <f>SUM(N8:N19)</f>
        <v>0</v>
      </c>
      <c r="O22" s="14">
        <f t="shared" ref="O22:AN22" si="0">SUM(O7:O20)</f>
        <v>46829.2</v>
      </c>
      <c r="P22" s="14">
        <f t="shared" si="0"/>
        <v>0</v>
      </c>
      <c r="Q22" s="14">
        <f>SUM(Q7:Q20)</f>
        <v>42784.7</v>
      </c>
      <c r="R22" s="14">
        <f t="shared" si="0"/>
        <v>0</v>
      </c>
      <c r="S22" s="14">
        <f t="shared" si="0"/>
        <v>49596.95</v>
      </c>
      <c r="T22" s="14">
        <f t="shared" si="0"/>
        <v>0</v>
      </c>
      <c r="U22" s="14">
        <f>SUM(U7:U20)</f>
        <v>48615.25</v>
      </c>
      <c r="V22" s="14">
        <f t="shared" si="0"/>
        <v>0</v>
      </c>
      <c r="W22" s="14">
        <f>SUM(W7:W20)</f>
        <v>45320.45</v>
      </c>
      <c r="X22" s="14">
        <f t="shared" si="0"/>
        <v>0</v>
      </c>
      <c r="Y22" s="14">
        <f t="shared" si="0"/>
        <v>49749.2</v>
      </c>
      <c r="Z22" s="14">
        <f t="shared" si="0"/>
        <v>0</v>
      </c>
      <c r="AA22" s="14">
        <f>SUM(AA7:AA20)</f>
        <v>49366.5</v>
      </c>
      <c r="AB22" s="14">
        <f t="shared" si="0"/>
        <v>0</v>
      </c>
      <c r="AC22" s="14">
        <f>SUM(AC7:AC20)</f>
        <v>49348.5</v>
      </c>
      <c r="AD22" s="14">
        <f t="shared" si="0"/>
        <v>0</v>
      </c>
      <c r="AE22" s="14">
        <f>SUM(AE7:AE21)</f>
        <v>45049.25</v>
      </c>
      <c r="AF22" s="14">
        <f t="shared" si="0"/>
        <v>0</v>
      </c>
      <c r="AG22" s="14">
        <f>SUM(AG7:AG21)</f>
        <v>49644.5</v>
      </c>
      <c r="AH22" s="14">
        <f t="shared" si="0"/>
        <v>0</v>
      </c>
      <c r="AI22" s="14">
        <f>SUM(AI7:AI21)</f>
        <v>47656.5</v>
      </c>
      <c r="AJ22" s="14">
        <f t="shared" si="0"/>
        <v>0</v>
      </c>
      <c r="AK22" s="14">
        <f>SUM(AK7:AK21)</f>
        <v>48512.5</v>
      </c>
      <c r="AL22" s="14">
        <f t="shared" si="0"/>
        <v>0</v>
      </c>
      <c r="AM22" s="14">
        <f>SUM(AM7:AM20)</f>
        <v>46341.25</v>
      </c>
      <c r="AN22" s="14">
        <f t="shared" si="0"/>
        <v>0</v>
      </c>
      <c r="AO22" s="14">
        <f>SUM(AO7:AO20)</f>
        <v>46601.5</v>
      </c>
      <c r="AP22" s="14">
        <f>SUM(AP7:AP20)</f>
        <v>0</v>
      </c>
      <c r="AQ22" s="14">
        <f>SUM(AQ7:AQ20)</f>
        <v>45153.25</v>
      </c>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row>
    <row r="24" spans="2:129" ht="13.5" customHeight="1" x14ac:dyDescent="0.2">
      <c r="AN24" s="3"/>
      <c r="AP24" s="3"/>
      <c r="AR24" s="3"/>
    </row>
    <row r="25" spans="2:129" x14ac:dyDescent="0.2">
      <c r="S25" s="11"/>
      <c r="T25" s="51"/>
      <c r="U25" s="11"/>
      <c r="AN25" s="3"/>
      <c r="AP25" s="3"/>
      <c r="AR25" s="3"/>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row>
    <row r="26" spans="2:129" x14ac:dyDescent="0.2">
      <c r="G26" s="21"/>
      <c r="H26" s="7"/>
      <c r="I26" s="17"/>
      <c r="J26" s="7"/>
      <c r="K26" s="7"/>
      <c r="L26" s="7"/>
      <c r="M26" s="7"/>
      <c r="N26" s="7"/>
      <c r="Q26" s="7"/>
      <c r="R26" s="7"/>
      <c r="S26" s="7"/>
      <c r="T26" s="7"/>
      <c r="U26" s="7"/>
      <c r="V26" s="7"/>
      <c r="W26" s="7"/>
      <c r="X26" s="7"/>
      <c r="Y26" s="7"/>
      <c r="Z26" s="7"/>
      <c r="AA26" s="7"/>
      <c r="AB26" s="7"/>
      <c r="AC26" s="7"/>
      <c r="AD26" s="7"/>
      <c r="AE26" s="7"/>
      <c r="AF26" s="7"/>
      <c r="AG26" s="7"/>
      <c r="AH26" s="7"/>
      <c r="AI26" s="7"/>
      <c r="AJ26" s="7"/>
      <c r="AK26" s="7"/>
      <c r="AL26" s="7"/>
      <c r="AN26" s="3"/>
      <c r="AP26" s="3"/>
      <c r="AR26" s="3"/>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row>
    <row r="27" spans="2:129" x14ac:dyDescent="0.2">
      <c r="AN27" s="3"/>
      <c r="AP27" s="3"/>
      <c r="AR27" s="3"/>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row>
    <row r="28" spans="2:129" x14ac:dyDescent="0.2">
      <c r="C28" s="130" t="s">
        <v>699</v>
      </c>
      <c r="AN28" s="3"/>
      <c r="AP28" s="3"/>
      <c r="AR28" s="3"/>
    </row>
    <row r="29" spans="2:129" x14ac:dyDescent="0.2">
      <c r="B29" s="1">
        <v>10</v>
      </c>
      <c r="C29" s="1" t="s">
        <v>700</v>
      </c>
      <c r="D29" s="50" t="s">
        <v>701</v>
      </c>
      <c r="E29" s="50" t="s">
        <v>702</v>
      </c>
      <c r="F29" s="15" t="s">
        <v>703</v>
      </c>
      <c r="G29" s="7">
        <v>1600</v>
      </c>
      <c r="H29" s="128"/>
      <c r="I29" s="17" t="s">
        <v>704</v>
      </c>
      <c r="AN29" s="3"/>
      <c r="AP29" s="3"/>
      <c r="AR29" s="3"/>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row>
    <row r="30" spans="2:129" ht="15" customHeight="1" x14ac:dyDescent="0.2">
      <c r="B30" s="1">
        <v>5</v>
      </c>
      <c r="C30" s="1" t="s">
        <v>705</v>
      </c>
      <c r="D30" s="50" t="s">
        <v>604</v>
      </c>
      <c r="E30" s="50"/>
      <c r="F30" s="15" t="s">
        <v>564</v>
      </c>
      <c r="G30" s="7">
        <v>1600</v>
      </c>
      <c r="H30" s="641" t="s">
        <v>706</v>
      </c>
      <c r="I30" s="641"/>
      <c r="J30" s="641"/>
      <c r="K30" s="641"/>
      <c r="L30" s="7"/>
      <c r="M30" s="17"/>
      <c r="N30" s="7"/>
      <c r="O30" s="11"/>
      <c r="P30" s="7"/>
      <c r="Q30" s="60"/>
      <c r="R30" s="7"/>
      <c r="S30" s="11"/>
      <c r="T30" s="7"/>
      <c r="U30" s="11"/>
      <c r="V30" s="7"/>
      <c r="W30" s="11"/>
      <c r="X30" s="7"/>
      <c r="Y30" s="11"/>
      <c r="Z30" s="7"/>
      <c r="AA30" s="11"/>
      <c r="AB30" s="7"/>
      <c r="AC30" s="11"/>
      <c r="AD30" s="7"/>
      <c r="AE30" s="11"/>
      <c r="AF30" s="7"/>
      <c r="AG30" s="11"/>
      <c r="AH30" s="7"/>
      <c r="AI30" s="11"/>
      <c r="AJ30" s="7"/>
      <c r="AK30" s="11"/>
      <c r="AL30" s="7"/>
      <c r="AM30" s="11"/>
      <c r="AN30" s="7"/>
      <c r="AO30" s="11"/>
      <c r="AP30" s="7"/>
      <c r="AQ30" s="11"/>
      <c r="AR30" s="7"/>
    </row>
    <row r="31" spans="2:129" x14ac:dyDescent="0.2">
      <c r="B31" s="130">
        <v>16</v>
      </c>
      <c r="C31" s="1" t="s">
        <v>707</v>
      </c>
      <c r="D31" s="50" t="s">
        <v>604</v>
      </c>
      <c r="E31" s="50"/>
      <c r="F31" s="15" t="s">
        <v>543</v>
      </c>
      <c r="G31" s="7">
        <v>1600</v>
      </c>
      <c r="H31" s="7" t="s">
        <v>391</v>
      </c>
      <c r="I31" s="17">
        <v>3772.5</v>
      </c>
      <c r="J31" s="7" t="s">
        <v>708</v>
      </c>
      <c r="K31" s="60">
        <v>4117.5</v>
      </c>
      <c r="L31" s="7"/>
      <c r="M31" s="60" t="s">
        <v>709</v>
      </c>
      <c r="N31" s="7"/>
      <c r="O31" s="11"/>
      <c r="P31" s="7"/>
      <c r="Q31" s="11"/>
      <c r="R31" s="7"/>
      <c r="S31" s="11"/>
      <c r="T31" s="7"/>
      <c r="U31" s="11"/>
      <c r="V31" s="7"/>
      <c r="W31" s="11"/>
      <c r="X31" s="7"/>
      <c r="Y31" s="11"/>
      <c r="Z31" s="7"/>
      <c r="AA31" s="11"/>
      <c r="AB31" s="7"/>
      <c r="AC31" s="11"/>
      <c r="AD31" s="7"/>
      <c r="AE31" s="11"/>
      <c r="AF31" s="7"/>
      <c r="AG31" s="11"/>
      <c r="AH31" s="7"/>
      <c r="AI31" s="11"/>
      <c r="AJ31" s="7"/>
      <c r="AK31" s="11"/>
      <c r="AL31" s="7"/>
      <c r="AM31" s="11"/>
      <c r="AN31" s="7"/>
      <c r="AO31" s="11"/>
      <c r="AP31" s="7"/>
      <c r="AQ31" s="11"/>
      <c r="AR31" s="7"/>
    </row>
    <row r="32" spans="2:129" x14ac:dyDescent="0.2">
      <c r="B32" s="1">
        <v>4</v>
      </c>
      <c r="C32" s="1" t="s">
        <v>710</v>
      </c>
      <c r="D32" s="50" t="s">
        <v>67</v>
      </c>
      <c r="E32" s="50"/>
      <c r="F32" s="1" t="s">
        <v>711</v>
      </c>
      <c r="G32" s="7">
        <v>1600</v>
      </c>
      <c r="H32" s="7" t="s">
        <v>391</v>
      </c>
      <c r="I32" s="17">
        <v>6062.5</v>
      </c>
      <c r="J32" s="7" t="s">
        <v>712</v>
      </c>
      <c r="K32" s="17">
        <v>3937.5</v>
      </c>
      <c r="L32" s="7" t="s">
        <v>712</v>
      </c>
      <c r="M32" s="60">
        <v>2000</v>
      </c>
      <c r="N32" s="7" t="s">
        <v>713</v>
      </c>
      <c r="O32" s="60" t="s">
        <v>709</v>
      </c>
      <c r="P32" s="7"/>
      <c r="Q32" s="11"/>
      <c r="R32" s="7"/>
      <c r="S32" s="11"/>
      <c r="T32" s="7"/>
      <c r="U32" s="11"/>
      <c r="V32" s="7"/>
      <c r="W32" s="11"/>
      <c r="X32" s="7"/>
      <c r="Y32" s="11"/>
      <c r="Z32" s="7"/>
      <c r="AA32" s="11"/>
      <c r="AB32" s="7"/>
      <c r="AC32" s="11"/>
      <c r="AD32" s="7"/>
      <c r="AE32" s="11"/>
      <c r="AF32" s="7"/>
      <c r="AG32" s="11"/>
      <c r="AH32" s="7"/>
      <c r="AI32" s="11"/>
      <c r="AJ32" s="7"/>
      <c r="AK32" s="11"/>
      <c r="AL32" s="7"/>
      <c r="AM32" s="11"/>
      <c r="AN32" s="7"/>
      <c r="AO32" s="11"/>
      <c r="AP32" s="7"/>
      <c r="AQ32" s="11"/>
      <c r="AR32" s="7"/>
    </row>
  </sheetData>
  <mergeCells count="23">
    <mergeCell ref="AQ7:AR7"/>
    <mergeCell ref="K10:L10"/>
    <mergeCell ref="O10:P10"/>
    <mergeCell ref="Q10:R10"/>
    <mergeCell ref="AM7:AN7"/>
    <mergeCell ref="AO7:AP7"/>
    <mergeCell ref="U10:V10"/>
    <mergeCell ref="W10:X10"/>
    <mergeCell ref="AE10:AF10"/>
    <mergeCell ref="AM10:AN10"/>
    <mergeCell ref="AO10:AP10"/>
    <mergeCell ref="AQ10:AR10"/>
    <mergeCell ref="H30:K30"/>
    <mergeCell ref="O7:P7"/>
    <mergeCell ref="Q7:R7"/>
    <mergeCell ref="W7:X7"/>
    <mergeCell ref="AE7:AF7"/>
    <mergeCell ref="K7:L7"/>
    <mergeCell ref="B2:G2"/>
    <mergeCell ref="B3:G3"/>
    <mergeCell ref="H3:J3"/>
    <mergeCell ref="B4:G4"/>
    <mergeCell ref="H4:J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4:O47"/>
  <sheetViews>
    <sheetView topLeftCell="A37" zoomScale="96" zoomScaleNormal="96" workbookViewId="0">
      <selection activeCell="G28" sqref="G28"/>
    </sheetView>
  </sheetViews>
  <sheetFormatPr baseColWidth="10" defaultColWidth="11.42578125" defaultRowHeight="15" x14ac:dyDescent="0.25"/>
  <cols>
    <col min="2" max="2" width="11.7109375" customWidth="1"/>
    <col min="3" max="3" width="22.28515625" customWidth="1"/>
    <col min="4" max="4" width="11.28515625" customWidth="1"/>
    <col min="5" max="5" width="10.28515625" customWidth="1"/>
    <col min="6" max="6" width="11.28515625" customWidth="1"/>
    <col min="7" max="7" width="10.7109375" customWidth="1"/>
    <col min="8" max="8" width="13.140625" customWidth="1"/>
    <col min="9" max="10" width="11.28515625" customWidth="1"/>
    <col min="11" max="11" width="7.28515625" customWidth="1"/>
    <col min="12" max="12" width="10.42578125" customWidth="1"/>
  </cols>
  <sheetData>
    <row r="4" spans="3:15" ht="15.75" thickBot="1" x14ac:dyDescent="0.3">
      <c r="C4" s="131"/>
      <c r="D4" s="132"/>
      <c r="E4" s="65"/>
      <c r="F4" s="65"/>
      <c r="G4" s="65"/>
      <c r="H4" s="65"/>
      <c r="I4" s="65"/>
      <c r="J4" s="65"/>
      <c r="K4" s="65"/>
      <c r="L4" s="133"/>
    </row>
    <row r="5" spans="3:15" ht="15.75" thickBot="1" x14ac:dyDescent="0.3">
      <c r="C5" s="601" t="s">
        <v>155</v>
      </c>
      <c r="D5" s="602"/>
      <c r="E5" s="602"/>
      <c r="F5" s="602"/>
      <c r="G5" s="602"/>
      <c r="H5" s="602"/>
      <c r="I5" s="602"/>
      <c r="J5" s="602"/>
      <c r="K5" s="602"/>
      <c r="L5" s="603"/>
    </row>
    <row r="6" spans="3:15" x14ac:dyDescent="0.25">
      <c r="C6" s="25"/>
      <c r="D6" s="26"/>
      <c r="E6" s="26"/>
      <c r="F6" s="26"/>
      <c r="G6" s="26"/>
      <c r="H6" s="26"/>
      <c r="I6" s="26"/>
      <c r="J6" s="26"/>
      <c r="K6" s="26"/>
      <c r="L6" s="27"/>
    </row>
    <row r="7" spans="3:15" x14ac:dyDescent="0.25">
      <c r="C7" s="625" t="s">
        <v>156</v>
      </c>
      <c r="D7" s="626"/>
      <c r="E7" s="626"/>
      <c r="F7" s="626"/>
      <c r="G7" s="9" t="s">
        <v>710</v>
      </c>
      <c r="H7" s="28"/>
      <c r="I7" s="28"/>
      <c r="J7" s="28"/>
      <c r="K7" s="28"/>
      <c r="L7" s="29"/>
    </row>
    <row r="8" spans="3:15" ht="15.75" thickBot="1" x14ac:dyDescent="0.3">
      <c r="C8" s="607" t="s">
        <v>714</v>
      </c>
      <c r="D8" s="608"/>
      <c r="E8" s="608"/>
      <c r="F8" s="608"/>
      <c r="G8" s="608"/>
      <c r="H8" s="608"/>
      <c r="I8" s="608"/>
      <c r="J8" s="608"/>
      <c r="K8" s="608"/>
      <c r="L8" s="609"/>
    </row>
    <row r="9" spans="3:15" ht="38.25" x14ac:dyDescent="0.25">
      <c r="C9" s="30" t="s">
        <v>157</v>
      </c>
      <c r="D9" s="31" t="s">
        <v>158</v>
      </c>
      <c r="E9" s="32" t="s">
        <v>159</v>
      </c>
      <c r="F9" s="33" t="s">
        <v>160</v>
      </c>
      <c r="G9" s="34" t="s">
        <v>161</v>
      </c>
      <c r="H9" s="35" t="s">
        <v>162</v>
      </c>
      <c r="I9" s="460"/>
      <c r="J9" s="36" t="s">
        <v>163</v>
      </c>
      <c r="K9" s="36" t="s">
        <v>164</v>
      </c>
      <c r="L9" s="37" t="s">
        <v>165</v>
      </c>
    </row>
    <row r="10" spans="3:15" x14ac:dyDescent="0.25">
      <c r="C10" s="38" t="s">
        <v>178</v>
      </c>
      <c r="D10" s="39">
        <v>43166</v>
      </c>
      <c r="E10" s="40">
        <v>5375</v>
      </c>
      <c r="F10" s="41">
        <v>150</v>
      </c>
      <c r="G10" s="40">
        <f>+E10*0.05*H10</f>
        <v>268.75</v>
      </c>
      <c r="H10" s="41">
        <v>1</v>
      </c>
      <c r="I10" s="41"/>
      <c r="J10" s="40">
        <f t="shared" ref="J10:J17" si="0">+E10+F10+G10</f>
        <v>5793.75</v>
      </c>
      <c r="K10" s="40">
        <v>3937.5</v>
      </c>
      <c r="L10" s="42">
        <f>+J10-K10</f>
        <v>1856.25</v>
      </c>
      <c r="O10" s="65"/>
    </row>
    <row r="11" spans="3:15" x14ac:dyDescent="0.25">
      <c r="C11" s="38" t="s">
        <v>6</v>
      </c>
      <c r="D11" s="39">
        <v>43301</v>
      </c>
      <c r="E11" s="40">
        <v>5375</v>
      </c>
      <c r="F11" s="41">
        <v>150</v>
      </c>
      <c r="G11" s="40">
        <f t="shared" ref="G11:G16" si="1">+E11*0.05*H11</f>
        <v>1612.5</v>
      </c>
      <c r="H11" s="41">
        <v>6</v>
      </c>
      <c r="I11" s="41"/>
      <c r="J11" s="40">
        <f t="shared" si="0"/>
        <v>7137.5</v>
      </c>
      <c r="K11" s="40">
        <v>2000</v>
      </c>
      <c r="L11" s="42">
        <f t="shared" ref="L11:L18" si="2">+L10+J11-K11</f>
        <v>6993.75</v>
      </c>
    </row>
    <row r="12" spans="3:15" x14ac:dyDescent="0.25">
      <c r="C12" s="38" t="s">
        <v>39</v>
      </c>
      <c r="D12" s="39"/>
      <c r="E12" s="40">
        <v>5375</v>
      </c>
      <c r="F12" s="41">
        <v>150</v>
      </c>
      <c r="G12" s="40">
        <f t="shared" si="1"/>
        <v>1343.75</v>
      </c>
      <c r="H12" s="41">
        <v>5</v>
      </c>
      <c r="I12" s="41"/>
      <c r="J12" s="40">
        <f t="shared" si="0"/>
        <v>6868.75</v>
      </c>
      <c r="K12" s="40"/>
      <c r="L12" s="42">
        <f t="shared" si="2"/>
        <v>13862.5</v>
      </c>
      <c r="N12" s="65"/>
      <c r="O12" s="65"/>
    </row>
    <row r="13" spans="3:15" x14ac:dyDescent="0.25">
      <c r="C13" s="38" t="s">
        <v>58</v>
      </c>
      <c r="D13" s="39"/>
      <c r="E13" s="40">
        <v>5375</v>
      </c>
      <c r="F13" s="41">
        <v>150</v>
      </c>
      <c r="G13" s="40">
        <f t="shared" si="1"/>
        <v>1075</v>
      </c>
      <c r="H13" s="41">
        <v>4</v>
      </c>
      <c r="I13" s="41"/>
      <c r="J13" s="40">
        <f t="shared" si="0"/>
        <v>6600</v>
      </c>
      <c r="K13" s="40"/>
      <c r="L13" s="42">
        <f t="shared" si="2"/>
        <v>20462.5</v>
      </c>
      <c r="N13" s="65"/>
      <c r="O13" s="65"/>
    </row>
    <row r="14" spans="3:15" x14ac:dyDescent="0.25">
      <c r="C14" s="38" t="s">
        <v>59</v>
      </c>
      <c r="D14" s="39"/>
      <c r="E14" s="40">
        <v>5375</v>
      </c>
      <c r="F14" s="41">
        <v>150</v>
      </c>
      <c r="G14" s="40">
        <f t="shared" si="1"/>
        <v>806.25</v>
      </c>
      <c r="H14" s="41">
        <v>3</v>
      </c>
      <c r="I14" s="41"/>
      <c r="J14" s="40">
        <f t="shared" si="0"/>
        <v>6331.25</v>
      </c>
      <c r="K14" s="40"/>
      <c r="L14" s="42">
        <f t="shared" si="2"/>
        <v>26793.75</v>
      </c>
      <c r="N14" s="65"/>
      <c r="O14" s="65"/>
    </row>
    <row r="15" spans="3:15" x14ac:dyDescent="0.25">
      <c r="C15" s="38" t="s">
        <v>60</v>
      </c>
      <c r="D15" s="39"/>
      <c r="E15" s="40">
        <v>5375</v>
      </c>
      <c r="F15" s="41">
        <v>150</v>
      </c>
      <c r="G15" s="40">
        <f t="shared" si="1"/>
        <v>537.5</v>
      </c>
      <c r="H15" s="41">
        <v>2</v>
      </c>
      <c r="I15" s="41"/>
      <c r="J15" s="40">
        <f t="shared" si="0"/>
        <v>6062.5</v>
      </c>
      <c r="K15" s="40"/>
      <c r="L15" s="42">
        <f t="shared" si="2"/>
        <v>32856.25</v>
      </c>
      <c r="N15" s="65"/>
      <c r="O15" s="65"/>
    </row>
    <row r="16" spans="3:15" x14ac:dyDescent="0.25">
      <c r="C16" s="38" t="s">
        <v>171</v>
      </c>
      <c r="D16" s="39"/>
      <c r="E16" s="40">
        <v>5375</v>
      </c>
      <c r="F16" s="41">
        <v>150</v>
      </c>
      <c r="G16" s="40">
        <f t="shared" si="1"/>
        <v>268.75</v>
      </c>
      <c r="H16" s="41">
        <v>1</v>
      </c>
      <c r="I16" s="41"/>
      <c r="J16" s="40">
        <f t="shared" si="0"/>
        <v>5793.75</v>
      </c>
      <c r="K16" s="40"/>
      <c r="L16" s="42">
        <f t="shared" si="2"/>
        <v>38650</v>
      </c>
      <c r="N16" s="65"/>
      <c r="O16" s="65"/>
    </row>
    <row r="17" spans="3:15" x14ac:dyDescent="0.25">
      <c r="C17" s="38" t="s">
        <v>172</v>
      </c>
      <c r="D17" s="39"/>
      <c r="E17" s="40">
        <v>5375</v>
      </c>
      <c r="F17" s="41"/>
      <c r="G17" s="40"/>
      <c r="H17" s="41"/>
      <c r="I17" s="41"/>
      <c r="J17" s="40">
        <f t="shared" si="0"/>
        <v>5375</v>
      </c>
      <c r="K17" s="40"/>
      <c r="L17" s="42">
        <f t="shared" si="2"/>
        <v>44025</v>
      </c>
      <c r="N17" s="65"/>
      <c r="O17" s="65"/>
    </row>
    <row r="18" spans="3:15" x14ac:dyDescent="0.25">
      <c r="C18" s="134" t="s">
        <v>166</v>
      </c>
      <c r="D18" s="81"/>
      <c r="E18" s="40"/>
      <c r="F18" s="40"/>
      <c r="G18" s="40"/>
      <c r="H18" s="40"/>
      <c r="I18" s="40"/>
      <c r="J18" s="40"/>
      <c r="K18" s="40"/>
      <c r="L18" s="135">
        <f t="shared" si="2"/>
        <v>44025</v>
      </c>
      <c r="O18" s="65"/>
    </row>
    <row r="19" spans="3:15" x14ac:dyDescent="0.25">
      <c r="C19" s="131"/>
      <c r="D19" s="132"/>
      <c r="E19" s="65"/>
      <c r="F19" s="65"/>
      <c r="G19" s="65"/>
      <c r="H19" s="65"/>
      <c r="I19" s="65"/>
      <c r="J19" s="65"/>
      <c r="K19" s="65"/>
      <c r="L19" s="133"/>
      <c r="O19" s="65"/>
    </row>
    <row r="20" spans="3:15" x14ac:dyDescent="0.25">
      <c r="C20" s="131"/>
      <c r="D20" s="132"/>
      <c r="E20" s="65"/>
      <c r="F20" s="65"/>
      <c r="G20" s="65"/>
      <c r="H20" s="65"/>
      <c r="I20" s="65"/>
      <c r="J20" s="65"/>
      <c r="K20" s="65"/>
      <c r="L20" s="133"/>
      <c r="O20" s="65"/>
    </row>
    <row r="21" spans="3:15" ht="15.75" thickBot="1" x14ac:dyDescent="0.3">
      <c r="C21" s="131"/>
      <c r="D21" s="132"/>
      <c r="E21" s="65"/>
      <c r="F21" s="65"/>
      <c r="G21" s="65"/>
      <c r="H21" s="65"/>
      <c r="I21" s="65"/>
      <c r="J21" s="65"/>
      <c r="K21" s="65"/>
      <c r="L21" s="133"/>
      <c r="O21" s="65"/>
    </row>
    <row r="22" spans="3:15" ht="15.75" thickBot="1" x14ac:dyDescent="0.3">
      <c r="C22" s="601" t="s">
        <v>155</v>
      </c>
      <c r="D22" s="602"/>
      <c r="E22" s="602"/>
      <c r="F22" s="602"/>
      <c r="G22" s="602"/>
      <c r="H22" s="602"/>
      <c r="I22" s="602"/>
      <c r="J22" s="602"/>
      <c r="K22" s="602"/>
      <c r="L22" s="603"/>
    </row>
    <row r="23" spans="3:15" x14ac:dyDescent="0.25">
      <c r="C23" s="25"/>
      <c r="D23" s="26"/>
      <c r="E23" s="26"/>
      <c r="F23" s="26"/>
      <c r="G23" s="26"/>
      <c r="H23" s="26"/>
      <c r="I23" s="26"/>
      <c r="J23" s="26"/>
      <c r="K23" s="26"/>
      <c r="L23" s="27"/>
    </row>
    <row r="24" spans="3:15" x14ac:dyDescent="0.25">
      <c r="C24" s="625" t="s">
        <v>156</v>
      </c>
      <c r="D24" s="626"/>
      <c r="E24" s="626"/>
      <c r="F24" s="626"/>
      <c r="G24" s="9" t="s">
        <v>707</v>
      </c>
      <c r="H24" s="28"/>
      <c r="I24" s="28"/>
      <c r="J24" s="28"/>
      <c r="K24" s="28"/>
      <c r="L24" s="29"/>
    </row>
    <row r="25" spans="3:15" ht="15.75" thickBot="1" x14ac:dyDescent="0.3">
      <c r="C25" s="607" t="s">
        <v>715</v>
      </c>
      <c r="D25" s="608"/>
      <c r="E25" s="608"/>
      <c r="F25" s="608"/>
      <c r="G25" s="608"/>
      <c r="H25" s="608"/>
      <c r="I25" s="608"/>
      <c r="J25" s="608"/>
      <c r="K25" s="608"/>
      <c r="L25" s="609"/>
    </row>
    <row r="26" spans="3:15" ht="38.25" x14ac:dyDescent="0.25">
      <c r="C26" s="30" t="s">
        <v>157</v>
      </c>
      <c r="D26" s="31" t="s">
        <v>158</v>
      </c>
      <c r="E26" s="32" t="s">
        <v>159</v>
      </c>
      <c r="F26" s="33" t="s">
        <v>160</v>
      </c>
      <c r="G26" s="34" t="s">
        <v>161</v>
      </c>
      <c r="H26" s="35" t="s">
        <v>162</v>
      </c>
      <c r="I26" s="460"/>
      <c r="J26" s="36" t="s">
        <v>163</v>
      </c>
      <c r="K26" s="36" t="s">
        <v>164</v>
      </c>
      <c r="L26" s="37" t="s">
        <v>165</v>
      </c>
    </row>
    <row r="27" spans="3:15" x14ac:dyDescent="0.25">
      <c r="C27" s="38" t="s">
        <v>716</v>
      </c>
      <c r="D27" s="39"/>
      <c r="E27" s="40">
        <v>3450</v>
      </c>
      <c r="F27" s="41">
        <v>150</v>
      </c>
      <c r="G27" s="40">
        <f>+E27*0.05*H27</f>
        <v>862.5</v>
      </c>
      <c r="H27" s="41">
        <v>5</v>
      </c>
      <c r="I27" s="41"/>
      <c r="J27" s="40">
        <f>+E27+F27+G27</f>
        <v>4462.5</v>
      </c>
      <c r="K27" s="40"/>
      <c r="L27" s="42">
        <f>+J27-K27</f>
        <v>4462.5</v>
      </c>
    </row>
    <row r="28" spans="3:15" x14ac:dyDescent="0.25">
      <c r="C28" s="38" t="s">
        <v>39</v>
      </c>
      <c r="D28" s="39"/>
      <c r="E28" s="40">
        <v>3450</v>
      </c>
      <c r="F28" s="41">
        <v>150</v>
      </c>
      <c r="G28" s="40">
        <f>+E28*0.05*H28</f>
        <v>690</v>
      </c>
      <c r="H28" s="41">
        <v>4</v>
      </c>
      <c r="I28" s="41"/>
      <c r="J28" s="40">
        <f>+E28+F28+G28</f>
        <v>4290</v>
      </c>
      <c r="K28" s="40"/>
      <c r="L28" s="42">
        <f>+L27+J28-K28</f>
        <v>8752.5</v>
      </c>
    </row>
    <row r="29" spans="3:15" x14ac:dyDescent="0.25">
      <c r="C29" s="38" t="s">
        <v>58</v>
      </c>
      <c r="D29" s="39"/>
      <c r="E29" s="40">
        <v>3450</v>
      </c>
      <c r="F29" s="41">
        <v>150</v>
      </c>
      <c r="G29" s="40">
        <f>+E29*0.05*H29</f>
        <v>517.5</v>
      </c>
      <c r="H29" s="41">
        <v>3</v>
      </c>
      <c r="I29" s="41"/>
      <c r="J29" s="40">
        <f>+E29+F29+G29</f>
        <v>4117.5</v>
      </c>
      <c r="K29" s="40"/>
      <c r="L29" s="42">
        <f>+L28+J29-K29</f>
        <v>12870</v>
      </c>
    </row>
    <row r="30" spans="3:15" x14ac:dyDescent="0.25">
      <c r="C30" s="38" t="s">
        <v>59</v>
      </c>
      <c r="D30" s="39"/>
      <c r="E30" s="40">
        <v>3450</v>
      </c>
      <c r="F30" s="41">
        <v>150</v>
      </c>
      <c r="G30" s="40">
        <f>+E30*0.05*H30</f>
        <v>345</v>
      </c>
      <c r="H30" s="41">
        <v>2</v>
      </c>
      <c r="I30" s="41"/>
      <c r="J30" s="40">
        <f>+E30+F30+G30</f>
        <v>3945</v>
      </c>
      <c r="K30" s="40"/>
      <c r="L30" s="42">
        <f>+L29+J30-K30</f>
        <v>16815</v>
      </c>
      <c r="O30" s="65"/>
    </row>
    <row r="31" spans="3:15" x14ac:dyDescent="0.25">
      <c r="C31" s="38" t="s">
        <v>60</v>
      </c>
      <c r="D31" s="39"/>
      <c r="E31" s="40">
        <v>3450</v>
      </c>
      <c r="F31" s="41">
        <v>150</v>
      </c>
      <c r="G31" s="40">
        <f>+E31*0.05*H31</f>
        <v>172.5</v>
      </c>
      <c r="H31" s="41">
        <v>1</v>
      </c>
      <c r="I31" s="41"/>
      <c r="J31" s="40">
        <f>+E31+F31+G31</f>
        <v>3772.5</v>
      </c>
      <c r="K31" s="40"/>
      <c r="L31" s="42">
        <f>+L30+J31-K31</f>
        <v>20587.5</v>
      </c>
      <c r="O31" s="65"/>
    </row>
    <row r="32" spans="3:15" x14ac:dyDescent="0.25">
      <c r="C32" s="134" t="s">
        <v>166</v>
      </c>
      <c r="D32" s="40"/>
      <c r="E32" s="40"/>
      <c r="F32" s="40"/>
      <c r="G32" s="40"/>
      <c r="H32" s="40"/>
      <c r="I32" s="40"/>
      <c r="J32" s="40"/>
      <c r="K32" s="40"/>
      <c r="L32" s="135">
        <f>+L31+J32-K32</f>
        <v>20587.5</v>
      </c>
    </row>
    <row r="34" spans="3:14" x14ac:dyDescent="0.25">
      <c r="N34" t="s">
        <v>1752</v>
      </c>
    </row>
    <row r="37" spans="3:14" ht="15.75" thickBot="1" x14ac:dyDescent="0.3"/>
    <row r="38" spans="3:14" ht="15.75" thickBot="1" x14ac:dyDescent="0.3">
      <c r="C38" s="601" t="s">
        <v>155</v>
      </c>
      <c r="D38" s="602"/>
      <c r="E38" s="602"/>
      <c r="F38" s="602"/>
      <c r="G38" s="602"/>
      <c r="H38" s="602"/>
      <c r="I38" s="602"/>
      <c r="J38" s="602"/>
      <c r="K38" s="602"/>
      <c r="L38" s="603"/>
    </row>
    <row r="39" spans="3:14" x14ac:dyDescent="0.25">
      <c r="C39" s="25"/>
      <c r="D39" s="26"/>
      <c r="E39" s="26"/>
      <c r="F39" s="26"/>
      <c r="G39" s="26"/>
      <c r="H39" s="26"/>
      <c r="I39" s="26"/>
      <c r="J39" s="26"/>
      <c r="K39" s="26"/>
      <c r="L39" s="27"/>
    </row>
    <row r="40" spans="3:14" x14ac:dyDescent="0.25">
      <c r="C40" s="625" t="s">
        <v>156</v>
      </c>
      <c r="D40" s="626"/>
      <c r="E40" s="626"/>
      <c r="F40" s="626"/>
      <c r="G40" s="9" t="s">
        <v>717</v>
      </c>
      <c r="H40" s="28"/>
      <c r="I40" s="28"/>
      <c r="J40" s="28"/>
      <c r="K40" s="28"/>
      <c r="L40" s="29"/>
    </row>
    <row r="41" spans="3:14" ht="15.75" thickBot="1" x14ac:dyDescent="0.3">
      <c r="C41" s="607" t="s">
        <v>715</v>
      </c>
      <c r="D41" s="608"/>
      <c r="E41" s="608"/>
      <c r="F41" s="608"/>
      <c r="G41" s="608"/>
      <c r="H41" s="608"/>
      <c r="I41" s="608"/>
      <c r="J41" s="608"/>
      <c r="K41" s="608"/>
      <c r="L41" s="609"/>
    </row>
    <row r="42" spans="3:14" ht="38.25" x14ac:dyDescent="0.25">
      <c r="C42" s="30" t="s">
        <v>157</v>
      </c>
      <c r="D42" s="31" t="s">
        <v>158</v>
      </c>
      <c r="E42" s="32" t="s">
        <v>159</v>
      </c>
      <c r="F42" s="33" t="s">
        <v>160</v>
      </c>
      <c r="G42" s="34" t="s">
        <v>161</v>
      </c>
      <c r="H42" s="35" t="s">
        <v>162</v>
      </c>
      <c r="I42" s="460"/>
      <c r="J42" s="36" t="s">
        <v>163</v>
      </c>
      <c r="K42" s="36" t="s">
        <v>164</v>
      </c>
      <c r="L42" s="37" t="s">
        <v>165</v>
      </c>
    </row>
    <row r="43" spans="3:14" x14ac:dyDescent="0.25">
      <c r="C43" s="38" t="s">
        <v>177</v>
      </c>
      <c r="D43" s="39"/>
      <c r="E43" s="40">
        <v>3450</v>
      </c>
      <c r="F43" s="41">
        <v>0</v>
      </c>
      <c r="G43" s="40">
        <f>+E43*0.05*H43</f>
        <v>0</v>
      </c>
      <c r="H43" s="41">
        <v>0</v>
      </c>
      <c r="I43" s="41"/>
      <c r="J43" s="40">
        <f t="shared" ref="J43:J46" si="3">+E43+F43+G43</f>
        <v>3450</v>
      </c>
      <c r="K43" s="40"/>
      <c r="L43" s="42">
        <f>+J43-K43</f>
        <v>3450</v>
      </c>
    </row>
    <row r="44" spans="3:14" x14ac:dyDescent="0.25">
      <c r="C44" s="38" t="s">
        <v>61</v>
      </c>
      <c r="D44" s="39"/>
      <c r="E44" s="40">
        <v>3450</v>
      </c>
      <c r="F44" s="41">
        <v>0</v>
      </c>
      <c r="G44" s="40">
        <f t="shared" ref="G44:G46" si="4">+E44*0.05*H44</f>
        <v>0</v>
      </c>
      <c r="H44" s="41">
        <v>0</v>
      </c>
      <c r="I44" s="41"/>
      <c r="J44" s="40">
        <f t="shared" si="3"/>
        <v>3450</v>
      </c>
      <c r="K44" s="40"/>
      <c r="L44" s="42">
        <f t="shared" ref="L44:L47" si="5">+L43+J44-K44</f>
        <v>6900</v>
      </c>
    </row>
    <row r="45" spans="3:14" x14ac:dyDescent="0.25">
      <c r="C45" s="38" t="s">
        <v>718</v>
      </c>
      <c r="D45" s="39"/>
      <c r="E45" s="40">
        <v>3450</v>
      </c>
      <c r="F45" s="41">
        <v>0</v>
      </c>
      <c r="G45" s="40">
        <f t="shared" si="4"/>
        <v>0</v>
      </c>
      <c r="H45" s="41">
        <v>0</v>
      </c>
      <c r="I45" s="41"/>
      <c r="J45" s="40">
        <f t="shared" si="3"/>
        <v>3450</v>
      </c>
      <c r="K45" s="40"/>
      <c r="L45" s="42">
        <f t="shared" si="5"/>
        <v>10350</v>
      </c>
    </row>
    <row r="46" spans="3:14" x14ac:dyDescent="0.25">
      <c r="C46" s="38" t="s">
        <v>716</v>
      </c>
      <c r="D46" s="39"/>
      <c r="E46" s="40">
        <v>3450</v>
      </c>
      <c r="F46" s="41">
        <v>0</v>
      </c>
      <c r="G46" s="40">
        <f t="shared" si="4"/>
        <v>0</v>
      </c>
      <c r="H46" s="41">
        <v>0</v>
      </c>
      <c r="I46" s="41"/>
      <c r="J46" s="40">
        <f t="shared" si="3"/>
        <v>3450</v>
      </c>
      <c r="K46" s="40"/>
      <c r="L46" s="42">
        <f t="shared" si="5"/>
        <v>13800</v>
      </c>
    </row>
    <row r="47" spans="3:14" x14ac:dyDescent="0.25">
      <c r="C47" s="134" t="s">
        <v>166</v>
      </c>
      <c r="D47" s="81"/>
      <c r="E47" s="40"/>
      <c r="F47" s="40"/>
      <c r="G47" s="40"/>
      <c r="H47" s="40"/>
      <c r="I47" s="40"/>
      <c r="J47" s="40"/>
      <c r="K47" s="40"/>
      <c r="L47" s="135">
        <f t="shared" si="5"/>
        <v>13800</v>
      </c>
    </row>
  </sheetData>
  <mergeCells count="9">
    <mergeCell ref="C38:L38"/>
    <mergeCell ref="C40:F40"/>
    <mergeCell ref="C41:L41"/>
    <mergeCell ref="C25:L25"/>
    <mergeCell ref="C5:L5"/>
    <mergeCell ref="C7:F7"/>
    <mergeCell ref="C8:L8"/>
    <mergeCell ref="C22:L22"/>
    <mergeCell ref="C24:F24"/>
  </mergeCells>
  <pageMargins left="0.11811023622047245" right="0" top="0.74803149606299213" bottom="0.74803149606299213" header="0.31496062992125984" footer="0.31496062992125984"/>
  <pageSetup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20"/>
  <sheetViews>
    <sheetView topLeftCell="B1" workbookViewId="0">
      <selection activeCell="F25" sqref="F25"/>
    </sheetView>
  </sheetViews>
  <sheetFormatPr baseColWidth="10" defaultColWidth="11.42578125" defaultRowHeight="15" x14ac:dyDescent="0.25"/>
  <cols>
    <col min="2" max="2" width="11.42578125" style="116"/>
    <col min="3" max="3" width="41.140625" customWidth="1"/>
    <col min="4" max="4" width="37" customWidth="1"/>
    <col min="5" max="5" width="28.85546875" customWidth="1"/>
  </cols>
  <sheetData>
    <row r="2" spans="2:7" ht="15.75" thickBot="1" x14ac:dyDescent="0.3">
      <c r="B2" s="116" t="s">
        <v>719</v>
      </c>
      <c r="C2" s="136" t="s">
        <v>720</v>
      </c>
      <c r="D2" s="136" t="s">
        <v>721</v>
      </c>
      <c r="E2" s="136" t="s">
        <v>722</v>
      </c>
    </row>
    <row r="3" spans="2:7" ht="15.75" thickBot="1" x14ac:dyDescent="0.3">
      <c r="B3" s="102">
        <v>1</v>
      </c>
      <c r="C3" s="137" t="s">
        <v>723</v>
      </c>
      <c r="D3" s="138" t="s">
        <v>724</v>
      </c>
      <c r="E3" s="139" t="s">
        <v>725</v>
      </c>
    </row>
    <row r="4" spans="2:7" ht="15.75" thickBot="1" x14ac:dyDescent="0.3">
      <c r="B4" s="102">
        <v>2</v>
      </c>
      <c r="C4" s="140" t="s">
        <v>726</v>
      </c>
      <c r="D4" s="141" t="s">
        <v>727</v>
      </c>
      <c r="E4" s="142" t="s">
        <v>728</v>
      </c>
    </row>
    <row r="5" spans="2:7" ht="15.75" thickBot="1" x14ac:dyDescent="0.3">
      <c r="B5" s="102">
        <v>3</v>
      </c>
      <c r="C5" s="140" t="s">
        <v>729</v>
      </c>
      <c r="D5" s="141" t="s">
        <v>730</v>
      </c>
      <c r="E5" s="142"/>
    </row>
    <row r="6" spans="2:7" ht="15.75" thickBot="1" x14ac:dyDescent="0.3">
      <c r="B6" s="102">
        <v>4</v>
      </c>
      <c r="C6" s="140" t="s">
        <v>731</v>
      </c>
      <c r="D6" s="141" t="s">
        <v>732</v>
      </c>
      <c r="E6" s="142" t="s">
        <v>733</v>
      </c>
    </row>
    <row r="7" spans="2:7" ht="15.75" thickBot="1" x14ac:dyDescent="0.3">
      <c r="B7" s="102">
        <v>5</v>
      </c>
      <c r="C7" s="140" t="s">
        <v>734</v>
      </c>
      <c r="D7" s="141" t="s">
        <v>735</v>
      </c>
      <c r="E7" s="142" t="s">
        <v>736</v>
      </c>
    </row>
    <row r="8" spans="2:7" ht="15.75" thickBot="1" x14ac:dyDescent="0.3">
      <c r="B8" s="102">
        <v>6</v>
      </c>
      <c r="C8" s="140" t="s">
        <v>737</v>
      </c>
      <c r="D8" s="141" t="s">
        <v>738</v>
      </c>
      <c r="E8" s="142" t="s">
        <v>739</v>
      </c>
    </row>
    <row r="9" spans="2:7" ht="15.75" thickBot="1" x14ac:dyDescent="0.3">
      <c r="B9" s="102">
        <v>7</v>
      </c>
      <c r="C9" s="140" t="s">
        <v>740</v>
      </c>
      <c r="D9" s="142" t="s">
        <v>741</v>
      </c>
      <c r="E9" s="142" t="s">
        <v>742</v>
      </c>
    </row>
    <row r="10" spans="2:7" ht="15.75" thickBot="1" x14ac:dyDescent="0.3">
      <c r="B10" s="102">
        <v>8</v>
      </c>
      <c r="C10" s="140" t="s">
        <v>743</v>
      </c>
      <c r="D10" s="141" t="s">
        <v>744</v>
      </c>
      <c r="E10" s="142" t="s">
        <v>745</v>
      </c>
    </row>
    <row r="11" spans="2:7" ht="15.75" thickBot="1" x14ac:dyDescent="0.3">
      <c r="B11" s="102">
        <v>9</v>
      </c>
      <c r="C11" s="140" t="s">
        <v>746</v>
      </c>
      <c r="D11" s="141" t="s">
        <v>747</v>
      </c>
      <c r="E11" s="142" t="s">
        <v>748</v>
      </c>
    </row>
    <row r="12" spans="2:7" ht="15.75" thickBot="1" x14ac:dyDescent="0.3">
      <c r="B12" s="102">
        <v>10</v>
      </c>
      <c r="C12" s="140" t="s">
        <v>749</v>
      </c>
      <c r="D12" s="141" t="s">
        <v>750</v>
      </c>
      <c r="E12" s="142" t="s">
        <v>751</v>
      </c>
    </row>
    <row r="13" spans="2:7" ht="15.75" thickBot="1" x14ac:dyDescent="0.3">
      <c r="B13" s="102">
        <v>11</v>
      </c>
      <c r="C13" s="140" t="s">
        <v>752</v>
      </c>
      <c r="D13" s="141" t="s">
        <v>753</v>
      </c>
      <c r="E13" s="142" t="s">
        <v>754</v>
      </c>
    </row>
    <row r="14" spans="2:7" ht="15.75" thickBot="1" x14ac:dyDescent="0.3">
      <c r="B14" s="102">
        <v>12</v>
      </c>
      <c r="C14" s="140" t="s">
        <v>755</v>
      </c>
      <c r="D14" s="141" t="s">
        <v>756</v>
      </c>
      <c r="E14" s="142" t="s">
        <v>757</v>
      </c>
      <c r="G14" s="142" t="s">
        <v>758</v>
      </c>
    </row>
    <row r="15" spans="2:7" ht="15.75" thickBot="1" x14ac:dyDescent="0.3">
      <c r="B15" s="102">
        <v>13</v>
      </c>
      <c r="C15" s="140" t="s">
        <v>759</v>
      </c>
      <c r="D15" s="141" t="s">
        <v>760</v>
      </c>
      <c r="E15" s="142" t="s">
        <v>761</v>
      </c>
    </row>
    <row r="16" spans="2:7" ht="15.75" thickBot="1" x14ac:dyDescent="0.3">
      <c r="B16" s="102">
        <v>14</v>
      </c>
      <c r="C16" s="140" t="s">
        <v>762</v>
      </c>
      <c r="D16" s="141" t="s">
        <v>763</v>
      </c>
      <c r="E16" s="142"/>
    </row>
    <row r="17" spans="2:5" ht="15.75" thickBot="1" x14ac:dyDescent="0.3">
      <c r="B17" s="102">
        <v>15</v>
      </c>
      <c r="C17" s="140" t="s">
        <v>764</v>
      </c>
      <c r="D17" s="141" t="s">
        <v>765</v>
      </c>
      <c r="E17" s="142" t="s">
        <v>766</v>
      </c>
    </row>
    <row r="18" spans="2:5" ht="15.75" thickBot="1" x14ac:dyDescent="0.3">
      <c r="B18" s="102">
        <v>16</v>
      </c>
      <c r="C18" s="140" t="s">
        <v>767</v>
      </c>
      <c r="D18" s="141" t="s">
        <v>768</v>
      </c>
      <c r="E18" s="142" t="s">
        <v>769</v>
      </c>
    </row>
    <row r="19" spans="2:5" x14ac:dyDescent="0.25">
      <c r="B19" s="102">
        <v>17</v>
      </c>
      <c r="C19" s="143" t="s">
        <v>685</v>
      </c>
      <c r="D19" s="18" t="s">
        <v>770</v>
      </c>
      <c r="E19" s="144" t="s">
        <v>771</v>
      </c>
    </row>
    <row r="20" spans="2:5" x14ac:dyDescent="0.25">
      <c r="E20" s="144"/>
    </row>
  </sheetData>
  <hyperlinks>
    <hyperlink ref="D5" r:id="rId1"/>
    <hyperlink ref="D14" r:id="rId2"/>
    <hyperlink ref="D6" r:id="rId3"/>
    <hyperlink ref="D3" r:id="rId4"/>
    <hyperlink ref="D4" r:id="rId5"/>
    <hyperlink ref="D7" r:id="rId6"/>
    <hyperlink ref="D8" r:id="rId7"/>
    <hyperlink ref="D10" r:id="rId8"/>
    <hyperlink ref="D11" r:id="rId9"/>
    <hyperlink ref="D13" r:id="rId10"/>
    <hyperlink ref="D15" r:id="rId11"/>
    <hyperlink ref="D16" r:id="rId12"/>
    <hyperlink ref="D18" r:id="rId13"/>
    <hyperlink ref="D12" r:id="rId14"/>
    <hyperlink ref="D17" r:id="rId15"/>
    <hyperlink ref="D19" r:id="rId16"/>
  </hyperlinks>
  <pageMargins left="0.7" right="0.7" top="0.75" bottom="0.75" header="0.3" footer="0.3"/>
  <pageSetup orientation="portrait" r:id="rId1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DY21"/>
  <sheetViews>
    <sheetView zoomScale="96" zoomScaleNormal="96" workbookViewId="0">
      <pane xSplit="5" ySplit="6" topLeftCell="AL7" activePane="bottomRight" state="frozen"/>
      <selection pane="topRight" activeCell="F1" sqref="F1"/>
      <selection pane="bottomLeft" activeCell="A7" sqref="A7"/>
      <selection pane="bottomRight" activeCell="AS21" sqref="AS21"/>
    </sheetView>
  </sheetViews>
  <sheetFormatPr baseColWidth="10" defaultColWidth="11.42578125" defaultRowHeight="14.25" x14ac:dyDescent="0.2"/>
  <cols>
    <col min="1" max="1" width="5.5703125" style="1" customWidth="1"/>
    <col min="2" max="2" width="5.140625" style="1" customWidth="1"/>
    <col min="3" max="3" width="40" style="1" bestFit="1" customWidth="1"/>
    <col min="4" max="4" width="14.140625" style="1" customWidth="1"/>
    <col min="5" max="5" width="5.5703125" style="1" customWidth="1"/>
    <col min="6" max="6" width="47.7109375" style="1" customWidth="1"/>
    <col min="7" max="7" width="15.5703125" style="2" bestFit="1" customWidth="1"/>
    <col min="8" max="8" width="11.140625" style="2" customWidth="1"/>
    <col min="9" max="9" width="11.5703125" style="2" customWidth="1"/>
    <col min="10" max="10" width="10.7109375" style="2" customWidth="1"/>
    <col min="11" max="11" width="11.5703125" style="3" customWidth="1"/>
    <col min="12" max="12" width="9.28515625" style="2" customWidth="1"/>
    <col min="13" max="13" width="11.5703125" style="3" customWidth="1"/>
    <col min="14" max="14" width="8.28515625" style="2" customWidth="1"/>
    <col min="15" max="15" width="11.5703125" style="3" customWidth="1"/>
    <col min="16" max="16" width="8.42578125" style="2" customWidth="1"/>
    <col min="17" max="17" width="11.5703125" style="3" customWidth="1"/>
    <col min="18" max="18" width="9" style="2" customWidth="1"/>
    <col min="19" max="19" width="11.5703125" style="3" customWidth="1"/>
    <col min="20" max="20" width="8.28515625" style="2" customWidth="1"/>
    <col min="21" max="21" width="11.5703125" style="3" customWidth="1"/>
    <col min="22" max="22" width="9.28515625" style="2" customWidth="1"/>
    <col min="23" max="23" width="11.5703125" style="3" customWidth="1"/>
    <col min="24" max="24" width="9.28515625" style="2" customWidth="1"/>
    <col min="25" max="25" width="11.5703125" style="3" customWidth="1"/>
    <col min="26" max="26" width="10" style="2" bestFit="1" customWidth="1"/>
    <col min="27" max="27" width="11.5703125" style="3" customWidth="1"/>
    <col min="28" max="28" width="10" style="2" bestFit="1" customWidth="1"/>
    <col min="29" max="29" width="11.5703125" style="3" customWidth="1"/>
    <col min="30" max="30" width="10" style="2" bestFit="1" customWidth="1"/>
    <col min="31" max="31" width="11.5703125" style="3" customWidth="1"/>
    <col min="32" max="32" width="10" style="2" bestFit="1" customWidth="1"/>
    <col min="33" max="33" width="11.5703125" style="3" customWidth="1"/>
    <col min="34" max="34" width="7.7109375" style="2" bestFit="1" customWidth="1"/>
    <col min="35" max="35" width="11.5703125" style="3" customWidth="1"/>
    <col min="36" max="36" width="7.7109375" style="2" bestFit="1" customWidth="1"/>
    <col min="37" max="37" width="11.5703125" style="3" customWidth="1"/>
    <col min="38" max="38" width="7.7109375" style="2" bestFit="1" customWidth="1"/>
    <col min="39" max="39" width="11.5703125" style="3" customWidth="1"/>
    <col min="40" max="40" width="7.7109375" style="2" bestFit="1" customWidth="1"/>
    <col min="41" max="41" width="11.5703125" style="3" customWidth="1"/>
    <col min="42" max="42" width="7.7109375" style="2" bestFit="1" customWidth="1"/>
    <col min="43" max="43" width="11.5703125" style="3" customWidth="1"/>
    <col min="44" max="44" width="10.42578125" style="2" customWidth="1"/>
    <col min="45" max="129" width="11.42578125" style="3"/>
    <col min="130" max="16384" width="11.42578125" style="1"/>
  </cols>
  <sheetData>
    <row r="1" spans="2:129" x14ac:dyDescent="0.2">
      <c r="H1" s="9" t="s">
        <v>490</v>
      </c>
      <c r="I1" s="9" t="s">
        <v>491</v>
      </c>
      <c r="J1" s="9" t="s">
        <v>492</v>
      </c>
    </row>
    <row r="2" spans="2:129" ht="18.75" x14ac:dyDescent="0.25">
      <c r="B2" s="631" t="s">
        <v>493</v>
      </c>
      <c r="C2" s="631"/>
      <c r="D2" s="631"/>
      <c r="E2" s="631"/>
      <c r="F2" s="631"/>
      <c r="G2" s="631"/>
      <c r="H2" s="62">
        <v>3880</v>
      </c>
      <c r="I2" s="62">
        <v>5800</v>
      </c>
      <c r="J2" s="62"/>
      <c r="N2" s="3"/>
      <c r="P2" s="3"/>
      <c r="R2" s="3"/>
      <c r="T2" s="3"/>
      <c r="V2" s="3"/>
      <c r="X2" s="3"/>
      <c r="Z2" s="3"/>
      <c r="AB2" s="3"/>
      <c r="AD2" s="3"/>
      <c r="AF2" s="3"/>
      <c r="AH2" s="3"/>
      <c r="AJ2" s="3"/>
      <c r="AL2" s="3"/>
      <c r="AN2" s="3"/>
      <c r="AP2" s="3"/>
      <c r="AR2" s="3"/>
    </row>
    <row r="3" spans="2:129" ht="18.75" x14ac:dyDescent="0.25">
      <c r="B3" s="631" t="s">
        <v>1909</v>
      </c>
      <c r="C3" s="631"/>
      <c r="D3" s="631"/>
      <c r="E3" s="631"/>
      <c r="F3" s="631"/>
      <c r="G3" s="631"/>
      <c r="H3" s="20"/>
      <c r="I3" s="20"/>
      <c r="J3" s="20"/>
      <c r="L3" s="3"/>
      <c r="N3" s="3"/>
      <c r="P3" s="3"/>
      <c r="R3" s="3"/>
      <c r="T3" s="3"/>
      <c r="V3" s="3"/>
      <c r="X3" s="3"/>
      <c r="Z3" s="3"/>
      <c r="AB3" s="3"/>
      <c r="AD3" s="3"/>
      <c r="AF3" s="3"/>
      <c r="AH3" s="3"/>
      <c r="AJ3" s="3"/>
      <c r="AL3" s="3"/>
      <c r="AN3" s="3"/>
      <c r="AP3" s="3"/>
      <c r="AR3" s="3"/>
    </row>
    <row r="4" spans="2:129" ht="18.75" x14ac:dyDescent="0.25">
      <c r="B4" s="631" t="s">
        <v>495</v>
      </c>
      <c r="C4" s="631"/>
      <c r="D4" s="631"/>
      <c r="E4" s="631"/>
      <c r="F4" s="631"/>
      <c r="G4" s="631"/>
      <c r="H4" s="20"/>
      <c r="I4" s="647" t="s">
        <v>1888</v>
      </c>
      <c r="J4" s="647"/>
      <c r="K4" s="647"/>
      <c r="L4" s="647"/>
      <c r="M4" s="647"/>
      <c r="N4" s="647"/>
      <c r="O4" s="647"/>
      <c r="P4" s="647"/>
      <c r="Q4" s="647"/>
      <c r="R4" s="647"/>
      <c r="S4" s="647"/>
      <c r="T4" s="647"/>
      <c r="U4" s="645" t="s">
        <v>1889</v>
      </c>
      <c r="V4" s="645"/>
      <c r="W4" s="645"/>
      <c r="X4" s="645"/>
      <c r="Y4" s="645"/>
      <c r="Z4" s="645"/>
      <c r="AA4" s="645"/>
      <c r="AB4" s="645"/>
      <c r="AC4" s="645"/>
      <c r="AD4" s="645"/>
      <c r="AE4" s="645"/>
      <c r="AF4" s="645"/>
      <c r="AG4" s="646" t="s">
        <v>1890</v>
      </c>
      <c r="AH4" s="646"/>
      <c r="AI4" s="646"/>
      <c r="AJ4" s="646"/>
      <c r="AK4" s="646"/>
      <c r="AL4" s="646"/>
      <c r="AM4" s="646"/>
      <c r="AN4" s="646"/>
      <c r="AO4" s="646"/>
      <c r="AP4" s="646"/>
      <c r="AQ4" s="646"/>
      <c r="AR4" s="646"/>
    </row>
    <row r="5" spans="2:129" s="4" customFormat="1" ht="16.5" x14ac:dyDescent="0.25">
      <c r="G5" s="12"/>
      <c r="H5" s="2" t="s">
        <v>62</v>
      </c>
      <c r="I5" s="2" t="s">
        <v>40</v>
      </c>
      <c r="J5" s="2" t="s">
        <v>62</v>
      </c>
      <c r="K5" s="2" t="s">
        <v>41</v>
      </c>
      <c r="L5" s="2" t="s">
        <v>62</v>
      </c>
      <c r="M5" s="2" t="s">
        <v>42</v>
      </c>
      <c r="N5" s="2" t="s">
        <v>62</v>
      </c>
      <c r="O5" s="2" t="s">
        <v>43</v>
      </c>
      <c r="P5" s="2" t="s">
        <v>62</v>
      </c>
      <c r="Q5" s="2" t="s">
        <v>44</v>
      </c>
      <c r="R5" s="2" t="s">
        <v>62</v>
      </c>
      <c r="S5" s="2" t="s">
        <v>45</v>
      </c>
      <c r="T5" s="2" t="s">
        <v>62</v>
      </c>
      <c r="U5" s="2" t="s">
        <v>46</v>
      </c>
      <c r="V5" s="2" t="s">
        <v>62</v>
      </c>
      <c r="W5" s="2" t="s">
        <v>47</v>
      </c>
      <c r="X5" s="2" t="s">
        <v>62</v>
      </c>
      <c r="Y5" s="2" t="s">
        <v>48</v>
      </c>
      <c r="Z5" s="2" t="s">
        <v>62</v>
      </c>
      <c r="AA5" s="2" t="s">
        <v>49</v>
      </c>
      <c r="AB5" s="2" t="s">
        <v>62</v>
      </c>
      <c r="AC5" s="2" t="s">
        <v>50</v>
      </c>
      <c r="AD5" s="2" t="s">
        <v>62</v>
      </c>
      <c r="AE5" s="2" t="s">
        <v>51</v>
      </c>
      <c r="AF5" s="2" t="s">
        <v>62</v>
      </c>
      <c r="AG5" s="2" t="s">
        <v>52</v>
      </c>
      <c r="AH5" s="2" t="s">
        <v>62</v>
      </c>
      <c r="AI5" s="2" t="s">
        <v>53</v>
      </c>
      <c r="AJ5" s="2" t="s">
        <v>62</v>
      </c>
      <c r="AK5" s="2" t="s">
        <v>54</v>
      </c>
      <c r="AL5" s="2" t="s">
        <v>62</v>
      </c>
      <c r="AM5" s="2" t="s">
        <v>55</v>
      </c>
      <c r="AN5" s="2" t="s">
        <v>62</v>
      </c>
      <c r="AO5" s="2" t="s">
        <v>56</v>
      </c>
      <c r="AP5" s="2" t="s">
        <v>62</v>
      </c>
      <c r="AQ5" s="2" t="s">
        <v>57</v>
      </c>
      <c r="AR5" s="2" t="s">
        <v>62</v>
      </c>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row>
    <row r="6" spans="2:129" s="4" customFormat="1" ht="16.5" x14ac:dyDescent="0.25">
      <c r="B6" s="8" t="s">
        <v>3</v>
      </c>
      <c r="C6" s="8" t="s">
        <v>4</v>
      </c>
      <c r="D6" s="8"/>
      <c r="E6" s="8"/>
      <c r="F6" s="8"/>
      <c r="G6" s="12" t="s">
        <v>5</v>
      </c>
      <c r="H6" s="2" t="s">
        <v>63</v>
      </c>
      <c r="I6" s="2" t="s">
        <v>6</v>
      </c>
      <c r="J6" s="2" t="s">
        <v>63</v>
      </c>
      <c r="K6" s="2" t="s">
        <v>39</v>
      </c>
      <c r="L6" s="2" t="s">
        <v>63</v>
      </c>
      <c r="M6" s="2" t="s">
        <v>58</v>
      </c>
      <c r="N6" s="2" t="s">
        <v>63</v>
      </c>
      <c r="O6" s="2" t="s">
        <v>59</v>
      </c>
      <c r="P6" s="2" t="s">
        <v>63</v>
      </c>
      <c r="Q6" s="2" t="s">
        <v>60</v>
      </c>
      <c r="R6" s="2" t="s">
        <v>496</v>
      </c>
      <c r="S6" s="2" t="s">
        <v>171</v>
      </c>
      <c r="T6" s="2" t="s">
        <v>63</v>
      </c>
      <c r="U6" s="2" t="s">
        <v>172</v>
      </c>
      <c r="V6" s="2" t="s">
        <v>496</v>
      </c>
      <c r="W6" s="2" t="s">
        <v>174</v>
      </c>
      <c r="X6" s="2" t="s">
        <v>63</v>
      </c>
      <c r="Y6" s="2" t="s">
        <v>176</v>
      </c>
      <c r="Z6" s="2" t="s">
        <v>496</v>
      </c>
      <c r="AA6" s="2" t="s">
        <v>177</v>
      </c>
      <c r="AB6" s="2" t="s">
        <v>496</v>
      </c>
      <c r="AC6" s="2" t="s">
        <v>61</v>
      </c>
      <c r="AD6" s="2" t="s">
        <v>496</v>
      </c>
      <c r="AE6" s="2" t="s">
        <v>178</v>
      </c>
      <c r="AF6" s="2" t="s">
        <v>496</v>
      </c>
      <c r="AG6" s="2" t="s">
        <v>6</v>
      </c>
      <c r="AH6" s="2" t="s">
        <v>496</v>
      </c>
      <c r="AI6" s="2" t="s">
        <v>39</v>
      </c>
      <c r="AJ6" s="2" t="s">
        <v>496</v>
      </c>
      <c r="AK6" s="2" t="s">
        <v>58</v>
      </c>
      <c r="AL6" s="2" t="s">
        <v>496</v>
      </c>
      <c r="AM6" s="2" t="s">
        <v>59</v>
      </c>
      <c r="AN6" s="2" t="s">
        <v>63</v>
      </c>
      <c r="AO6" s="2" t="s">
        <v>60</v>
      </c>
      <c r="AP6" s="2" t="s">
        <v>63</v>
      </c>
      <c r="AQ6" s="2" t="s">
        <v>171</v>
      </c>
      <c r="AR6" s="2" t="s">
        <v>63</v>
      </c>
      <c r="AS6" s="5"/>
      <c r="AT6" s="6"/>
      <c r="AU6" s="5"/>
      <c r="AV6" s="6"/>
      <c r="AW6" s="5"/>
      <c r="AX6" s="6"/>
      <c r="AY6" s="5"/>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row>
    <row r="7" spans="2:129" ht="15.75" customHeight="1" x14ac:dyDescent="0.2">
      <c r="B7" s="1">
        <v>1</v>
      </c>
      <c r="C7" s="1" t="s">
        <v>1744</v>
      </c>
      <c r="D7" s="50" t="s">
        <v>1850</v>
      </c>
      <c r="E7" s="50"/>
      <c r="F7" s="1" t="s">
        <v>1745</v>
      </c>
      <c r="G7" s="461">
        <v>3200</v>
      </c>
      <c r="H7" s="7" t="s">
        <v>1746</v>
      </c>
      <c r="I7" s="462">
        <v>3647</v>
      </c>
      <c r="J7" s="7" t="s">
        <v>1753</v>
      </c>
      <c r="K7" s="465">
        <v>3647</v>
      </c>
      <c r="L7" s="7" t="s">
        <v>1782</v>
      </c>
      <c r="M7" s="471">
        <v>3647</v>
      </c>
      <c r="N7" s="7" t="s">
        <v>1790</v>
      </c>
      <c r="O7" s="474">
        <v>3647</v>
      </c>
      <c r="P7" s="7" t="s">
        <v>1799</v>
      </c>
      <c r="Q7" s="476">
        <v>3647</v>
      </c>
      <c r="R7" s="7" t="s">
        <v>1803</v>
      </c>
      <c r="S7" s="481">
        <v>3647</v>
      </c>
      <c r="T7" s="7" t="s">
        <v>1810</v>
      </c>
      <c r="U7" s="485">
        <v>3647</v>
      </c>
      <c r="V7" s="7" t="s">
        <v>1818</v>
      </c>
      <c r="W7" s="494">
        <v>3647</v>
      </c>
      <c r="X7" s="7" t="s">
        <v>1825</v>
      </c>
      <c r="Y7" s="496">
        <v>3647</v>
      </c>
      <c r="Z7" s="7" t="s">
        <v>1832</v>
      </c>
      <c r="AA7" s="499">
        <v>3647</v>
      </c>
      <c r="AB7" s="7" t="s">
        <v>1834</v>
      </c>
      <c r="AC7" s="501">
        <v>3647</v>
      </c>
      <c r="AD7" s="7" t="s">
        <v>1838</v>
      </c>
      <c r="AE7" s="503">
        <v>3647</v>
      </c>
      <c r="AF7" s="7" t="s">
        <v>1840</v>
      </c>
      <c r="AG7" s="511">
        <v>3647</v>
      </c>
      <c r="AH7" s="7" t="s">
        <v>1852</v>
      </c>
      <c r="AI7" s="518">
        <v>3647</v>
      </c>
      <c r="AJ7" s="7" t="s">
        <v>1874</v>
      </c>
      <c r="AK7" s="524">
        <v>3647</v>
      </c>
      <c r="AL7" s="7" t="s">
        <v>1883</v>
      </c>
      <c r="AM7" s="530">
        <v>3647</v>
      </c>
      <c r="AN7" s="7" t="s">
        <v>1893</v>
      </c>
      <c r="AO7" s="465">
        <v>3647</v>
      </c>
      <c r="AP7" s="7" t="s">
        <v>1900</v>
      </c>
      <c r="AQ7" s="11" t="s">
        <v>1902</v>
      </c>
      <c r="AR7" s="22" t="s">
        <v>508</v>
      </c>
    </row>
    <row r="8" spans="2:129" ht="15.75" customHeight="1" x14ac:dyDescent="0.2">
      <c r="B8" s="1">
        <v>2</v>
      </c>
      <c r="C8" s="1" t="s">
        <v>1748</v>
      </c>
      <c r="D8" s="50" t="s">
        <v>1850</v>
      </c>
      <c r="E8" s="50"/>
      <c r="F8" s="1" t="s">
        <v>1745</v>
      </c>
      <c r="G8" s="461">
        <v>3200</v>
      </c>
      <c r="H8" s="7" t="s">
        <v>1747</v>
      </c>
      <c r="I8" s="462">
        <v>3647</v>
      </c>
      <c r="J8" s="7" t="s">
        <v>1754</v>
      </c>
      <c r="K8" s="465">
        <v>3647</v>
      </c>
      <c r="L8" s="7" t="s">
        <v>1783</v>
      </c>
      <c r="M8" s="471">
        <v>3647</v>
      </c>
      <c r="N8" s="7" t="s">
        <v>1791</v>
      </c>
      <c r="O8" s="474">
        <v>3647</v>
      </c>
      <c r="P8" s="7" t="s">
        <v>1800</v>
      </c>
      <c r="Q8" s="476">
        <v>3647</v>
      </c>
      <c r="R8" s="7" t="s">
        <v>1802</v>
      </c>
      <c r="S8" s="481">
        <v>3647</v>
      </c>
      <c r="T8" s="7" t="s">
        <v>1811</v>
      </c>
      <c r="U8" s="485">
        <v>3647</v>
      </c>
      <c r="V8" s="7" t="s">
        <v>1819</v>
      </c>
      <c r="W8" s="494">
        <v>3647</v>
      </c>
      <c r="X8" s="7" t="s">
        <v>1826</v>
      </c>
      <c r="Y8" s="496">
        <v>3647</v>
      </c>
      <c r="Z8" s="7" t="s">
        <v>1831</v>
      </c>
      <c r="AA8" s="499">
        <v>3647</v>
      </c>
      <c r="AB8" s="7" t="s">
        <v>1833</v>
      </c>
      <c r="AC8" s="501">
        <v>3647</v>
      </c>
      <c r="AD8" s="7" t="s">
        <v>1837</v>
      </c>
      <c r="AE8" s="503">
        <v>3647</v>
      </c>
      <c r="AF8" s="7" t="s">
        <v>1841</v>
      </c>
      <c r="AG8" s="511">
        <v>3647</v>
      </c>
      <c r="AH8" s="7" t="s">
        <v>1853</v>
      </c>
      <c r="AI8" s="518">
        <v>3647</v>
      </c>
      <c r="AJ8" s="7" t="s">
        <v>1875</v>
      </c>
      <c r="AK8" s="524">
        <v>3647</v>
      </c>
      <c r="AL8" s="7" t="s">
        <v>1884</v>
      </c>
      <c r="AM8" s="530">
        <v>3647</v>
      </c>
      <c r="AN8" s="7" t="s">
        <v>1892</v>
      </c>
      <c r="AO8" s="465">
        <v>3647</v>
      </c>
      <c r="AP8" s="7" t="s">
        <v>1901</v>
      </c>
      <c r="AQ8" s="11" t="s">
        <v>1902</v>
      </c>
      <c r="AR8" s="22" t="s">
        <v>508</v>
      </c>
    </row>
    <row r="9" spans="2:129" ht="16.5" customHeight="1" x14ac:dyDescent="0.25">
      <c r="B9" s="1">
        <v>3</v>
      </c>
      <c r="C9" s="1" t="s">
        <v>1765</v>
      </c>
      <c r="D9" s="50" t="s">
        <v>1850</v>
      </c>
      <c r="E9" s="50"/>
      <c r="F9" s="1" t="s">
        <v>1750</v>
      </c>
      <c r="G9" s="17">
        <v>2560</v>
      </c>
      <c r="H9" s="116" t="s">
        <v>391</v>
      </c>
      <c r="I9" s="17">
        <v>3450</v>
      </c>
      <c r="J9" s="7" t="s">
        <v>391</v>
      </c>
      <c r="K9" s="465">
        <f>3950+80</f>
        <v>4030</v>
      </c>
      <c r="L9" s="7" t="s">
        <v>1787</v>
      </c>
      <c r="M9" s="469">
        <v>3880</v>
      </c>
      <c r="N9" s="7" t="s">
        <v>1788</v>
      </c>
      <c r="O9" s="473">
        <v>3880</v>
      </c>
      <c r="P9" s="7" t="s">
        <v>1798</v>
      </c>
      <c r="Q9" s="479">
        <v>3880</v>
      </c>
      <c r="R9" s="7" t="s">
        <v>1806</v>
      </c>
      <c r="S9" s="479">
        <v>3880</v>
      </c>
      <c r="T9" s="7" t="s">
        <v>1806</v>
      </c>
      <c r="U9" s="485">
        <v>3880</v>
      </c>
      <c r="V9" s="7" t="s">
        <v>1816</v>
      </c>
      <c r="W9" s="494">
        <v>3880</v>
      </c>
      <c r="X9" s="7" t="s">
        <v>1829</v>
      </c>
      <c r="Y9" s="494">
        <v>3880</v>
      </c>
      <c r="Z9" s="7" t="s">
        <v>391</v>
      </c>
      <c r="AA9" s="499">
        <v>3880</v>
      </c>
      <c r="AB9" s="7" t="s">
        <v>391</v>
      </c>
      <c r="AC9" s="501">
        <v>3880</v>
      </c>
      <c r="AD9" s="7" t="s">
        <v>1839</v>
      </c>
      <c r="AE9" s="503">
        <v>3880</v>
      </c>
      <c r="AF9" s="7" t="s">
        <v>391</v>
      </c>
      <c r="AG9" s="503">
        <v>3880</v>
      </c>
      <c r="AH9" s="7" t="s">
        <v>391</v>
      </c>
      <c r="AI9" s="503">
        <v>3880</v>
      </c>
      <c r="AJ9" s="7" t="s">
        <v>391</v>
      </c>
      <c r="AK9" s="503">
        <v>3880</v>
      </c>
      <c r="AL9" s="7" t="s">
        <v>391</v>
      </c>
      <c r="AM9" s="503">
        <v>3880</v>
      </c>
      <c r="AN9" s="7" t="s">
        <v>391</v>
      </c>
      <c r="AO9" s="522">
        <v>3880</v>
      </c>
      <c r="AP9" s="7" t="s">
        <v>391</v>
      </c>
      <c r="AQ9" s="522">
        <v>3880</v>
      </c>
      <c r="AR9" s="22" t="s">
        <v>508</v>
      </c>
    </row>
    <row r="10" spans="2:129" ht="16.5" customHeight="1" x14ac:dyDescent="0.25">
      <c r="B10" s="1">
        <v>4</v>
      </c>
      <c r="C10" s="1" t="s">
        <v>1749</v>
      </c>
      <c r="D10" s="50"/>
      <c r="E10" s="50"/>
      <c r="F10" s="1" t="s">
        <v>1764</v>
      </c>
      <c r="G10" s="17">
        <v>3200</v>
      </c>
      <c r="H10" s="116" t="s">
        <v>391</v>
      </c>
      <c r="I10" s="462">
        <v>3880</v>
      </c>
      <c r="J10" s="7" t="s">
        <v>391</v>
      </c>
      <c r="K10" s="465">
        <f>3200+680</f>
        <v>3880</v>
      </c>
      <c r="L10" s="7" t="s">
        <v>391</v>
      </c>
      <c r="M10" s="471">
        <v>3880</v>
      </c>
      <c r="N10" s="7" t="s">
        <v>391</v>
      </c>
      <c r="O10" s="473">
        <v>3648</v>
      </c>
      <c r="P10" s="7" t="s">
        <v>391</v>
      </c>
      <c r="Q10" s="479">
        <v>3880</v>
      </c>
      <c r="R10" s="7" t="s">
        <v>391</v>
      </c>
      <c r="S10" s="485">
        <v>4224</v>
      </c>
      <c r="T10" s="7" t="s">
        <v>391</v>
      </c>
      <c r="U10" s="485">
        <v>3648</v>
      </c>
      <c r="V10" s="7" t="s">
        <v>391</v>
      </c>
      <c r="W10" s="494">
        <v>3648</v>
      </c>
      <c r="X10" s="7" t="s">
        <v>391</v>
      </c>
      <c r="Y10" s="494">
        <f>3500+388</f>
        <v>3888</v>
      </c>
      <c r="Z10" s="7" t="s">
        <v>391</v>
      </c>
      <c r="AA10" s="499">
        <v>3648</v>
      </c>
      <c r="AB10" s="7" t="s">
        <v>391</v>
      </c>
      <c r="AC10" s="503">
        <v>4224</v>
      </c>
      <c r="AD10" s="11" t="s">
        <v>391</v>
      </c>
      <c r="AE10" s="503">
        <v>3648</v>
      </c>
      <c r="AF10" s="7" t="s">
        <v>391</v>
      </c>
      <c r="AG10" s="511">
        <v>3648</v>
      </c>
      <c r="AH10" s="7" t="s">
        <v>391</v>
      </c>
      <c r="AI10" s="517">
        <v>3648</v>
      </c>
      <c r="AJ10" s="7" t="s">
        <v>391</v>
      </c>
      <c r="AK10" s="526">
        <v>3648</v>
      </c>
      <c r="AL10" s="7" t="s">
        <v>391</v>
      </c>
      <c r="AM10" s="522">
        <v>3648</v>
      </c>
      <c r="AN10" s="7" t="s">
        <v>391</v>
      </c>
      <c r="AO10" s="530">
        <v>3648</v>
      </c>
      <c r="AP10" s="7" t="s">
        <v>391</v>
      </c>
      <c r="AQ10" s="11" t="s">
        <v>1902</v>
      </c>
      <c r="AR10" s="22" t="s">
        <v>508</v>
      </c>
    </row>
    <row r="11" spans="2:129" ht="16.5" customHeight="1" x14ac:dyDescent="0.25">
      <c r="B11" s="1">
        <v>5</v>
      </c>
      <c r="C11" s="1" t="s">
        <v>1755</v>
      </c>
      <c r="D11" s="50" t="s">
        <v>1757</v>
      </c>
      <c r="E11" s="50"/>
      <c r="F11" s="1" t="s">
        <v>1755</v>
      </c>
      <c r="G11" s="462">
        <v>3200</v>
      </c>
      <c r="H11" s="116" t="s">
        <v>1758</v>
      </c>
      <c r="I11" s="462">
        <v>5800</v>
      </c>
      <c r="J11" s="7" t="s">
        <v>1759</v>
      </c>
      <c r="K11" s="465">
        <v>5800</v>
      </c>
      <c r="L11" s="7" t="s">
        <v>1789</v>
      </c>
      <c r="M11" s="471">
        <v>5452</v>
      </c>
      <c r="N11" s="7" t="s">
        <v>1793</v>
      </c>
      <c r="O11" s="473">
        <v>5452</v>
      </c>
      <c r="P11" s="7" t="s">
        <v>1801</v>
      </c>
      <c r="Q11" s="478">
        <v>5452</v>
      </c>
      <c r="R11" s="7" t="s">
        <v>1804</v>
      </c>
      <c r="S11" s="483">
        <v>5452</v>
      </c>
      <c r="T11" s="7" t="s">
        <v>1812</v>
      </c>
      <c r="U11" s="485">
        <v>5452</v>
      </c>
      <c r="V11" s="7" t="s">
        <v>1817</v>
      </c>
      <c r="W11" s="494">
        <v>5452</v>
      </c>
      <c r="X11" s="7" t="s">
        <v>1824</v>
      </c>
      <c r="Y11" s="496">
        <v>5452</v>
      </c>
      <c r="Z11" s="7" t="s">
        <v>1830</v>
      </c>
      <c r="AA11" s="499">
        <v>5452</v>
      </c>
      <c r="AB11" s="7" t="s">
        <v>1835</v>
      </c>
      <c r="AC11" s="501">
        <v>5452</v>
      </c>
      <c r="AD11" s="7" t="s">
        <v>1836</v>
      </c>
      <c r="AE11" s="503">
        <v>5950</v>
      </c>
      <c r="AF11" s="7" t="s">
        <v>1844</v>
      </c>
      <c r="AG11" s="511">
        <v>5950</v>
      </c>
      <c r="AH11" s="7" t="s">
        <v>1866</v>
      </c>
      <c r="AI11" s="517">
        <v>5452</v>
      </c>
      <c r="AJ11" s="7" t="s">
        <v>1871</v>
      </c>
      <c r="AK11" s="526">
        <v>5950</v>
      </c>
      <c r="AL11" s="7" t="s">
        <v>1887</v>
      </c>
      <c r="AM11" s="530">
        <v>5950</v>
      </c>
      <c r="AN11" s="7" t="s">
        <v>1897</v>
      </c>
      <c r="AO11" s="465">
        <v>5950</v>
      </c>
      <c r="AP11" s="7" t="s">
        <v>1904</v>
      </c>
      <c r="AQ11" s="11" t="s">
        <v>1902</v>
      </c>
      <c r="AR11" s="22" t="s">
        <v>508</v>
      </c>
    </row>
    <row r="12" spans="2:129" ht="16.5" customHeight="1" x14ac:dyDescent="0.25">
      <c r="B12" s="1">
        <v>6</v>
      </c>
      <c r="C12" s="1" t="s">
        <v>1756</v>
      </c>
      <c r="D12" s="50" t="s">
        <v>1850</v>
      </c>
      <c r="E12" s="50"/>
      <c r="F12" s="1" t="s">
        <v>1775</v>
      </c>
      <c r="G12" s="462">
        <v>3200</v>
      </c>
      <c r="H12" s="116" t="s">
        <v>391</v>
      </c>
      <c r="I12" s="465">
        <v>3880</v>
      </c>
      <c r="J12" s="7" t="s">
        <v>1779</v>
      </c>
      <c r="K12" s="465">
        <v>3880</v>
      </c>
      <c r="L12" s="7" t="s">
        <v>1779</v>
      </c>
      <c r="M12" s="471">
        <v>3648</v>
      </c>
      <c r="N12" s="7" t="s">
        <v>1792</v>
      </c>
      <c r="O12" s="473">
        <v>3648</v>
      </c>
      <c r="P12" s="7" t="s">
        <v>1797</v>
      </c>
      <c r="Q12" s="479">
        <v>3648</v>
      </c>
      <c r="R12" s="7" t="s">
        <v>1805</v>
      </c>
      <c r="S12" s="494">
        <v>4418</v>
      </c>
      <c r="T12" s="7" t="s">
        <v>1827</v>
      </c>
      <c r="U12" s="494">
        <v>4224</v>
      </c>
      <c r="V12" s="7" t="s">
        <v>1827</v>
      </c>
      <c r="W12" s="494">
        <v>3880</v>
      </c>
      <c r="X12" s="7" t="s">
        <v>1828</v>
      </c>
      <c r="Y12" s="501">
        <v>4030</v>
      </c>
      <c r="Z12" s="7" t="s">
        <v>391</v>
      </c>
      <c r="AA12" s="501">
        <v>4030</v>
      </c>
      <c r="AB12" s="7" t="s">
        <v>391</v>
      </c>
      <c r="AC12" s="501">
        <v>3880</v>
      </c>
      <c r="AD12" s="7" t="s">
        <v>391</v>
      </c>
      <c r="AE12" s="11"/>
      <c r="AF12" s="7"/>
      <c r="AG12" s="11"/>
      <c r="AH12" s="7"/>
      <c r="AI12" s="11"/>
      <c r="AJ12" s="7"/>
      <c r="AK12" s="491" t="s">
        <v>1823</v>
      </c>
      <c r="AL12" s="490"/>
      <c r="AM12" s="491"/>
      <c r="AN12" s="490"/>
      <c r="AO12" s="491"/>
      <c r="AP12" s="490"/>
      <c r="AQ12" s="491"/>
      <c r="AR12" s="490"/>
    </row>
    <row r="13" spans="2:129" s="130" customFormat="1" ht="16.5" customHeight="1" x14ac:dyDescent="0.25">
      <c r="B13" s="130">
        <v>7</v>
      </c>
      <c r="C13" s="130" t="s">
        <v>1760</v>
      </c>
      <c r="D13" s="487" t="s">
        <v>1751</v>
      </c>
      <c r="E13" s="487"/>
      <c r="F13" s="130" t="s">
        <v>1795</v>
      </c>
      <c r="G13" s="488">
        <v>3200</v>
      </c>
      <c r="H13" s="489" t="s">
        <v>1761</v>
      </c>
      <c r="I13" s="488" t="s">
        <v>1763</v>
      </c>
      <c r="J13" s="490" t="s">
        <v>173</v>
      </c>
      <c r="K13" s="491">
        <v>5000</v>
      </c>
      <c r="L13" s="490" t="s">
        <v>1796</v>
      </c>
      <c r="M13" s="492">
        <v>2500</v>
      </c>
      <c r="N13" s="490" t="s">
        <v>1809</v>
      </c>
      <c r="O13" s="492">
        <v>4000</v>
      </c>
      <c r="P13" s="490" t="s">
        <v>1813</v>
      </c>
      <c r="Q13" s="492">
        <v>4000</v>
      </c>
      <c r="R13" s="490" t="s">
        <v>1814</v>
      </c>
      <c r="S13" s="491"/>
      <c r="T13" s="490"/>
      <c r="U13" s="491" t="s">
        <v>1823</v>
      </c>
      <c r="V13" s="490"/>
      <c r="W13" s="491"/>
      <c r="X13" s="490"/>
      <c r="Y13" s="491"/>
      <c r="Z13" s="490"/>
      <c r="AA13" s="491"/>
      <c r="AB13" s="490"/>
      <c r="AC13" s="491"/>
      <c r="AD13" s="490"/>
      <c r="AE13" s="491"/>
      <c r="AF13" s="490"/>
      <c r="AG13" s="491"/>
      <c r="AH13" s="490"/>
      <c r="AI13" s="491"/>
      <c r="AJ13" s="490"/>
      <c r="AK13" s="491"/>
      <c r="AL13" s="490"/>
      <c r="AM13" s="491"/>
      <c r="AN13" s="490"/>
      <c r="AO13" s="491"/>
      <c r="AP13" s="490"/>
      <c r="AQ13" s="491"/>
      <c r="AR13" s="490"/>
      <c r="AS13" s="493"/>
      <c r="AT13" s="493"/>
      <c r="AU13" s="493"/>
      <c r="AV13" s="493"/>
      <c r="AW13" s="493"/>
      <c r="AX13" s="493"/>
      <c r="AY13" s="493"/>
      <c r="AZ13" s="493"/>
      <c r="BA13" s="493"/>
      <c r="BB13" s="493"/>
      <c r="BC13" s="493"/>
      <c r="BD13" s="493"/>
      <c r="BE13" s="493"/>
      <c r="BF13" s="493"/>
      <c r="BG13" s="493"/>
      <c r="BH13" s="493"/>
      <c r="BI13" s="493"/>
      <c r="BJ13" s="493"/>
      <c r="BK13" s="493"/>
      <c r="BL13" s="493"/>
      <c r="BM13" s="493"/>
      <c r="BN13" s="493"/>
      <c r="BO13" s="493"/>
      <c r="BP13" s="493"/>
      <c r="BQ13" s="493"/>
      <c r="BR13" s="493"/>
      <c r="BS13" s="493"/>
      <c r="BT13" s="493"/>
      <c r="BU13" s="493"/>
      <c r="BV13" s="493"/>
      <c r="BW13" s="493"/>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93"/>
      <c r="CT13" s="493"/>
      <c r="CU13" s="493"/>
      <c r="CV13" s="493"/>
      <c r="CW13" s="493"/>
      <c r="CX13" s="493"/>
      <c r="CY13" s="493"/>
      <c r="CZ13" s="493"/>
      <c r="DA13" s="493"/>
      <c r="DB13" s="493"/>
      <c r="DC13" s="493"/>
      <c r="DD13" s="493"/>
      <c r="DE13" s="493"/>
      <c r="DF13" s="493"/>
      <c r="DG13" s="493"/>
      <c r="DH13" s="493"/>
      <c r="DI13" s="493"/>
      <c r="DJ13" s="493"/>
      <c r="DK13" s="493"/>
      <c r="DL13" s="493"/>
      <c r="DM13" s="493"/>
      <c r="DN13" s="493"/>
      <c r="DO13" s="493"/>
      <c r="DP13" s="493"/>
      <c r="DQ13" s="493"/>
      <c r="DR13" s="493"/>
      <c r="DS13" s="493"/>
      <c r="DT13" s="493"/>
      <c r="DU13" s="493"/>
      <c r="DV13" s="493"/>
      <c r="DW13" s="493"/>
      <c r="DX13" s="493"/>
      <c r="DY13" s="493"/>
    </row>
    <row r="14" spans="2:129" x14ac:dyDescent="0.2">
      <c r="C14" s="13" t="s">
        <v>72</v>
      </c>
      <c r="D14" s="13"/>
      <c r="E14" s="13"/>
      <c r="F14" s="13"/>
      <c r="G14" s="14">
        <f>SUM(G7:G13)</f>
        <v>21760</v>
      </c>
      <c r="H14" s="14" t="s">
        <v>173</v>
      </c>
      <c r="I14" s="14">
        <f>SUM(I7:I13)</f>
        <v>24304</v>
      </c>
      <c r="J14" s="14">
        <f>SUM(J7:J9)</f>
        <v>0</v>
      </c>
      <c r="K14" s="14">
        <f>SUM(K7:K13)</f>
        <v>29884</v>
      </c>
      <c r="L14" s="14">
        <f>SUM(L7:L9)</f>
        <v>0</v>
      </c>
      <c r="M14" s="14">
        <f>SUM(M7:M13)</f>
        <v>26654</v>
      </c>
      <c r="N14" s="14">
        <f>SUM(N8:N9)</f>
        <v>0</v>
      </c>
      <c r="O14" s="14">
        <f>SUM(O7:O13)</f>
        <v>27922</v>
      </c>
      <c r="P14" s="14">
        <f t="shared" ref="P14:AQ14" si="0">SUM(P7:P9)</f>
        <v>0</v>
      </c>
      <c r="Q14" s="14">
        <f>SUM(Q7:Q13)</f>
        <v>28154</v>
      </c>
      <c r="R14" s="14">
        <f t="shared" si="0"/>
        <v>0</v>
      </c>
      <c r="S14" s="14">
        <f>SUM(S7:S13)</f>
        <v>25268</v>
      </c>
      <c r="T14" s="14">
        <f t="shared" si="0"/>
        <v>0</v>
      </c>
      <c r="U14" s="14">
        <f>SUM(U7:U12)</f>
        <v>24498</v>
      </c>
      <c r="V14" s="14">
        <f t="shared" si="0"/>
        <v>0</v>
      </c>
      <c r="W14" s="14">
        <f>SUM(W7:W12)</f>
        <v>24154</v>
      </c>
      <c r="X14" s="14">
        <f t="shared" si="0"/>
        <v>0</v>
      </c>
      <c r="Y14" s="14">
        <f>SUM(Y7:Y13)</f>
        <v>24544</v>
      </c>
      <c r="Z14" s="14">
        <f t="shared" si="0"/>
        <v>0</v>
      </c>
      <c r="AA14" s="14">
        <f>SUM(AA7:AA12)</f>
        <v>24304</v>
      </c>
      <c r="AB14" s="14">
        <f t="shared" si="0"/>
        <v>0</v>
      </c>
      <c r="AC14" s="14">
        <f>SUM(AC7:AC12)</f>
        <v>24730</v>
      </c>
      <c r="AD14" s="14">
        <f t="shared" si="0"/>
        <v>0</v>
      </c>
      <c r="AE14" s="14">
        <f>SUM(AE7:AE13)</f>
        <v>20772</v>
      </c>
      <c r="AF14" s="14">
        <f t="shared" si="0"/>
        <v>0</v>
      </c>
      <c r="AG14" s="14">
        <f>SUM(AG7:AG13)</f>
        <v>20772</v>
      </c>
      <c r="AH14" s="14">
        <f t="shared" si="0"/>
        <v>0</v>
      </c>
      <c r="AI14" s="14">
        <f>SUM(AI7:AI13)</f>
        <v>20274</v>
      </c>
      <c r="AJ14" s="14">
        <f t="shared" si="0"/>
        <v>0</v>
      </c>
      <c r="AK14" s="14">
        <f>SUM(AK7:AK13)</f>
        <v>20772</v>
      </c>
      <c r="AL14" s="14">
        <f t="shared" si="0"/>
        <v>0</v>
      </c>
      <c r="AM14" s="14">
        <f>SUM(AM7:AM13)</f>
        <v>20772</v>
      </c>
      <c r="AN14" s="14">
        <f t="shared" si="0"/>
        <v>0</v>
      </c>
      <c r="AO14" s="14">
        <f>SUM(AO7:AO11)</f>
        <v>20772</v>
      </c>
      <c r="AP14" s="14">
        <f t="shared" si="0"/>
        <v>0</v>
      </c>
      <c r="AQ14" s="14">
        <f t="shared" si="0"/>
        <v>3880</v>
      </c>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row>
    <row r="15" spans="2:129" x14ac:dyDescent="0.2">
      <c r="F15" s="486" t="s">
        <v>1815</v>
      </c>
      <c r="G15" s="2">
        <f>G9+G10+G11+G12+G13</f>
        <v>15360</v>
      </c>
      <c r="I15" s="2">
        <f>+I9+I12</f>
        <v>7330</v>
      </c>
      <c r="K15" s="3">
        <f>+K13</f>
        <v>5000</v>
      </c>
      <c r="M15" s="3">
        <f>+M9+M13</f>
        <v>6380</v>
      </c>
      <c r="O15" s="3">
        <f>+O13</f>
        <v>4000</v>
      </c>
      <c r="Q15" s="3">
        <f>+Q13</f>
        <v>4000</v>
      </c>
      <c r="R15" s="3"/>
      <c r="S15" s="3">
        <f>+S13+S12+S9+S10</f>
        <v>12522</v>
      </c>
      <c r="U15" s="3">
        <f>U12</f>
        <v>4224</v>
      </c>
      <c r="V15" s="3"/>
      <c r="X15" s="3"/>
      <c r="Y15" s="3">
        <f>+Y9+Y10+Y12</f>
        <v>11798</v>
      </c>
      <c r="AA15" s="3">
        <f>+AA12</f>
        <v>4030</v>
      </c>
      <c r="AC15" s="3">
        <f>+AC10</f>
        <v>4224</v>
      </c>
      <c r="AE15" s="3">
        <f>AE12</f>
        <v>0</v>
      </c>
      <c r="AG15" s="3">
        <f>+AG9+AG12</f>
        <v>3880</v>
      </c>
      <c r="AI15" s="3">
        <f>+AI9</f>
        <v>3880</v>
      </c>
      <c r="AK15" s="3">
        <f>+AK9</f>
        <v>3880</v>
      </c>
      <c r="AM15" s="3">
        <f>+AM9+AM10</f>
        <v>7528</v>
      </c>
      <c r="AO15" s="3">
        <f>+AO9+AO10</f>
        <v>7528</v>
      </c>
    </row>
    <row r="16" spans="2:129" ht="13.5" customHeight="1" x14ac:dyDescent="0.2">
      <c r="F16" s="468" t="s">
        <v>1784</v>
      </c>
      <c r="G16" s="464">
        <f>G14-G15</f>
        <v>6400</v>
      </c>
      <c r="I16" s="463">
        <f>I14-I15+G12+G11</f>
        <v>23374</v>
      </c>
      <c r="K16" s="470">
        <f>K14-K15+G13+I12+M9</f>
        <v>35844</v>
      </c>
      <c r="M16" s="472">
        <f>M14-M15+K13</f>
        <v>25274</v>
      </c>
      <c r="O16" s="475">
        <f>O14-O15</f>
        <v>23922</v>
      </c>
      <c r="Q16" s="477">
        <f>Q14-Q15+M13+SQ914+S9</f>
        <v>30534</v>
      </c>
      <c r="S16" s="482">
        <f>S14-S15+O13+Q13</f>
        <v>20746</v>
      </c>
      <c r="U16" s="484">
        <f>U14-U15+S10</f>
        <v>24498</v>
      </c>
      <c r="W16" s="495">
        <f>W14-W15+S12+U12+Y9+3500</f>
        <v>40176</v>
      </c>
      <c r="Y16" s="497">
        <f>Y14-Y15+388</f>
        <v>13134</v>
      </c>
      <c r="AA16" s="498">
        <f>+AA14-AA15</f>
        <v>20274</v>
      </c>
      <c r="AC16" s="500">
        <f>AC14-AC15+Y12+AA12</f>
        <v>28566</v>
      </c>
      <c r="AE16" s="502">
        <f>AE14-AE15+AG9+AI9+AK9+AM9+AC10</f>
        <v>40516</v>
      </c>
      <c r="AG16" s="504">
        <f>AG14-AG15</f>
        <v>16892</v>
      </c>
      <c r="AH16" s="505"/>
      <c r="AI16" s="506">
        <f>AI14-AI15</f>
        <v>16394</v>
      </c>
      <c r="AJ16" s="505"/>
      <c r="AK16" s="507">
        <f>AK14-AK15+AO9+AQ9+AM10</f>
        <v>28300</v>
      </c>
      <c r="AL16" s="505"/>
      <c r="AM16" s="508">
        <f>AM14-AM15+AO10</f>
        <v>16892</v>
      </c>
      <c r="AN16" s="505"/>
      <c r="AO16" s="509">
        <f>AO14-AO15</f>
        <v>13244</v>
      </c>
      <c r="AP16" s="505"/>
      <c r="AQ16" s="510"/>
      <c r="AR16" s="3"/>
    </row>
    <row r="17" spans="7:129" x14ac:dyDescent="0.2">
      <c r="S17" s="11"/>
      <c r="T17" s="51"/>
      <c r="U17" s="11"/>
      <c r="Y17" s="3">
        <v>13134</v>
      </c>
      <c r="AA17" s="3">
        <v>20274</v>
      </c>
      <c r="AC17" s="3">
        <v>28566</v>
      </c>
      <c r="AE17" s="3">
        <v>40516</v>
      </c>
      <c r="AG17" s="3">
        <v>16892</v>
      </c>
      <c r="AI17" s="3">
        <v>16394</v>
      </c>
      <c r="AK17" s="3">
        <v>28300</v>
      </c>
      <c r="AM17" s="3">
        <v>16892</v>
      </c>
      <c r="AN17" s="3"/>
      <c r="AO17" s="3">
        <v>13244</v>
      </c>
      <c r="AP17" s="3"/>
      <c r="AR17" s="3"/>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row>
    <row r="18" spans="7:129" x14ac:dyDescent="0.2">
      <c r="G18" s="21"/>
      <c r="H18" s="7"/>
      <c r="I18" s="17"/>
      <c r="J18" s="7"/>
      <c r="K18" s="7"/>
      <c r="L18" s="7"/>
      <c r="M18" s="7"/>
      <c r="N18" s="7"/>
      <c r="Q18" s="7"/>
      <c r="R18" s="7"/>
      <c r="S18" s="7"/>
      <c r="T18" s="7"/>
      <c r="U18" s="7"/>
      <c r="V18" s="7"/>
      <c r="W18" s="7"/>
      <c r="X18" s="7"/>
      <c r="Y18" s="7"/>
      <c r="Z18" s="7"/>
      <c r="AA18" s="7"/>
      <c r="AB18" s="7"/>
      <c r="AC18" s="7"/>
      <c r="AD18" s="7"/>
      <c r="AE18" s="7"/>
      <c r="AF18" s="7"/>
      <c r="AG18" s="7"/>
      <c r="AH18" s="7"/>
      <c r="AI18" s="7"/>
      <c r="AJ18" s="7"/>
      <c r="AK18" s="7"/>
      <c r="AL18" s="7"/>
      <c r="AN18" s="3"/>
      <c r="AP18" s="3"/>
      <c r="AR18" s="3"/>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row>
    <row r="21" spans="7:129" x14ac:dyDescent="0.2">
      <c r="K21" s="3" t="s">
        <v>1780</v>
      </c>
    </row>
  </sheetData>
  <mergeCells count="6">
    <mergeCell ref="U4:AF4"/>
    <mergeCell ref="AG4:AR4"/>
    <mergeCell ref="B2:G2"/>
    <mergeCell ref="B3:G3"/>
    <mergeCell ref="B4:G4"/>
    <mergeCell ref="I4:T4"/>
  </mergeCells>
  <phoneticPr fontId="108" type="noConversion"/>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4:M29"/>
  <sheetViews>
    <sheetView topLeftCell="A13" workbookViewId="0">
      <selection activeCell="L31" sqref="L31"/>
    </sheetView>
  </sheetViews>
  <sheetFormatPr baseColWidth="10" defaultRowHeight="15" x14ac:dyDescent="0.25"/>
  <cols>
    <col min="4" max="4" width="12.5703125" customWidth="1"/>
    <col min="5" max="5" width="10.28515625" customWidth="1"/>
    <col min="8" max="8" width="9.28515625" customWidth="1"/>
    <col min="9" max="9" width="10.28515625" customWidth="1"/>
    <col min="10" max="10" width="9.7109375" customWidth="1"/>
  </cols>
  <sheetData>
    <row r="4" spans="3:13" ht="15.75" thickBot="1" x14ac:dyDescent="0.3"/>
    <row r="5" spans="3:13" ht="15.75" thickBot="1" x14ac:dyDescent="0.3">
      <c r="C5" s="601" t="s">
        <v>155</v>
      </c>
      <c r="D5" s="602"/>
      <c r="E5" s="602"/>
      <c r="F5" s="602"/>
      <c r="G5" s="602"/>
      <c r="H5" s="602"/>
      <c r="I5" s="602"/>
      <c r="J5" s="602"/>
      <c r="K5" s="603"/>
    </row>
    <row r="6" spans="3:13" x14ac:dyDescent="0.25">
      <c r="C6" s="25"/>
      <c r="D6" s="26"/>
      <c r="E6" s="26"/>
      <c r="F6" s="26"/>
      <c r="G6" s="26"/>
      <c r="H6" s="26"/>
      <c r="I6" s="26"/>
      <c r="J6" s="26"/>
      <c r="K6" s="27"/>
    </row>
    <row r="7" spans="3:13" x14ac:dyDescent="0.25">
      <c r="C7" s="625" t="s">
        <v>156</v>
      </c>
      <c r="D7" s="626"/>
      <c r="E7" s="626"/>
      <c r="F7" s="626"/>
      <c r="G7" s="9" t="s">
        <v>1794</v>
      </c>
      <c r="H7" s="28"/>
      <c r="I7" s="28"/>
      <c r="J7" s="28"/>
      <c r="K7" s="29"/>
    </row>
    <row r="8" spans="3:13" ht="15.75" thickBot="1" x14ac:dyDescent="0.3">
      <c r="C8" s="607" t="s">
        <v>1762</v>
      </c>
      <c r="D8" s="608"/>
      <c r="E8" s="608"/>
      <c r="F8" s="608"/>
      <c r="G8" s="608"/>
      <c r="H8" s="608"/>
      <c r="I8" s="608"/>
      <c r="J8" s="608"/>
      <c r="K8" s="609"/>
    </row>
    <row r="9" spans="3:13" ht="38.25" x14ac:dyDescent="0.25">
      <c r="C9" s="30" t="s">
        <v>157</v>
      </c>
      <c r="D9" s="31" t="s">
        <v>158</v>
      </c>
      <c r="E9" s="32" t="s">
        <v>159</v>
      </c>
      <c r="F9" s="33" t="s">
        <v>160</v>
      </c>
      <c r="G9" s="34" t="s">
        <v>161</v>
      </c>
      <c r="H9" s="35" t="s">
        <v>162</v>
      </c>
      <c r="I9" s="36" t="s">
        <v>163</v>
      </c>
      <c r="J9" s="36" t="s">
        <v>164</v>
      </c>
      <c r="K9" s="37" t="s">
        <v>165</v>
      </c>
    </row>
    <row r="10" spans="3:13" x14ac:dyDescent="0.25">
      <c r="C10" s="38" t="s">
        <v>39</v>
      </c>
      <c r="D10" s="39" t="s">
        <v>1808</v>
      </c>
      <c r="E10" s="40">
        <v>3880</v>
      </c>
      <c r="F10" s="41">
        <v>150</v>
      </c>
      <c r="G10" s="40">
        <f>+E10*0.05*H10</f>
        <v>194</v>
      </c>
      <c r="H10" s="41">
        <v>1</v>
      </c>
      <c r="I10" s="40">
        <f>+E10+F10+G10</f>
        <v>4224</v>
      </c>
      <c r="J10" s="40">
        <v>5000</v>
      </c>
      <c r="K10" s="42">
        <f>+I10-J10</f>
        <v>-776</v>
      </c>
    </row>
    <row r="11" spans="3:13" x14ac:dyDescent="0.25">
      <c r="C11" s="38" t="s">
        <v>58</v>
      </c>
      <c r="D11" s="39" t="s">
        <v>1820</v>
      </c>
      <c r="E11" s="40">
        <v>3880</v>
      </c>
      <c r="F11" s="41">
        <v>150</v>
      </c>
      <c r="G11" s="40"/>
      <c r="H11" s="41"/>
      <c r="I11" s="40">
        <f t="shared" ref="I11:I15" si="0">+E11+F11+G11</f>
        <v>4030</v>
      </c>
      <c r="J11" s="40">
        <v>2500</v>
      </c>
      <c r="K11" s="42">
        <f>+K10+I11-J11</f>
        <v>754</v>
      </c>
    </row>
    <row r="12" spans="3:13" x14ac:dyDescent="0.25">
      <c r="C12" s="38" t="s">
        <v>59</v>
      </c>
      <c r="D12" s="39" t="s">
        <v>1821</v>
      </c>
      <c r="E12" s="40">
        <v>3880</v>
      </c>
      <c r="F12" s="41">
        <v>150</v>
      </c>
      <c r="G12" s="40"/>
      <c r="H12" s="41"/>
      <c r="I12" s="40">
        <f t="shared" si="0"/>
        <v>4030</v>
      </c>
      <c r="J12" s="40">
        <v>4000</v>
      </c>
      <c r="K12" s="42">
        <f t="shared" ref="K12:K16" si="1">+K11+I12-J12</f>
        <v>784</v>
      </c>
      <c r="M12" s="65"/>
    </row>
    <row r="13" spans="3:13" x14ac:dyDescent="0.25">
      <c r="C13" s="38" t="s">
        <v>60</v>
      </c>
      <c r="D13" s="39" t="s">
        <v>1822</v>
      </c>
      <c r="E13" s="40">
        <v>3880</v>
      </c>
      <c r="F13" s="41">
        <v>150</v>
      </c>
      <c r="G13" s="40"/>
      <c r="H13" s="41"/>
      <c r="I13" s="40">
        <f t="shared" si="0"/>
        <v>4030</v>
      </c>
      <c r="J13" s="40">
        <v>4000</v>
      </c>
      <c r="K13" s="42">
        <f t="shared" si="1"/>
        <v>814</v>
      </c>
      <c r="M13" s="65"/>
    </row>
    <row r="14" spans="3:13" x14ac:dyDescent="0.25">
      <c r="C14" s="38" t="s">
        <v>171</v>
      </c>
      <c r="D14" s="39"/>
      <c r="E14" s="40">
        <v>3880</v>
      </c>
      <c r="F14" s="41">
        <v>150</v>
      </c>
      <c r="G14" s="40"/>
      <c r="H14" s="41"/>
      <c r="I14" s="40">
        <f>+E14+F14+G14</f>
        <v>4030</v>
      </c>
      <c r="J14" s="40"/>
      <c r="K14" s="42">
        <f t="shared" si="1"/>
        <v>4844</v>
      </c>
    </row>
    <row r="15" spans="3:13" x14ac:dyDescent="0.25">
      <c r="C15" s="38" t="s">
        <v>1807</v>
      </c>
      <c r="D15" s="39"/>
      <c r="E15" s="40">
        <v>3880</v>
      </c>
      <c r="F15" s="41">
        <v>150</v>
      </c>
      <c r="G15" s="40"/>
      <c r="H15" s="41"/>
      <c r="I15" s="40">
        <f t="shared" si="0"/>
        <v>4030</v>
      </c>
      <c r="J15" s="40"/>
      <c r="K15" s="42">
        <f t="shared" si="1"/>
        <v>8874</v>
      </c>
    </row>
    <row r="16" spans="3:13" x14ac:dyDescent="0.25">
      <c r="C16" s="134" t="s">
        <v>166</v>
      </c>
      <c r="D16" s="40"/>
      <c r="E16" s="40"/>
      <c r="F16" s="40"/>
      <c r="G16" s="40"/>
      <c r="H16" s="40"/>
      <c r="I16" s="40"/>
      <c r="J16" s="40"/>
      <c r="K16" s="135">
        <f t="shared" si="1"/>
        <v>8874</v>
      </c>
    </row>
    <row r="20" spans="3:11" ht="15.75" thickBot="1" x14ac:dyDescent="0.3">
      <c r="C20" s="480"/>
    </row>
    <row r="21" spans="3:11" ht="15.75" thickBot="1" x14ac:dyDescent="0.3">
      <c r="C21" s="601" t="s">
        <v>155</v>
      </c>
      <c r="D21" s="602"/>
      <c r="E21" s="602"/>
      <c r="F21" s="602"/>
      <c r="G21" s="602"/>
      <c r="H21" s="602"/>
      <c r="I21" s="602"/>
      <c r="J21" s="602"/>
      <c r="K21" s="603"/>
    </row>
    <row r="22" spans="3:11" x14ac:dyDescent="0.25">
      <c r="C22" s="25"/>
      <c r="D22" s="26"/>
      <c r="E22" s="26"/>
      <c r="F22" s="26"/>
      <c r="G22" s="26"/>
      <c r="H22" s="26"/>
      <c r="I22" s="26"/>
      <c r="J22" s="26"/>
      <c r="K22" s="27"/>
    </row>
    <row r="23" spans="3:11" x14ac:dyDescent="0.25">
      <c r="C23" s="625" t="s">
        <v>156</v>
      </c>
      <c r="D23" s="626"/>
      <c r="E23" s="626"/>
      <c r="F23" s="626"/>
      <c r="G23" s="9" t="s">
        <v>1756</v>
      </c>
      <c r="H23" s="28"/>
      <c r="I23" s="28"/>
      <c r="J23" s="28"/>
      <c r="K23" s="29"/>
    </row>
    <row r="24" spans="3:11" ht="15.75" thickBot="1" x14ac:dyDescent="0.3">
      <c r="C24" s="607" t="s">
        <v>1762</v>
      </c>
      <c r="D24" s="608"/>
      <c r="E24" s="608"/>
      <c r="F24" s="608"/>
      <c r="G24" s="608"/>
      <c r="H24" s="608"/>
      <c r="I24" s="608"/>
      <c r="J24" s="608"/>
      <c r="K24" s="609"/>
    </row>
    <row r="25" spans="3:11" ht="38.25" x14ac:dyDescent="0.25">
      <c r="C25" s="30" t="s">
        <v>157</v>
      </c>
      <c r="D25" s="31" t="s">
        <v>158</v>
      </c>
      <c r="E25" s="32" t="s">
        <v>159</v>
      </c>
      <c r="F25" s="33" t="s">
        <v>160</v>
      </c>
      <c r="G25" s="34" t="s">
        <v>161</v>
      </c>
      <c r="H25" s="35" t="s">
        <v>162</v>
      </c>
      <c r="I25" s="36" t="s">
        <v>163</v>
      </c>
      <c r="J25" s="36" t="s">
        <v>164</v>
      </c>
      <c r="K25" s="37" t="s">
        <v>165</v>
      </c>
    </row>
    <row r="26" spans="3:11" x14ac:dyDescent="0.25">
      <c r="C26" s="38" t="s">
        <v>178</v>
      </c>
      <c r="D26" s="39"/>
      <c r="E26" s="40">
        <v>3880</v>
      </c>
      <c r="F26" s="41">
        <v>150</v>
      </c>
      <c r="G26" s="40">
        <f>+E26*0.05*H26</f>
        <v>582</v>
      </c>
      <c r="H26" s="41">
        <v>3</v>
      </c>
      <c r="I26" s="40">
        <f>+E26+F26+G26</f>
        <v>4612</v>
      </c>
      <c r="J26" s="40"/>
      <c r="K26" s="42">
        <f>+I26-J26</f>
        <v>4612</v>
      </c>
    </row>
    <row r="27" spans="3:11" x14ac:dyDescent="0.25">
      <c r="C27" s="38" t="s">
        <v>6</v>
      </c>
      <c r="D27" s="39"/>
      <c r="E27" s="40">
        <v>3880</v>
      </c>
      <c r="F27" s="41">
        <v>150</v>
      </c>
      <c r="G27" s="40">
        <f>+E27*0.05*H27</f>
        <v>388</v>
      </c>
      <c r="H27" s="41">
        <v>2</v>
      </c>
      <c r="I27" s="40">
        <f t="shared" ref="I27:I28" si="2">+E27+F27+G27</f>
        <v>4418</v>
      </c>
      <c r="J27" s="40"/>
      <c r="K27" s="42">
        <f>+K26+I27-J27</f>
        <v>9030</v>
      </c>
    </row>
    <row r="28" spans="3:11" x14ac:dyDescent="0.25">
      <c r="C28" s="38" t="s">
        <v>39</v>
      </c>
      <c r="D28" s="39"/>
      <c r="E28" s="40">
        <v>3880</v>
      </c>
      <c r="F28" s="41">
        <v>150</v>
      </c>
      <c r="G28" s="40">
        <f>+E28*0.05*H28</f>
        <v>194</v>
      </c>
      <c r="H28" s="41">
        <v>1</v>
      </c>
      <c r="I28" s="40">
        <f t="shared" si="2"/>
        <v>4224</v>
      </c>
      <c r="J28" s="40"/>
      <c r="K28" s="42">
        <f t="shared" ref="K28" si="3">+K27+I28-J28</f>
        <v>13254</v>
      </c>
    </row>
    <row r="29" spans="3:11" x14ac:dyDescent="0.25">
      <c r="C29" s="134" t="s">
        <v>166</v>
      </c>
      <c r="D29" s="40"/>
      <c r="E29" s="40"/>
      <c r="F29" s="40"/>
      <c r="G29" s="40"/>
      <c r="H29" s="40"/>
      <c r="I29" s="40"/>
      <c r="J29" s="40"/>
      <c r="K29" s="135">
        <f>+K28+I29-J29</f>
        <v>13254</v>
      </c>
    </row>
  </sheetData>
  <mergeCells count="6">
    <mergeCell ref="C24:K24"/>
    <mergeCell ref="C5:K5"/>
    <mergeCell ref="C7:F7"/>
    <mergeCell ref="C8:K8"/>
    <mergeCell ref="C21:K21"/>
    <mergeCell ref="C23:F23"/>
  </mergeCells>
  <phoneticPr fontId="108"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4:F13"/>
  <sheetViews>
    <sheetView workbookViewId="0">
      <selection activeCell="D6" sqref="D6"/>
    </sheetView>
  </sheetViews>
  <sheetFormatPr baseColWidth="10" defaultRowHeight="15" x14ac:dyDescent="0.25"/>
  <cols>
    <col min="4" max="4" width="44.5703125" customWidth="1"/>
    <col min="5" max="5" width="52.28515625" customWidth="1"/>
    <col min="6" max="6" width="32.85546875" customWidth="1"/>
  </cols>
  <sheetData>
    <row r="4" spans="3:6" x14ac:dyDescent="0.25">
      <c r="C4" s="102" t="s">
        <v>719</v>
      </c>
      <c r="D4" s="466" t="s">
        <v>720</v>
      </c>
      <c r="E4" s="466" t="s">
        <v>721</v>
      </c>
      <c r="F4" s="466" t="s">
        <v>722</v>
      </c>
    </row>
    <row r="5" spans="3:6" x14ac:dyDescent="0.25">
      <c r="C5" s="91">
        <v>1</v>
      </c>
      <c r="D5" s="87" t="s">
        <v>1744</v>
      </c>
      <c r="E5" s="467" t="s">
        <v>1766</v>
      </c>
      <c r="F5" s="91" t="s">
        <v>1767</v>
      </c>
    </row>
    <row r="6" spans="3:6" x14ac:dyDescent="0.25">
      <c r="C6" s="91">
        <v>2</v>
      </c>
      <c r="D6" s="87" t="s">
        <v>1748</v>
      </c>
      <c r="E6" s="467" t="s">
        <v>1768</v>
      </c>
      <c r="F6" s="91" t="s">
        <v>1769</v>
      </c>
    </row>
    <row r="7" spans="3:6" x14ac:dyDescent="0.25">
      <c r="C7" s="91">
        <v>3</v>
      </c>
      <c r="D7" s="87" t="s">
        <v>1765</v>
      </c>
      <c r="E7" s="467" t="s">
        <v>1781</v>
      </c>
      <c r="F7" s="91" t="s">
        <v>1770</v>
      </c>
    </row>
    <row r="8" spans="3:6" x14ac:dyDescent="0.25">
      <c r="C8" s="91">
        <v>4</v>
      </c>
      <c r="D8" s="87" t="s">
        <v>1749</v>
      </c>
      <c r="E8" s="467" t="s">
        <v>1771</v>
      </c>
      <c r="F8" s="91" t="s">
        <v>1772</v>
      </c>
    </row>
    <row r="9" spans="3:6" x14ac:dyDescent="0.25">
      <c r="C9" s="91">
        <v>5</v>
      </c>
      <c r="D9" s="87" t="s">
        <v>1755</v>
      </c>
      <c r="E9" s="467" t="s">
        <v>1773</v>
      </c>
      <c r="F9" s="91" t="s">
        <v>1774</v>
      </c>
    </row>
    <row r="10" spans="3:6" x14ac:dyDescent="0.25">
      <c r="C10" s="91">
        <v>6</v>
      </c>
      <c r="D10" s="87" t="s">
        <v>1756</v>
      </c>
      <c r="E10" s="467" t="s">
        <v>1776</v>
      </c>
      <c r="F10" s="91" t="s">
        <v>1777</v>
      </c>
    </row>
    <row r="11" spans="3:6" x14ac:dyDescent="0.25">
      <c r="C11" s="91">
        <v>7</v>
      </c>
      <c r="D11" s="87" t="s">
        <v>1760</v>
      </c>
      <c r="E11" s="467" t="s">
        <v>1786</v>
      </c>
      <c r="F11" s="91" t="s">
        <v>1778</v>
      </c>
    </row>
    <row r="13" spans="3:6" x14ac:dyDescent="0.25">
      <c r="E13" s="18" t="s">
        <v>1785</v>
      </c>
    </row>
  </sheetData>
  <hyperlinks>
    <hyperlink ref="E5" r:id="rId1"/>
    <hyperlink ref="E6" r:id="rId2"/>
    <hyperlink ref="E7" r:id="rId3" display="arq.lau.rs@outlook.es "/>
    <hyperlink ref="E8" r:id="rId4"/>
    <hyperlink ref="E9" r:id="rId5"/>
    <hyperlink ref="E10" r:id="rId6" display="cogrupoconstructor@gmail.com "/>
    <hyperlink ref="E11" r:id="rId7"/>
    <hyperlink ref="E13" r:id="rId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DY28"/>
  <sheetViews>
    <sheetView zoomScale="96" zoomScaleNormal="96" workbookViewId="0">
      <pane xSplit="5" ySplit="6" topLeftCell="AM7" activePane="bottomRight" state="frozen"/>
      <selection pane="topRight" activeCell="F1" sqref="F1"/>
      <selection pane="bottomLeft" activeCell="A7" sqref="A7"/>
      <selection pane="bottomRight" activeCell="AT18" sqref="AT18"/>
    </sheetView>
  </sheetViews>
  <sheetFormatPr baseColWidth="10" defaultColWidth="11.42578125" defaultRowHeight="14.25" x14ac:dyDescent="0.2"/>
  <cols>
    <col min="1" max="1" width="5.5703125" style="1" customWidth="1"/>
    <col min="2" max="2" width="5.140625" style="1" customWidth="1"/>
    <col min="3" max="3" width="40" style="1" bestFit="1" customWidth="1"/>
    <col min="4" max="4" width="14.140625" style="1" customWidth="1"/>
    <col min="5" max="5" width="5.5703125" style="1" customWidth="1"/>
    <col min="6" max="6" width="47.7109375" style="1" customWidth="1"/>
    <col min="7" max="7" width="15.5703125" style="2" bestFit="1" customWidth="1"/>
    <col min="8" max="8" width="11" style="2" customWidth="1"/>
    <col min="9" max="9" width="11.5703125" style="2" customWidth="1"/>
    <col min="10" max="10" width="10.7109375" style="2" customWidth="1"/>
    <col min="11" max="11" width="11.5703125" style="3" customWidth="1"/>
    <col min="12" max="12" width="10.85546875" style="2" customWidth="1"/>
    <col min="13" max="13" width="11.5703125" style="3" customWidth="1"/>
    <col min="14" max="14" width="8.28515625" style="2" customWidth="1"/>
    <col min="15" max="15" width="11.5703125" style="3" customWidth="1"/>
    <col min="16" max="16" width="8.42578125" style="2" customWidth="1"/>
    <col min="17" max="17" width="11.5703125" style="3" customWidth="1"/>
    <col min="18" max="18" width="9" style="2" customWidth="1"/>
    <col min="19" max="19" width="11.5703125" style="3" customWidth="1"/>
    <col min="20" max="20" width="8.28515625" style="2" customWidth="1"/>
    <col min="21" max="21" width="11.5703125" style="3" customWidth="1"/>
    <col min="22" max="22" width="9.28515625" style="2" customWidth="1"/>
    <col min="23" max="23" width="11.5703125" style="3" customWidth="1"/>
    <col min="24" max="24" width="12.7109375" style="2" customWidth="1"/>
    <col min="25" max="25" width="11.5703125" style="3" customWidth="1"/>
    <col min="26" max="26" width="10" style="2" bestFit="1" customWidth="1"/>
    <col min="27" max="27" width="11.5703125" style="3" customWidth="1"/>
    <col min="28" max="28" width="10" style="2" bestFit="1" customWidth="1"/>
    <col min="29" max="29" width="11.5703125" style="3" customWidth="1"/>
    <col min="30" max="30" width="10" style="2" bestFit="1" customWidth="1"/>
    <col min="31" max="31" width="11.5703125" style="3" customWidth="1"/>
    <col min="32" max="32" width="10" style="2" bestFit="1" customWidth="1"/>
    <col min="33" max="33" width="11.5703125" style="3" customWidth="1"/>
    <col min="34" max="34" width="11" style="2" customWidth="1"/>
    <col min="35" max="35" width="11.5703125" style="3" customWidth="1"/>
    <col min="36" max="36" width="10.85546875" style="2" customWidth="1"/>
    <col min="37" max="37" width="11.5703125" style="3" customWidth="1"/>
    <col min="38" max="38" width="7.7109375" style="2" bestFit="1" customWidth="1"/>
    <col min="39" max="39" width="11.5703125" style="3" customWidth="1"/>
    <col min="40" max="40" width="7.7109375" style="2" bestFit="1" customWidth="1"/>
    <col min="41" max="41" width="11.5703125" style="3" customWidth="1"/>
    <col min="42" max="42" width="7.7109375" style="2" bestFit="1" customWidth="1"/>
    <col min="43" max="43" width="11.5703125" style="3" customWidth="1"/>
    <col min="44" max="44" width="7.7109375" style="2" bestFit="1" customWidth="1"/>
    <col min="45" max="129" width="11.42578125" style="3"/>
    <col min="130" max="16384" width="11.42578125" style="1"/>
  </cols>
  <sheetData>
    <row r="1" spans="2:129" x14ac:dyDescent="0.2">
      <c r="H1" s="9"/>
      <c r="I1" s="9"/>
      <c r="J1" s="9"/>
    </row>
    <row r="2" spans="2:129" ht="18.75" x14ac:dyDescent="0.25">
      <c r="B2" s="631" t="s">
        <v>493</v>
      </c>
      <c r="C2" s="631"/>
      <c r="D2" s="631"/>
      <c r="E2" s="631"/>
      <c r="F2" s="631"/>
      <c r="G2" s="631"/>
      <c r="H2" s="62"/>
      <c r="I2" s="62"/>
      <c r="J2" s="62"/>
      <c r="L2" s="519" t="s">
        <v>783</v>
      </c>
      <c r="M2" s="519" t="s">
        <v>1891</v>
      </c>
      <c r="N2" s="3"/>
      <c r="P2" s="3"/>
      <c r="R2" s="3"/>
      <c r="T2" s="3"/>
      <c r="V2" s="3"/>
      <c r="X2" s="519" t="s">
        <v>783</v>
      </c>
      <c r="Y2" s="519" t="s">
        <v>1891</v>
      </c>
      <c r="Z2" s="3"/>
      <c r="AB2" s="3"/>
      <c r="AD2" s="3"/>
      <c r="AF2" s="3"/>
      <c r="AH2" s="3"/>
      <c r="AI2" s="519"/>
      <c r="AJ2" s="519" t="s">
        <v>783</v>
      </c>
      <c r="AK2" s="519" t="s">
        <v>1891</v>
      </c>
      <c r="AL2" s="3"/>
      <c r="AN2" s="3"/>
      <c r="AP2" s="3"/>
      <c r="AR2" s="3"/>
    </row>
    <row r="3" spans="2:129" ht="18.75" x14ac:dyDescent="0.25">
      <c r="B3" s="631" t="s">
        <v>1908</v>
      </c>
      <c r="C3" s="631"/>
      <c r="D3" s="631"/>
      <c r="E3" s="631"/>
      <c r="F3" s="631"/>
      <c r="G3" s="631"/>
      <c r="H3" s="20"/>
      <c r="I3" s="20"/>
      <c r="J3" s="20"/>
      <c r="L3" s="3">
        <v>4200</v>
      </c>
      <c r="M3" s="3">
        <v>6100</v>
      </c>
      <c r="N3" s="3"/>
      <c r="P3" s="3"/>
      <c r="R3" s="3"/>
      <c r="T3" s="3"/>
      <c r="V3" s="3"/>
      <c r="X3" s="3">
        <v>4500</v>
      </c>
      <c r="Y3" s="3">
        <v>6400</v>
      </c>
      <c r="Z3" s="3"/>
      <c r="AB3" s="3"/>
      <c r="AD3" s="3"/>
      <c r="AF3" s="3"/>
      <c r="AH3" s="3"/>
      <c r="AJ3" s="3">
        <v>4800</v>
      </c>
      <c r="AK3" s="3">
        <v>6700</v>
      </c>
      <c r="AL3" s="3"/>
      <c r="AN3" s="3"/>
      <c r="AP3" s="3"/>
      <c r="AR3" s="3"/>
    </row>
    <row r="4" spans="2:129" ht="18.75" x14ac:dyDescent="0.25">
      <c r="B4" s="631" t="s">
        <v>495</v>
      </c>
      <c r="C4" s="631"/>
      <c r="D4" s="631"/>
      <c r="E4" s="631"/>
      <c r="F4" s="631"/>
      <c r="G4" s="631"/>
      <c r="H4" s="20"/>
      <c r="I4" s="647" t="s">
        <v>1888</v>
      </c>
      <c r="J4" s="647"/>
      <c r="K4" s="647"/>
      <c r="L4" s="647"/>
      <c r="M4" s="647"/>
      <c r="N4" s="647"/>
      <c r="O4" s="647"/>
      <c r="P4" s="647"/>
      <c r="Q4" s="647"/>
      <c r="R4" s="647"/>
      <c r="S4" s="647"/>
      <c r="T4" s="647"/>
      <c r="U4" s="645" t="s">
        <v>1889</v>
      </c>
      <c r="V4" s="645"/>
      <c r="W4" s="645"/>
      <c r="X4" s="645"/>
      <c r="Y4" s="645"/>
      <c r="Z4" s="645"/>
      <c r="AA4" s="645"/>
      <c r="AB4" s="645"/>
      <c r="AC4" s="645"/>
      <c r="AD4" s="645"/>
      <c r="AE4" s="645"/>
      <c r="AF4" s="645"/>
      <c r="AG4" s="646" t="s">
        <v>1890</v>
      </c>
      <c r="AH4" s="646"/>
      <c r="AI4" s="646"/>
      <c r="AJ4" s="646"/>
      <c r="AK4" s="646"/>
      <c r="AL4" s="646"/>
      <c r="AM4" s="646"/>
      <c r="AN4" s="646"/>
      <c r="AO4" s="646"/>
      <c r="AP4" s="646"/>
      <c r="AQ4" s="646"/>
      <c r="AR4" s="646"/>
    </row>
    <row r="5" spans="2:129" s="4" customFormat="1" ht="16.5" x14ac:dyDescent="0.25">
      <c r="G5" s="12"/>
      <c r="H5" s="2" t="s">
        <v>62</v>
      </c>
      <c r="I5" s="2" t="s">
        <v>40</v>
      </c>
      <c r="J5" s="2" t="s">
        <v>62</v>
      </c>
      <c r="K5" s="2" t="s">
        <v>41</v>
      </c>
      <c r="L5" s="2" t="s">
        <v>62</v>
      </c>
      <c r="M5" s="2" t="s">
        <v>42</v>
      </c>
      <c r="N5" s="2" t="s">
        <v>62</v>
      </c>
      <c r="O5" s="2" t="s">
        <v>43</v>
      </c>
      <c r="P5" s="2" t="s">
        <v>62</v>
      </c>
      <c r="Q5" s="2" t="s">
        <v>44</v>
      </c>
      <c r="R5" s="2" t="s">
        <v>62</v>
      </c>
      <c r="S5" s="2" t="s">
        <v>45</v>
      </c>
      <c r="T5" s="2" t="s">
        <v>62</v>
      </c>
      <c r="U5" s="2" t="s">
        <v>46</v>
      </c>
      <c r="V5" s="2" t="s">
        <v>62</v>
      </c>
      <c r="W5" s="2" t="s">
        <v>47</v>
      </c>
      <c r="X5" s="2" t="s">
        <v>62</v>
      </c>
      <c r="Y5" s="2" t="s">
        <v>48</v>
      </c>
      <c r="Z5" s="2" t="s">
        <v>62</v>
      </c>
      <c r="AA5" s="2" t="s">
        <v>49</v>
      </c>
      <c r="AB5" s="2" t="s">
        <v>62</v>
      </c>
      <c r="AC5" s="2" t="s">
        <v>50</v>
      </c>
      <c r="AD5" s="2" t="s">
        <v>62</v>
      </c>
      <c r="AE5" s="2" t="s">
        <v>51</v>
      </c>
      <c r="AF5" s="2" t="s">
        <v>62</v>
      </c>
      <c r="AG5" s="2" t="s">
        <v>52</v>
      </c>
      <c r="AH5" s="2" t="s">
        <v>62</v>
      </c>
      <c r="AI5" s="2" t="s">
        <v>53</v>
      </c>
      <c r="AJ5" s="2" t="s">
        <v>62</v>
      </c>
      <c r="AK5" s="2" t="s">
        <v>54</v>
      </c>
      <c r="AL5" s="2" t="s">
        <v>62</v>
      </c>
      <c r="AM5" s="2" t="s">
        <v>55</v>
      </c>
      <c r="AN5" s="2" t="s">
        <v>62</v>
      </c>
      <c r="AO5" s="2" t="s">
        <v>56</v>
      </c>
      <c r="AP5" s="2" t="s">
        <v>62</v>
      </c>
      <c r="AQ5" s="2" t="s">
        <v>57</v>
      </c>
      <c r="AR5" s="2" t="s">
        <v>62</v>
      </c>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row>
    <row r="6" spans="2:129" s="4" customFormat="1" ht="16.5" x14ac:dyDescent="0.25">
      <c r="B6" s="8" t="s">
        <v>3</v>
      </c>
      <c r="C6" s="8" t="s">
        <v>4</v>
      </c>
      <c r="D6" s="8"/>
      <c r="E6" s="8"/>
      <c r="F6" s="8"/>
      <c r="G6" s="12" t="s">
        <v>5</v>
      </c>
      <c r="H6" s="2" t="s">
        <v>63</v>
      </c>
      <c r="I6" s="2" t="s">
        <v>6</v>
      </c>
      <c r="J6" s="2" t="s">
        <v>63</v>
      </c>
      <c r="K6" s="2" t="s">
        <v>39</v>
      </c>
      <c r="L6" s="2" t="s">
        <v>63</v>
      </c>
      <c r="M6" s="2" t="s">
        <v>58</v>
      </c>
      <c r="N6" s="2" t="s">
        <v>63</v>
      </c>
      <c r="O6" s="2" t="s">
        <v>59</v>
      </c>
      <c r="P6" s="2" t="s">
        <v>63</v>
      </c>
      <c r="Q6" s="2" t="s">
        <v>60</v>
      </c>
      <c r="R6" s="2" t="s">
        <v>496</v>
      </c>
      <c r="S6" s="2" t="s">
        <v>171</v>
      </c>
      <c r="T6" s="2" t="s">
        <v>63</v>
      </c>
      <c r="U6" s="2" t="s">
        <v>172</v>
      </c>
      <c r="V6" s="2" t="s">
        <v>496</v>
      </c>
      <c r="W6" s="2" t="s">
        <v>174</v>
      </c>
      <c r="X6" s="2" t="s">
        <v>63</v>
      </c>
      <c r="Y6" s="2" t="s">
        <v>176</v>
      </c>
      <c r="Z6" s="2" t="s">
        <v>496</v>
      </c>
      <c r="AA6" s="2" t="s">
        <v>177</v>
      </c>
      <c r="AB6" s="2" t="s">
        <v>496</v>
      </c>
      <c r="AC6" s="2" t="s">
        <v>61</v>
      </c>
      <c r="AD6" s="2" t="s">
        <v>496</v>
      </c>
      <c r="AE6" s="2" t="s">
        <v>178</v>
      </c>
      <c r="AF6" s="2" t="s">
        <v>496</v>
      </c>
      <c r="AG6" s="2" t="s">
        <v>6</v>
      </c>
      <c r="AH6" s="2" t="s">
        <v>496</v>
      </c>
      <c r="AI6" s="2" t="s">
        <v>39</v>
      </c>
      <c r="AJ6" s="2" t="s">
        <v>496</v>
      </c>
      <c r="AK6" s="2" t="s">
        <v>58</v>
      </c>
      <c r="AL6" s="2" t="s">
        <v>496</v>
      </c>
      <c r="AM6" s="2" t="s">
        <v>59</v>
      </c>
      <c r="AN6" s="2" t="s">
        <v>63</v>
      </c>
      <c r="AO6" s="2" t="s">
        <v>60</v>
      </c>
      <c r="AP6" s="2" t="s">
        <v>63</v>
      </c>
      <c r="AQ6" s="2" t="s">
        <v>171</v>
      </c>
      <c r="AR6" s="2" t="s">
        <v>63</v>
      </c>
      <c r="AS6" s="5"/>
      <c r="AT6" s="6"/>
      <c r="AU6" s="5"/>
      <c r="AV6" s="6"/>
      <c r="AW6" s="5"/>
      <c r="AX6" s="6"/>
      <c r="AY6" s="5"/>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row>
    <row r="7" spans="2:129" ht="15.75" customHeight="1" x14ac:dyDescent="0.2">
      <c r="B7" s="1">
        <v>1</v>
      </c>
      <c r="C7" s="1" t="s">
        <v>1876</v>
      </c>
      <c r="D7" s="50" t="s">
        <v>1954</v>
      </c>
      <c r="E7" s="50"/>
      <c r="F7" s="1" t="s">
        <v>1842</v>
      </c>
      <c r="G7" s="514">
        <v>3200</v>
      </c>
      <c r="H7" s="7" t="s">
        <v>1843</v>
      </c>
      <c r="I7" s="462">
        <v>3948</v>
      </c>
      <c r="J7" s="7" t="s">
        <v>1854</v>
      </c>
      <c r="K7" s="517">
        <v>3948</v>
      </c>
      <c r="L7" s="7" t="s">
        <v>1872</v>
      </c>
      <c r="M7" s="525">
        <v>4200</v>
      </c>
      <c r="N7" s="7" t="s">
        <v>1885</v>
      </c>
      <c r="O7" s="530">
        <v>4200</v>
      </c>
      <c r="P7" s="7" t="s">
        <v>1896</v>
      </c>
      <c r="Q7" s="532">
        <v>3948</v>
      </c>
      <c r="R7" s="7" t="s">
        <v>1898</v>
      </c>
      <c r="S7" s="535">
        <v>3948</v>
      </c>
      <c r="T7" s="7" t="s">
        <v>1906</v>
      </c>
      <c r="U7" s="538">
        <f>4200+300</f>
        <v>4500</v>
      </c>
      <c r="V7" s="7" t="s">
        <v>1917</v>
      </c>
      <c r="W7" s="481">
        <v>4230</v>
      </c>
      <c r="X7" s="7" t="s">
        <v>1936</v>
      </c>
      <c r="Y7" s="551">
        <v>4650</v>
      </c>
      <c r="Z7" s="7" t="s">
        <v>1942</v>
      </c>
      <c r="AA7" s="556">
        <v>4230</v>
      </c>
      <c r="AB7" s="7" t="s">
        <v>1945</v>
      </c>
      <c r="AC7" s="557">
        <v>4650</v>
      </c>
      <c r="AD7" s="7" t="s">
        <v>391</v>
      </c>
      <c r="AE7" s="491" t="s">
        <v>1953</v>
      </c>
      <c r="AF7" s="490"/>
      <c r="AG7" s="491"/>
      <c r="AH7" s="490"/>
      <c r="AI7" s="491"/>
      <c r="AJ7" s="490"/>
      <c r="AK7" s="491"/>
      <c r="AL7" s="490"/>
      <c r="AM7" s="491"/>
      <c r="AN7" s="490"/>
      <c r="AO7" s="491"/>
      <c r="AP7" s="490"/>
      <c r="AQ7" s="491"/>
      <c r="AR7" s="490"/>
    </row>
    <row r="8" spans="2:129" ht="15.75" customHeight="1" x14ac:dyDescent="0.2">
      <c r="B8" s="1">
        <v>2</v>
      </c>
      <c r="C8" s="1" t="s">
        <v>1845</v>
      </c>
      <c r="D8" s="50" t="s">
        <v>1757</v>
      </c>
      <c r="E8" s="50"/>
      <c r="G8" s="514">
        <v>5100</v>
      </c>
      <c r="H8" s="7" t="s">
        <v>1849</v>
      </c>
      <c r="I8" s="648" t="s">
        <v>704</v>
      </c>
      <c r="J8" s="648"/>
      <c r="K8" s="491"/>
      <c r="L8" s="490"/>
      <c r="M8" s="492"/>
      <c r="N8" s="490"/>
      <c r="O8" s="491"/>
      <c r="P8" s="490"/>
      <c r="Q8" s="490"/>
      <c r="R8" s="490"/>
      <c r="S8" s="491"/>
      <c r="T8" s="490"/>
      <c r="U8" s="491"/>
      <c r="V8" s="490"/>
      <c r="W8" s="491"/>
      <c r="X8" s="490"/>
      <c r="Y8" s="534"/>
      <c r="Z8" s="490"/>
      <c r="AA8" s="534"/>
      <c r="AB8" s="490"/>
      <c r="AC8" s="491"/>
      <c r="AD8" s="490"/>
      <c r="AE8" s="491"/>
      <c r="AF8" s="490"/>
      <c r="AG8" s="491"/>
      <c r="AH8" s="490"/>
      <c r="AI8" s="491"/>
      <c r="AJ8" s="490"/>
      <c r="AK8" s="491"/>
      <c r="AL8" s="490"/>
      <c r="AM8" s="491"/>
      <c r="AN8" s="490"/>
      <c r="AO8" s="491"/>
      <c r="AP8" s="490"/>
      <c r="AQ8" s="491"/>
      <c r="AR8" s="490"/>
    </row>
    <row r="9" spans="2:129" ht="16.5" customHeight="1" x14ac:dyDescent="0.25">
      <c r="B9" s="1">
        <v>3</v>
      </c>
      <c r="C9" s="1" t="s">
        <v>1846</v>
      </c>
      <c r="D9" s="50" t="s">
        <v>1954</v>
      </c>
      <c r="E9" s="50"/>
      <c r="F9" s="1" t="s">
        <v>1847</v>
      </c>
      <c r="G9" s="514">
        <v>3200</v>
      </c>
      <c r="H9" s="116" t="s">
        <v>391</v>
      </c>
      <c r="I9" s="462">
        <v>3948</v>
      </c>
      <c r="J9" s="7" t="s">
        <v>1863</v>
      </c>
      <c r="K9" s="517">
        <v>3948</v>
      </c>
      <c r="L9" s="7" t="s">
        <v>1879</v>
      </c>
      <c r="M9" s="522">
        <v>3948</v>
      </c>
      <c r="N9" s="7" t="s">
        <v>1886</v>
      </c>
      <c r="O9" s="531">
        <v>3948</v>
      </c>
      <c r="P9" s="7" t="s">
        <v>1895</v>
      </c>
      <c r="Q9" s="469">
        <v>3948</v>
      </c>
      <c r="R9" s="7" t="s">
        <v>1903</v>
      </c>
      <c r="S9" s="535">
        <v>4230</v>
      </c>
      <c r="T9" s="7" t="s">
        <v>1907</v>
      </c>
      <c r="U9" s="538">
        <v>3948</v>
      </c>
      <c r="V9" s="7" t="s">
        <v>1918</v>
      </c>
      <c r="W9" s="481">
        <v>4230</v>
      </c>
      <c r="X9" s="7" t="s">
        <v>1937</v>
      </c>
      <c r="Y9" s="551">
        <v>4230</v>
      </c>
      <c r="Z9" s="7" t="s">
        <v>1941</v>
      </c>
      <c r="AA9" s="556">
        <v>4230</v>
      </c>
      <c r="AB9" s="7" t="s">
        <v>1943</v>
      </c>
      <c r="AC9" s="557">
        <v>4230</v>
      </c>
      <c r="AD9" s="7" t="s">
        <v>1950</v>
      </c>
      <c r="AE9" s="560">
        <v>4230</v>
      </c>
      <c r="AF9" s="7" t="s">
        <v>1952</v>
      </c>
      <c r="AG9" s="562">
        <v>4512</v>
      </c>
      <c r="AH9" s="7" t="s">
        <v>1978</v>
      </c>
      <c r="AI9" s="565">
        <v>4512</v>
      </c>
      <c r="AJ9" s="7"/>
      <c r="AK9" s="567">
        <v>4512</v>
      </c>
      <c r="AL9" s="7"/>
      <c r="AM9" s="567">
        <v>4512</v>
      </c>
      <c r="AN9" s="7"/>
      <c r="AO9" s="571">
        <v>4512</v>
      </c>
      <c r="AP9" s="7"/>
      <c r="AQ9" s="572" t="s">
        <v>1982</v>
      </c>
      <c r="AR9" s="7"/>
    </row>
    <row r="10" spans="2:129" ht="16.5" customHeight="1" x14ac:dyDescent="0.25">
      <c r="B10" s="1">
        <v>4</v>
      </c>
      <c r="C10" s="1" t="s">
        <v>1851</v>
      </c>
      <c r="D10" s="50" t="s">
        <v>1757</v>
      </c>
      <c r="E10" s="50"/>
      <c r="G10" s="514">
        <v>3200</v>
      </c>
      <c r="H10" s="116" t="s">
        <v>391</v>
      </c>
      <c r="I10" s="462">
        <f>5640+84</f>
        <v>5724</v>
      </c>
      <c r="J10" s="7" t="s">
        <v>391</v>
      </c>
      <c r="K10" s="462">
        <v>5724</v>
      </c>
      <c r="L10" s="7" t="s">
        <v>391</v>
      </c>
      <c r="M10" s="525">
        <v>5734</v>
      </c>
      <c r="N10" s="7" t="s">
        <v>391</v>
      </c>
      <c r="O10" s="531">
        <v>5734</v>
      </c>
      <c r="P10" s="7" t="s">
        <v>391</v>
      </c>
      <c r="Q10" s="469">
        <v>5734</v>
      </c>
      <c r="R10" s="7" t="s">
        <v>391</v>
      </c>
      <c r="S10" s="533">
        <v>5734</v>
      </c>
      <c r="T10" s="7" t="s">
        <v>391</v>
      </c>
      <c r="U10" s="538">
        <f>5734+666</f>
        <v>6400</v>
      </c>
      <c r="V10" s="7" t="s">
        <v>391</v>
      </c>
      <c r="W10" s="481">
        <v>6041</v>
      </c>
      <c r="X10" s="7" t="s">
        <v>391</v>
      </c>
      <c r="Y10" s="551">
        <f>6041+509</f>
        <v>6550</v>
      </c>
      <c r="Z10" s="7" t="s">
        <v>391</v>
      </c>
      <c r="AA10" s="556">
        <v>6550</v>
      </c>
      <c r="AB10" s="7" t="s">
        <v>391</v>
      </c>
      <c r="AC10" s="557">
        <v>6550</v>
      </c>
      <c r="AD10" s="7" t="s">
        <v>391</v>
      </c>
      <c r="AE10" s="560">
        <v>6550</v>
      </c>
      <c r="AF10" s="7" t="s">
        <v>391</v>
      </c>
      <c r="AG10" s="562">
        <v>6550</v>
      </c>
      <c r="AH10" s="7" t="s">
        <v>391</v>
      </c>
      <c r="AI10" s="565">
        <f>150+6700</f>
        <v>6850</v>
      </c>
      <c r="AJ10" s="7"/>
      <c r="AK10" s="567">
        <v>7025</v>
      </c>
      <c r="AL10" s="7"/>
      <c r="AM10" s="569">
        <v>7025</v>
      </c>
      <c r="AN10" s="7"/>
      <c r="AO10" s="562">
        <v>4000</v>
      </c>
      <c r="AP10" s="7"/>
      <c r="AQ10" s="572" t="s">
        <v>1982</v>
      </c>
      <c r="AR10" s="7"/>
    </row>
    <row r="11" spans="2:129" ht="16.5" customHeight="1" x14ac:dyDescent="0.2">
      <c r="B11" s="1">
        <v>5</v>
      </c>
      <c r="C11" s="1" t="s">
        <v>1864</v>
      </c>
      <c r="D11" s="50" t="s">
        <v>1955</v>
      </c>
      <c r="E11" s="50"/>
      <c r="F11" s="1" t="s">
        <v>1865</v>
      </c>
      <c r="G11" s="515">
        <v>3200</v>
      </c>
      <c r="H11" s="7" t="s">
        <v>1869</v>
      </c>
      <c r="I11" s="462">
        <v>2250</v>
      </c>
      <c r="J11" s="7" t="s">
        <v>1870</v>
      </c>
      <c r="K11" s="517">
        <v>1974</v>
      </c>
      <c r="L11" s="7" t="s">
        <v>1873</v>
      </c>
      <c r="M11" s="521">
        <v>1974</v>
      </c>
      <c r="N11" s="7" t="s">
        <v>1882</v>
      </c>
      <c r="O11" s="531">
        <v>1974</v>
      </c>
      <c r="P11" s="7" t="s">
        <v>1894</v>
      </c>
      <c r="Q11" s="469">
        <v>1974</v>
      </c>
      <c r="R11" s="7" t="s">
        <v>1899</v>
      </c>
      <c r="S11" s="533">
        <v>1974</v>
      </c>
      <c r="T11" s="7" t="s">
        <v>1905</v>
      </c>
      <c r="U11" s="538">
        <v>2588</v>
      </c>
      <c r="V11" s="7" t="s">
        <v>1916</v>
      </c>
      <c r="W11" s="481">
        <v>4230</v>
      </c>
      <c r="X11" s="7" t="s">
        <v>1935</v>
      </c>
      <c r="Y11" s="551">
        <v>4230</v>
      </c>
      <c r="Z11" s="7" t="s">
        <v>1939</v>
      </c>
      <c r="AA11" s="556">
        <v>4230</v>
      </c>
      <c r="AB11" s="7" t="s">
        <v>1944</v>
      </c>
      <c r="AC11" s="557">
        <v>4230</v>
      </c>
      <c r="AD11" s="7" t="s">
        <v>1949</v>
      </c>
      <c r="AE11" s="560">
        <v>4230</v>
      </c>
      <c r="AF11" s="7" t="s">
        <v>1951</v>
      </c>
      <c r="AG11" s="562">
        <v>4512</v>
      </c>
      <c r="AH11" s="7" t="s">
        <v>1977</v>
      </c>
      <c r="AI11" s="565">
        <v>2400</v>
      </c>
      <c r="AJ11" s="7"/>
      <c r="AK11" s="567">
        <v>2400</v>
      </c>
      <c r="AL11" s="7"/>
      <c r="AM11" s="569">
        <v>4153</v>
      </c>
      <c r="AN11" s="7"/>
      <c r="AO11" s="571">
        <v>4512</v>
      </c>
      <c r="AP11" s="7"/>
      <c r="AQ11" s="562">
        <v>4153</v>
      </c>
      <c r="AR11" s="7"/>
    </row>
    <row r="12" spans="2:129" ht="16.5" customHeight="1" x14ac:dyDescent="0.25">
      <c r="B12" s="1">
        <v>6</v>
      </c>
      <c r="C12" s="1" t="s">
        <v>1848</v>
      </c>
      <c r="D12" s="50" t="s">
        <v>1757</v>
      </c>
      <c r="E12" s="50"/>
      <c r="F12" s="1" t="s">
        <v>1848</v>
      </c>
      <c r="G12" s="514">
        <v>3200</v>
      </c>
      <c r="H12" s="116" t="s">
        <v>391</v>
      </c>
      <c r="I12" s="648" t="s">
        <v>704</v>
      </c>
      <c r="J12" s="648"/>
      <c r="K12" s="491"/>
      <c r="L12" s="490"/>
      <c r="M12" s="492"/>
      <c r="N12" s="490"/>
      <c r="O12" s="492"/>
      <c r="P12" s="490"/>
      <c r="Q12" s="491"/>
      <c r="R12" s="490"/>
      <c r="S12" s="491"/>
      <c r="T12" s="490"/>
      <c r="U12" s="491"/>
      <c r="V12" s="490"/>
      <c r="W12" s="491"/>
      <c r="X12" s="490"/>
      <c r="Y12" s="491"/>
      <c r="Z12" s="490"/>
      <c r="AA12" s="534"/>
      <c r="AB12" s="490"/>
      <c r="AC12" s="491"/>
      <c r="AD12" s="491"/>
      <c r="AE12" s="491"/>
      <c r="AF12" s="490"/>
      <c r="AG12" s="491"/>
      <c r="AH12" s="490"/>
      <c r="AI12" s="491"/>
      <c r="AJ12" s="490"/>
      <c r="AK12" s="491"/>
      <c r="AL12" s="490"/>
      <c r="AM12" s="491"/>
      <c r="AN12" s="490"/>
      <c r="AO12" s="491"/>
      <c r="AP12" s="490"/>
      <c r="AQ12" s="491"/>
      <c r="AR12" s="490"/>
    </row>
    <row r="13" spans="2:129" x14ac:dyDescent="0.2">
      <c r="C13" s="13" t="s">
        <v>72</v>
      </c>
      <c r="D13" s="13"/>
      <c r="E13" s="13"/>
      <c r="F13" s="13"/>
      <c r="G13" s="14">
        <f>SUM(G7:G12)</f>
        <v>21100</v>
      </c>
      <c r="H13" s="14" t="s">
        <v>173</v>
      </c>
      <c r="I13" s="14">
        <f>SUM(I7:I12)</f>
        <v>15870</v>
      </c>
      <c r="J13" s="14">
        <f>SUM(J7:J9)</f>
        <v>0</v>
      </c>
      <c r="K13" s="14">
        <f>SUM(K7:K12)</f>
        <v>15594</v>
      </c>
      <c r="L13" s="14">
        <f t="shared" ref="L13:S13" si="0">SUM(L7:L12)</f>
        <v>0</v>
      </c>
      <c r="M13" s="14">
        <f>SUM(M7:M12)</f>
        <v>15856</v>
      </c>
      <c r="N13" s="14">
        <f t="shared" si="0"/>
        <v>0</v>
      </c>
      <c r="O13" s="14">
        <f t="shared" si="0"/>
        <v>15856</v>
      </c>
      <c r="P13" s="14">
        <f t="shared" si="0"/>
        <v>0</v>
      </c>
      <c r="Q13" s="14">
        <f>SUM(Q7:Q12)</f>
        <v>15604</v>
      </c>
      <c r="R13" s="14">
        <f t="shared" si="0"/>
        <v>0</v>
      </c>
      <c r="S13" s="14">
        <f t="shared" si="0"/>
        <v>15886</v>
      </c>
      <c r="T13" s="14">
        <f t="shared" ref="T13:AP13" si="1">SUM(T7:T9)</f>
        <v>0</v>
      </c>
      <c r="U13" s="14">
        <f>SUM(U7:U12)</f>
        <v>17436</v>
      </c>
      <c r="V13" s="14">
        <f t="shared" si="1"/>
        <v>0</v>
      </c>
      <c r="W13" s="14">
        <f>SUM(W7:W11)</f>
        <v>18731</v>
      </c>
      <c r="X13" s="14">
        <f t="shared" si="1"/>
        <v>0</v>
      </c>
      <c r="Y13" s="14">
        <f>SUM(Y7:Y12)</f>
        <v>19660</v>
      </c>
      <c r="Z13" s="14">
        <f t="shared" si="1"/>
        <v>0</v>
      </c>
      <c r="AA13" s="14">
        <f>SUM(AA7:AA11)</f>
        <v>19240</v>
      </c>
      <c r="AB13" s="14">
        <f t="shared" ref="AB13" si="2">SUM(AB7:AB11)</f>
        <v>0</v>
      </c>
      <c r="AC13" s="14">
        <f>SUM(AC7:AC11)</f>
        <v>19660</v>
      </c>
      <c r="AD13" s="14">
        <f t="shared" si="1"/>
        <v>0</v>
      </c>
      <c r="AE13" s="14">
        <f>SUM(AE7:AE12)</f>
        <v>15010</v>
      </c>
      <c r="AF13" s="14">
        <f t="shared" ref="AF13" si="3">SUM(AF7:AF12)</f>
        <v>0</v>
      </c>
      <c r="AG13" s="14">
        <f>SUM(AG7:AG12)</f>
        <v>15574</v>
      </c>
      <c r="AH13" s="14">
        <f t="shared" si="1"/>
        <v>0</v>
      </c>
      <c r="AI13" s="14">
        <f>SUM(AI7:AI11)</f>
        <v>13762</v>
      </c>
      <c r="AJ13" s="14">
        <f t="shared" ref="AJ13" si="4">SUM(AJ7:AJ11)</f>
        <v>0</v>
      </c>
      <c r="AK13" s="14">
        <f>SUM(AK7:AK11)</f>
        <v>13937</v>
      </c>
      <c r="AL13" s="14">
        <f t="shared" si="1"/>
        <v>0</v>
      </c>
      <c r="AM13" s="14">
        <f>SUM(AM7:AM12)</f>
        <v>15690</v>
      </c>
      <c r="AN13" s="14">
        <f t="shared" ref="AN13" si="5">SUM(AN7:AN12)</f>
        <v>0</v>
      </c>
      <c r="AO13" s="14">
        <f>SUM(AO7:AO12)</f>
        <v>13024</v>
      </c>
      <c r="AP13" s="14">
        <f t="shared" si="1"/>
        <v>0</v>
      </c>
      <c r="AQ13" s="14">
        <f>+AQ11</f>
        <v>4153</v>
      </c>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row>
    <row r="14" spans="2:129" x14ac:dyDescent="0.2">
      <c r="F14" s="486" t="s">
        <v>1815</v>
      </c>
      <c r="G14" s="2">
        <f>+G11</f>
        <v>3200</v>
      </c>
      <c r="R14" s="3"/>
      <c r="V14" s="3"/>
      <c r="X14" s="3"/>
      <c r="AM14" s="3">
        <f>AM9</f>
        <v>4512</v>
      </c>
      <c r="AO14" s="3">
        <f>+AO10</f>
        <v>4000</v>
      </c>
    </row>
    <row r="15" spans="2:129" ht="13.5" customHeight="1" x14ac:dyDescent="0.25">
      <c r="F15" s="468" t="s">
        <v>1784</v>
      </c>
      <c r="G15" s="513">
        <f>G13-G14</f>
        <v>17900</v>
      </c>
      <c r="I15" s="463">
        <f>I13-I14+G11</f>
        <v>19070</v>
      </c>
      <c r="K15" s="516">
        <f>K13-K14</f>
        <v>15594</v>
      </c>
      <c r="M15" s="507">
        <f>M13-M14</f>
        <v>15856</v>
      </c>
      <c r="O15" s="508">
        <f>O13-O14</f>
        <v>15856</v>
      </c>
      <c r="P15" s="505"/>
      <c r="Q15" s="509">
        <f>Q13-Q14</f>
        <v>15604</v>
      </c>
      <c r="R15" s="505"/>
      <c r="S15" s="510">
        <f>S13-S14</f>
        <v>15886</v>
      </c>
      <c r="U15" s="539">
        <f>U13-U14</f>
        <v>17436</v>
      </c>
      <c r="W15" s="482">
        <f>W13-W14</f>
        <v>18731</v>
      </c>
      <c r="Y15" s="554">
        <f>Y13-Y14</f>
        <v>19660</v>
      </c>
      <c r="AA15" s="555">
        <f>AA13-AA14</f>
        <v>19240</v>
      </c>
      <c r="AC15" s="558">
        <f>AC13-AC14</f>
        <v>19660</v>
      </c>
      <c r="AE15" s="559">
        <f>AE13-AE14</f>
        <v>15010</v>
      </c>
      <c r="AG15" s="561">
        <f>AG13-AG14</f>
        <v>15574</v>
      </c>
      <c r="AH15" s="505"/>
      <c r="AI15" s="564">
        <f>AI13-AI14</f>
        <v>13762</v>
      </c>
      <c r="AJ15" s="505"/>
      <c r="AK15" s="566">
        <f>AK13-AK14+AM9</f>
        <v>18449</v>
      </c>
      <c r="AL15" s="505"/>
      <c r="AM15" s="568">
        <f>AM13-AM14</f>
        <v>11178</v>
      </c>
      <c r="AN15" s="505"/>
      <c r="AO15" s="570">
        <f>AO13-AO14</f>
        <v>9024</v>
      </c>
      <c r="AP15" s="505"/>
      <c r="AQ15" s="562">
        <f>AQ13-AQ14+AO10</f>
        <v>8153</v>
      </c>
      <c r="AR15" s="3"/>
    </row>
    <row r="16" spans="2:129" x14ac:dyDescent="0.2">
      <c r="G16" s="2">
        <v>17900</v>
      </c>
      <c r="I16" s="2">
        <v>19070</v>
      </c>
      <c r="K16" s="3">
        <v>15594</v>
      </c>
      <c r="M16" s="3">
        <v>15856</v>
      </c>
      <c r="O16" s="3">
        <v>15856</v>
      </c>
      <c r="Q16" s="3">
        <v>15604</v>
      </c>
      <c r="S16" s="11">
        <v>15886</v>
      </c>
      <c r="T16" s="51"/>
      <c r="U16" s="11">
        <v>17436</v>
      </c>
      <c r="W16" s="3">
        <v>18731</v>
      </c>
      <c r="Y16" s="3">
        <v>19660</v>
      </c>
      <c r="AA16" s="3">
        <v>19240</v>
      </c>
      <c r="AC16" s="3">
        <v>19660</v>
      </c>
      <c r="AE16" s="3">
        <v>15010</v>
      </c>
      <c r="AG16" s="3">
        <v>15574</v>
      </c>
      <c r="AI16" s="3">
        <v>13762</v>
      </c>
      <c r="AK16" s="3">
        <v>16337</v>
      </c>
      <c r="AM16" s="3">
        <v>11178</v>
      </c>
      <c r="AN16" s="3"/>
      <c r="AO16" s="3">
        <v>9024</v>
      </c>
      <c r="AP16" s="3"/>
      <c r="AQ16" s="3">
        <v>8153</v>
      </c>
      <c r="AR16" s="3"/>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row>
    <row r="17" spans="7:129" x14ac:dyDescent="0.2">
      <c r="G17" s="21" t="s">
        <v>178</v>
      </c>
      <c r="H17" s="7"/>
      <c r="I17" s="17" t="s">
        <v>6</v>
      </c>
      <c r="J17" s="7"/>
      <c r="K17" s="7" t="s">
        <v>1880</v>
      </c>
      <c r="L17" s="7"/>
      <c r="M17" s="7" t="s">
        <v>58</v>
      </c>
      <c r="N17" s="7"/>
      <c r="O17" s="3" t="s">
        <v>59</v>
      </c>
      <c r="Q17" s="7" t="s">
        <v>1913</v>
      </c>
      <c r="R17" s="7"/>
      <c r="S17" s="7" t="s">
        <v>1914</v>
      </c>
      <c r="T17" s="7"/>
      <c r="U17" s="7"/>
      <c r="V17" s="7"/>
      <c r="W17" s="7"/>
      <c r="X17" s="7"/>
      <c r="Y17" s="7"/>
      <c r="Z17" s="7"/>
      <c r="AA17" s="7"/>
      <c r="AB17" s="7"/>
      <c r="AC17" s="7"/>
      <c r="AD17" s="7"/>
      <c r="AE17" s="7"/>
      <c r="AF17" s="7"/>
      <c r="AG17" s="7"/>
      <c r="AH17" s="7"/>
      <c r="AI17" s="7"/>
      <c r="AJ17" s="7" t="s">
        <v>1981</v>
      </c>
      <c r="AK17" s="7">
        <v>18449</v>
      </c>
      <c r="AL17" s="7"/>
      <c r="AN17" s="3"/>
      <c r="AP17" s="3"/>
      <c r="AR17" s="3"/>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row>
    <row r="18" spans="7:129" x14ac:dyDescent="0.2">
      <c r="AP18" s="3"/>
    </row>
    <row r="20" spans="7:129" x14ac:dyDescent="0.2">
      <c r="K20" s="3" t="s">
        <v>1780</v>
      </c>
      <c r="AR20" s="3"/>
    </row>
    <row r="21" spans="7:129" x14ac:dyDescent="0.2">
      <c r="AR21" s="3"/>
    </row>
    <row r="22" spans="7:129" x14ac:dyDescent="0.2">
      <c r="AR22" s="3"/>
    </row>
    <row r="23" spans="7:129" x14ac:dyDescent="0.2">
      <c r="AR23" s="3"/>
    </row>
    <row r="24" spans="7:129" x14ac:dyDescent="0.2">
      <c r="AP24" s="3"/>
      <c r="AR24" s="3"/>
    </row>
    <row r="25" spans="7:129" x14ac:dyDescent="0.2">
      <c r="AP25" s="3"/>
      <c r="AR25" s="3"/>
    </row>
    <row r="26" spans="7:129" x14ac:dyDescent="0.2">
      <c r="AN26" s="3"/>
      <c r="AP26" s="3"/>
      <c r="AR26" s="3"/>
    </row>
    <row r="27" spans="7:129" x14ac:dyDescent="0.2">
      <c r="AN27" s="3"/>
      <c r="AP27" s="3"/>
    </row>
    <row r="28" spans="7:129" x14ac:dyDescent="0.2">
      <c r="AN28" s="3"/>
      <c r="AP28" s="3"/>
    </row>
  </sheetData>
  <mergeCells count="8">
    <mergeCell ref="U4:AF4"/>
    <mergeCell ref="AG4:AR4"/>
    <mergeCell ref="I12:J12"/>
    <mergeCell ref="B2:G2"/>
    <mergeCell ref="B3:G3"/>
    <mergeCell ref="B4:G4"/>
    <mergeCell ref="I8:J8"/>
    <mergeCell ref="I4:T4"/>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4:I12"/>
  <sheetViews>
    <sheetView workbookViewId="0">
      <selection activeCell="E15" sqref="E15"/>
    </sheetView>
  </sheetViews>
  <sheetFormatPr baseColWidth="10" defaultRowHeight="15" x14ac:dyDescent="0.25"/>
  <cols>
    <col min="4" max="4" width="44.5703125" customWidth="1"/>
    <col min="5" max="5" width="35" customWidth="1"/>
    <col min="6" max="6" width="23.42578125" customWidth="1"/>
  </cols>
  <sheetData>
    <row r="4" spans="3:9" x14ac:dyDescent="0.25">
      <c r="C4" s="102" t="s">
        <v>719</v>
      </c>
      <c r="D4" s="466" t="s">
        <v>720</v>
      </c>
      <c r="E4" s="466" t="s">
        <v>721</v>
      </c>
      <c r="F4" s="466" t="s">
        <v>722</v>
      </c>
      <c r="G4" s="512" t="s">
        <v>1856</v>
      </c>
      <c r="H4" s="512" t="s">
        <v>1857</v>
      </c>
    </row>
    <row r="5" spans="3:9" x14ac:dyDescent="0.25">
      <c r="C5" s="91">
        <v>1</v>
      </c>
      <c r="D5" s="91" t="s">
        <v>1876</v>
      </c>
      <c r="E5" s="467" t="s">
        <v>1855</v>
      </c>
      <c r="F5" s="91" t="s">
        <v>1878</v>
      </c>
      <c r="G5" t="s">
        <v>1877</v>
      </c>
    </row>
    <row r="6" spans="3:9" x14ac:dyDescent="0.25">
      <c r="C6" s="91">
        <v>2</v>
      </c>
      <c r="D6" s="520" t="s">
        <v>1845</v>
      </c>
      <c r="E6" s="467"/>
      <c r="F6" s="91"/>
      <c r="H6" t="s">
        <v>1861</v>
      </c>
    </row>
    <row r="7" spans="3:9" x14ac:dyDescent="0.25">
      <c r="C7" s="91">
        <v>3</v>
      </c>
      <c r="D7" s="91" t="s">
        <v>1846</v>
      </c>
      <c r="E7" s="467" t="s">
        <v>1859</v>
      </c>
      <c r="F7" s="91" t="s">
        <v>1860</v>
      </c>
      <c r="G7" t="s">
        <v>1858</v>
      </c>
      <c r="H7" t="s">
        <v>1858</v>
      </c>
    </row>
    <row r="8" spans="3:9" x14ac:dyDescent="0.25">
      <c r="C8" s="91">
        <v>4</v>
      </c>
      <c r="D8" s="91" t="s">
        <v>1851</v>
      </c>
      <c r="E8" s="467" t="s">
        <v>1862</v>
      </c>
      <c r="F8" s="91">
        <v>3122738170</v>
      </c>
      <c r="G8" t="s">
        <v>1858</v>
      </c>
      <c r="H8" t="s">
        <v>1861</v>
      </c>
    </row>
    <row r="9" spans="3:9" x14ac:dyDescent="0.25">
      <c r="C9" s="91">
        <v>5</v>
      </c>
      <c r="D9" s="91" t="s">
        <v>1864</v>
      </c>
      <c r="E9" s="467" t="s">
        <v>1867</v>
      </c>
      <c r="F9" s="91" t="s">
        <v>1868</v>
      </c>
      <c r="G9" s="523" t="s">
        <v>1858</v>
      </c>
      <c r="H9" t="s">
        <v>1877</v>
      </c>
      <c r="I9" t="s">
        <v>1881</v>
      </c>
    </row>
    <row r="10" spans="3:9" x14ac:dyDescent="0.25">
      <c r="C10" s="91">
        <v>6</v>
      </c>
      <c r="D10" s="520" t="s">
        <v>1848</v>
      </c>
      <c r="E10" s="467"/>
      <c r="F10" s="91"/>
    </row>
    <row r="12" spans="3:9" x14ac:dyDescent="0.25">
      <c r="E12" s="18"/>
    </row>
  </sheetData>
  <hyperlinks>
    <hyperlink ref="E5" r:id="rId1"/>
    <hyperlink ref="E7" r:id="rId2"/>
    <hyperlink ref="E8" r:id="rId3"/>
    <hyperlink ref="E9" r:id="rId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B1:DY23"/>
  <sheetViews>
    <sheetView zoomScale="96" zoomScaleNormal="96" workbookViewId="0">
      <pane xSplit="5" ySplit="6" topLeftCell="AB7" activePane="bottomRight" state="frozen"/>
      <selection pane="topRight" activeCell="F1" sqref="F1"/>
      <selection pane="bottomLeft" activeCell="A7" sqref="A7"/>
      <selection pane="bottomRight" activeCell="AJ15" sqref="AJ15"/>
    </sheetView>
  </sheetViews>
  <sheetFormatPr baseColWidth="10" defaultColWidth="11.42578125" defaultRowHeight="14.25" x14ac:dyDescent="0.2"/>
  <cols>
    <col min="1" max="1" width="5.5703125" style="1" customWidth="1"/>
    <col min="2" max="2" width="5.140625" style="1" customWidth="1"/>
    <col min="3" max="3" width="40" style="1" bestFit="1" customWidth="1"/>
    <col min="4" max="4" width="14.140625" style="1" customWidth="1"/>
    <col min="5" max="5" width="5.5703125" style="1" customWidth="1"/>
    <col min="6" max="6" width="47.7109375" style="1" customWidth="1"/>
    <col min="7" max="7" width="15.5703125" style="2" bestFit="1" customWidth="1"/>
    <col min="8" max="8" width="11" style="2" customWidth="1"/>
    <col min="9" max="9" width="11.5703125" style="2" customWidth="1"/>
    <col min="10" max="10" width="10.7109375" style="2" customWidth="1"/>
    <col min="11" max="11" width="11.5703125" style="3" customWidth="1"/>
    <col min="12" max="12" width="10.85546875" style="2" customWidth="1"/>
    <col min="13" max="13" width="11.5703125" style="3" customWidth="1"/>
    <col min="14" max="14" width="10.42578125" style="2" customWidth="1"/>
    <col min="15" max="15" width="11.5703125" style="3" customWidth="1"/>
    <col min="16" max="16" width="8.42578125" style="2" customWidth="1"/>
    <col min="17" max="17" width="11.5703125" style="3" customWidth="1"/>
    <col min="18" max="18" width="9" style="2" customWidth="1"/>
    <col min="19" max="19" width="11.5703125" style="3" customWidth="1"/>
    <col min="20" max="20" width="8.28515625" style="2" customWidth="1"/>
    <col min="21" max="21" width="11.5703125" style="3" customWidth="1"/>
    <col min="22" max="22" width="9.28515625" style="2" customWidth="1"/>
    <col min="23" max="23" width="11.5703125" style="3" customWidth="1"/>
    <col min="24" max="24" width="11.85546875" style="2" customWidth="1"/>
    <col min="25" max="25" width="11.5703125" style="3" customWidth="1"/>
    <col min="26" max="26" width="12.5703125" style="2" customWidth="1"/>
    <col min="27" max="27" width="11.5703125" style="3" customWidth="1"/>
    <col min="28" max="28" width="10" style="2" bestFit="1" customWidth="1"/>
    <col min="29" max="29" width="11.5703125" style="3" customWidth="1"/>
    <col min="30" max="30" width="10" style="2" bestFit="1" customWidth="1"/>
    <col min="31" max="31" width="11.5703125" style="3" customWidth="1"/>
    <col min="32" max="32" width="10" style="2" bestFit="1" customWidth="1"/>
    <col min="33" max="33" width="11.5703125" style="3" customWidth="1"/>
    <col min="34" max="34" width="7.7109375" style="2" bestFit="1" customWidth="1"/>
    <col min="35" max="35" width="11.5703125" style="3" customWidth="1"/>
    <col min="36" max="36" width="10.85546875" style="2" customWidth="1"/>
    <col min="37" max="37" width="11.5703125" style="3" customWidth="1"/>
    <col min="38" max="38" width="7.7109375" style="2" bestFit="1" customWidth="1"/>
    <col min="39" max="39" width="11.5703125" style="3" customWidth="1"/>
    <col min="40" max="40" width="7.7109375" style="2" bestFit="1" customWidth="1"/>
    <col min="41" max="41" width="11.5703125" style="3" customWidth="1"/>
    <col min="42" max="42" width="7.7109375" style="2" bestFit="1" customWidth="1"/>
    <col min="43" max="43" width="11.5703125" style="3" customWidth="1"/>
    <col min="44" max="44" width="7.7109375" style="2" bestFit="1" customWidth="1"/>
    <col min="45" max="129" width="11.42578125" style="3"/>
    <col min="130" max="16384" width="11.42578125" style="1"/>
  </cols>
  <sheetData>
    <row r="1" spans="2:129" x14ac:dyDescent="0.2">
      <c r="H1" s="9"/>
      <c r="I1" s="9"/>
      <c r="J1" s="9"/>
    </row>
    <row r="2" spans="2:129" ht="18.75" x14ac:dyDescent="0.25">
      <c r="B2" s="631" t="s">
        <v>493</v>
      </c>
      <c r="C2" s="631"/>
      <c r="D2" s="631"/>
      <c r="E2" s="631"/>
      <c r="F2" s="631"/>
      <c r="G2" s="631"/>
      <c r="H2" s="62"/>
      <c r="I2" s="62"/>
      <c r="J2" s="62"/>
      <c r="L2" s="519" t="s">
        <v>783</v>
      </c>
      <c r="M2" s="519" t="s">
        <v>1891</v>
      </c>
      <c r="N2" s="3"/>
      <c r="P2" s="3"/>
      <c r="R2" s="3"/>
      <c r="T2" s="3"/>
      <c r="V2" s="3"/>
      <c r="X2" s="519" t="s">
        <v>783</v>
      </c>
      <c r="Y2" s="519" t="s">
        <v>1891</v>
      </c>
      <c r="Z2" s="3"/>
      <c r="AB2" s="3"/>
      <c r="AD2" s="3"/>
      <c r="AF2" s="3"/>
      <c r="AH2" s="3"/>
      <c r="AI2" s="519"/>
      <c r="AJ2" s="519" t="s">
        <v>783</v>
      </c>
      <c r="AK2" s="519" t="s">
        <v>1891</v>
      </c>
      <c r="AL2" s="3"/>
      <c r="AN2" s="3"/>
      <c r="AP2" s="3"/>
      <c r="AR2" s="3"/>
    </row>
    <row r="3" spans="2:129" ht="18.75" x14ac:dyDescent="0.25">
      <c r="B3" s="631" t="s">
        <v>1912</v>
      </c>
      <c r="C3" s="631"/>
      <c r="D3" s="631"/>
      <c r="E3" s="631"/>
      <c r="F3" s="631"/>
      <c r="G3" s="631"/>
      <c r="H3" s="631"/>
      <c r="I3" s="631"/>
      <c r="J3" s="631"/>
      <c r="K3" s="527"/>
      <c r="L3" s="527">
        <v>4200</v>
      </c>
      <c r="M3" s="527">
        <v>6100</v>
      </c>
      <c r="N3" s="527"/>
      <c r="O3" s="527"/>
      <c r="P3" s="527"/>
      <c r="Q3" s="527"/>
      <c r="R3" s="527"/>
      <c r="S3" s="527"/>
      <c r="T3" s="527"/>
      <c r="U3" s="527"/>
      <c r="V3" s="527"/>
      <c r="W3" s="527"/>
      <c r="X3" s="527">
        <v>4500</v>
      </c>
      <c r="Y3" s="527">
        <v>6400</v>
      </c>
      <c r="Z3" s="1"/>
      <c r="AA3" s="1"/>
      <c r="AB3" s="527"/>
      <c r="AC3" s="527"/>
      <c r="AD3" s="527"/>
      <c r="AE3" s="527"/>
      <c r="AF3" s="527"/>
      <c r="AG3" s="527"/>
      <c r="AH3" s="527"/>
      <c r="AI3" s="527"/>
      <c r="AJ3" s="527">
        <v>4800</v>
      </c>
      <c r="AK3" s="527">
        <v>6700</v>
      </c>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row>
    <row r="4" spans="2:129" ht="18.75" x14ac:dyDescent="0.25">
      <c r="B4" s="631" t="s">
        <v>2</v>
      </c>
      <c r="C4" s="631"/>
      <c r="D4" s="631"/>
      <c r="E4" s="631"/>
      <c r="F4" s="631"/>
      <c r="G4" s="631"/>
      <c r="H4" s="20"/>
      <c r="I4" s="647" t="s">
        <v>1888</v>
      </c>
      <c r="J4" s="647"/>
      <c r="K4" s="647"/>
      <c r="L4" s="647"/>
      <c r="M4" s="647"/>
      <c r="N4" s="647"/>
      <c r="O4" s="647"/>
      <c r="P4" s="647"/>
      <c r="Q4" s="647"/>
      <c r="R4" s="647"/>
      <c r="S4" s="647"/>
      <c r="T4" s="647"/>
      <c r="U4" s="645" t="s">
        <v>1889</v>
      </c>
      <c r="V4" s="645"/>
      <c r="W4" s="645"/>
      <c r="X4" s="645"/>
      <c r="Y4" s="645"/>
      <c r="Z4" s="645"/>
      <c r="AA4" s="645"/>
      <c r="AB4" s="645"/>
      <c r="AC4" s="645"/>
      <c r="AD4" s="645"/>
      <c r="AE4" s="645"/>
      <c r="AF4" s="645"/>
      <c r="AG4" s="646" t="s">
        <v>1890</v>
      </c>
      <c r="AH4" s="646"/>
      <c r="AI4" s="646"/>
      <c r="AJ4" s="646"/>
      <c r="AK4" s="646"/>
      <c r="AL4" s="646"/>
      <c r="AM4" s="646"/>
      <c r="AN4" s="646"/>
      <c r="AO4" s="646"/>
      <c r="AP4" s="646"/>
      <c r="AQ4" s="646"/>
      <c r="AR4" s="646"/>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c r="CN4" s="527"/>
      <c r="CO4" s="527"/>
      <c r="CP4" s="527"/>
      <c r="CQ4" s="527"/>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row>
    <row r="5" spans="2:129" s="4" customFormat="1" ht="16.5" x14ac:dyDescent="0.25">
      <c r="G5" s="543"/>
      <c r="H5" s="505" t="s">
        <v>62</v>
      </c>
      <c r="I5" s="505" t="s">
        <v>40</v>
      </c>
      <c r="J5" s="505" t="s">
        <v>62</v>
      </c>
      <c r="K5" s="505" t="s">
        <v>41</v>
      </c>
      <c r="L5" s="505" t="s">
        <v>62</v>
      </c>
      <c r="M5" s="505" t="s">
        <v>42</v>
      </c>
      <c r="N5" s="505" t="s">
        <v>62</v>
      </c>
      <c r="O5" s="505" t="s">
        <v>43</v>
      </c>
      <c r="P5" s="505" t="s">
        <v>62</v>
      </c>
      <c r="Q5" s="505" t="s">
        <v>44</v>
      </c>
      <c r="R5" s="505" t="s">
        <v>62</v>
      </c>
      <c r="S5" s="505" t="s">
        <v>45</v>
      </c>
      <c r="T5" s="505" t="s">
        <v>62</v>
      </c>
      <c r="U5" s="505" t="s">
        <v>46</v>
      </c>
      <c r="V5" s="505" t="s">
        <v>62</v>
      </c>
      <c r="W5" s="505" t="s">
        <v>47</v>
      </c>
      <c r="X5" s="505" t="s">
        <v>62</v>
      </c>
      <c r="Y5" s="505" t="s">
        <v>48</v>
      </c>
      <c r="Z5" s="505" t="s">
        <v>62</v>
      </c>
      <c r="AA5" s="505" t="s">
        <v>49</v>
      </c>
      <c r="AB5" s="505" t="s">
        <v>62</v>
      </c>
      <c r="AC5" s="505" t="s">
        <v>50</v>
      </c>
      <c r="AD5" s="505" t="s">
        <v>62</v>
      </c>
      <c r="AE5" s="505" t="s">
        <v>51</v>
      </c>
      <c r="AF5" s="505" t="s">
        <v>62</v>
      </c>
      <c r="AG5" s="505" t="s">
        <v>52</v>
      </c>
      <c r="AH5" s="505" t="s">
        <v>62</v>
      </c>
      <c r="AI5" s="505" t="s">
        <v>53</v>
      </c>
      <c r="AJ5" s="505" t="s">
        <v>62</v>
      </c>
      <c r="AK5" s="505" t="s">
        <v>54</v>
      </c>
      <c r="AL5" s="505" t="s">
        <v>62</v>
      </c>
      <c r="AM5" s="505" t="s">
        <v>55</v>
      </c>
      <c r="AN5" s="505" t="s">
        <v>62</v>
      </c>
      <c r="AO5" s="505" t="s">
        <v>56</v>
      </c>
      <c r="AP5" s="505" t="s">
        <v>62</v>
      </c>
      <c r="AQ5" s="505" t="s">
        <v>57</v>
      </c>
      <c r="AR5" s="505" t="s">
        <v>62</v>
      </c>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row>
    <row r="6" spans="2:129" s="4" customFormat="1" ht="16.5" x14ac:dyDescent="0.25">
      <c r="B6" s="8" t="s">
        <v>3</v>
      </c>
      <c r="C6" s="8" t="s">
        <v>4</v>
      </c>
      <c r="D6" s="8"/>
      <c r="E6" s="8"/>
      <c r="F6" s="8" t="s">
        <v>1922</v>
      </c>
      <c r="G6" s="543" t="s">
        <v>5</v>
      </c>
      <c r="H6" s="505" t="s">
        <v>63</v>
      </c>
      <c r="I6" s="505" t="s">
        <v>172</v>
      </c>
      <c r="J6" s="505" t="s">
        <v>63</v>
      </c>
      <c r="K6" s="505" t="s">
        <v>174</v>
      </c>
      <c r="L6" s="505" t="s">
        <v>63</v>
      </c>
      <c r="M6" s="505" t="s">
        <v>176</v>
      </c>
      <c r="N6" s="505" t="s">
        <v>496</v>
      </c>
      <c r="O6" s="505" t="s">
        <v>177</v>
      </c>
      <c r="P6" s="505" t="s">
        <v>496</v>
      </c>
      <c r="Q6" s="505" t="s">
        <v>61</v>
      </c>
      <c r="R6" s="505" t="s">
        <v>496</v>
      </c>
      <c r="S6" s="505" t="s">
        <v>178</v>
      </c>
      <c r="T6" s="505" t="s">
        <v>496</v>
      </c>
      <c r="U6" s="505" t="s">
        <v>6</v>
      </c>
      <c r="V6" s="505" t="s">
        <v>496</v>
      </c>
      <c r="W6" s="505" t="s">
        <v>39</v>
      </c>
      <c r="X6" s="505" t="s">
        <v>496</v>
      </c>
      <c r="Y6" s="505" t="s">
        <v>58</v>
      </c>
      <c r="Z6" s="505" t="s">
        <v>496</v>
      </c>
      <c r="AA6" s="505" t="s">
        <v>59</v>
      </c>
      <c r="AB6" s="505" t="s">
        <v>63</v>
      </c>
      <c r="AC6" s="505" t="s">
        <v>60</v>
      </c>
      <c r="AD6" s="505" t="s">
        <v>63</v>
      </c>
      <c r="AE6" s="505" t="s">
        <v>171</v>
      </c>
      <c r="AF6" s="505" t="s">
        <v>63</v>
      </c>
      <c r="AG6" s="505" t="s">
        <v>172</v>
      </c>
      <c r="AH6" s="505" t="s">
        <v>496</v>
      </c>
      <c r="AI6" s="505" t="s">
        <v>174</v>
      </c>
      <c r="AJ6" s="505" t="s">
        <v>496</v>
      </c>
      <c r="AK6" s="505" t="s">
        <v>176</v>
      </c>
      <c r="AL6" s="505" t="s">
        <v>496</v>
      </c>
      <c r="AM6" s="505" t="s">
        <v>177</v>
      </c>
      <c r="AN6" s="505" t="s">
        <v>63</v>
      </c>
      <c r="AO6" s="505" t="s">
        <v>61</v>
      </c>
      <c r="AP6" s="505" t="s">
        <v>63</v>
      </c>
      <c r="AQ6" s="505" t="s">
        <v>178</v>
      </c>
      <c r="AR6" s="505" t="s">
        <v>63</v>
      </c>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row>
    <row r="7" spans="2:129" ht="15.75" customHeight="1" x14ac:dyDescent="0.2">
      <c r="B7" s="1">
        <v>1</v>
      </c>
      <c r="C7" s="1" t="s">
        <v>1910</v>
      </c>
      <c r="D7" s="50" t="s">
        <v>1850</v>
      </c>
      <c r="E7" s="50"/>
      <c r="F7" s="1" t="s">
        <v>1911</v>
      </c>
      <c r="G7" s="537">
        <v>3200</v>
      </c>
      <c r="H7" s="7" t="s">
        <v>1915</v>
      </c>
      <c r="I7" s="488" t="s">
        <v>1823</v>
      </c>
      <c r="J7" s="490"/>
      <c r="K7" s="491"/>
      <c r="L7" s="490"/>
      <c r="M7" s="492"/>
      <c r="N7" s="490"/>
      <c r="O7" s="491"/>
      <c r="P7" s="490"/>
      <c r="Q7" s="490"/>
      <c r="R7" s="490"/>
      <c r="S7" s="491"/>
      <c r="T7" s="490"/>
      <c r="U7" s="491"/>
      <c r="V7" s="490"/>
      <c r="W7" s="491"/>
      <c r="X7" s="490"/>
      <c r="Y7" s="534"/>
      <c r="Z7" s="490"/>
      <c r="AA7" s="534"/>
      <c r="AB7" s="490"/>
      <c r="AC7" s="491"/>
      <c r="AD7" s="490"/>
      <c r="AE7" s="491"/>
      <c r="AF7" s="490"/>
      <c r="AG7" s="491"/>
      <c r="AH7" s="490"/>
      <c r="AI7" s="491"/>
      <c r="AJ7" s="490"/>
      <c r="AK7" s="491"/>
      <c r="AL7" s="490"/>
      <c r="AM7" s="491"/>
      <c r="AN7" s="490"/>
      <c r="AO7" s="491"/>
      <c r="AP7" s="490"/>
      <c r="AQ7" s="491"/>
      <c r="AR7" s="490"/>
    </row>
    <row r="8" spans="2:129" ht="15.75" customHeight="1" x14ac:dyDescent="0.2">
      <c r="B8" s="1">
        <v>2</v>
      </c>
      <c r="C8" s="1" t="s">
        <v>1926</v>
      </c>
      <c r="D8" s="50" t="s">
        <v>1757</v>
      </c>
      <c r="E8" s="50"/>
      <c r="F8" s="1" t="s">
        <v>1927</v>
      </c>
      <c r="G8" s="537">
        <v>3200</v>
      </c>
      <c r="H8" s="7" t="s">
        <v>1928</v>
      </c>
      <c r="I8" s="548">
        <v>6100</v>
      </c>
      <c r="J8" s="7" t="s">
        <v>1932</v>
      </c>
      <c r="K8" s="481">
        <v>6250</v>
      </c>
      <c r="L8" s="7" t="s">
        <v>1938</v>
      </c>
      <c r="M8" s="553">
        <v>6100</v>
      </c>
      <c r="N8" s="7" t="s">
        <v>1940</v>
      </c>
      <c r="O8" s="556">
        <v>6100</v>
      </c>
      <c r="P8" s="7" t="s">
        <v>1946</v>
      </c>
      <c r="Q8" s="557">
        <v>3780</v>
      </c>
      <c r="R8" s="7" t="s">
        <v>1948</v>
      </c>
      <c r="S8" s="557">
        <v>3780</v>
      </c>
      <c r="T8" s="7" t="s">
        <v>1948</v>
      </c>
      <c r="U8" s="557">
        <v>4050</v>
      </c>
      <c r="V8" s="7" t="s">
        <v>1948</v>
      </c>
      <c r="W8" s="557">
        <v>4050</v>
      </c>
      <c r="X8" s="7" t="s">
        <v>1948</v>
      </c>
      <c r="Y8" s="557">
        <v>4050</v>
      </c>
      <c r="Z8" s="7" t="s">
        <v>1948</v>
      </c>
      <c r="AA8" s="557">
        <v>4050</v>
      </c>
      <c r="AB8" s="7" t="s">
        <v>1948</v>
      </c>
      <c r="AC8" s="569">
        <v>6400</v>
      </c>
      <c r="AD8" s="7"/>
      <c r="AE8" s="571">
        <v>6400</v>
      </c>
      <c r="AF8" s="7"/>
      <c r="AG8" s="562">
        <v>6700</v>
      </c>
      <c r="AH8" s="7"/>
      <c r="AI8" s="11"/>
      <c r="AJ8" s="7"/>
      <c r="AK8" s="11"/>
      <c r="AL8" s="7"/>
      <c r="AM8" s="11"/>
      <c r="AN8" s="7"/>
      <c r="AO8" s="11"/>
      <c r="AP8" s="7"/>
      <c r="AQ8" s="11"/>
      <c r="AR8" s="7"/>
    </row>
    <row r="9" spans="2:129" ht="15.75" customHeight="1" x14ac:dyDescent="0.2">
      <c r="B9" s="1">
        <v>3</v>
      </c>
      <c r="C9" s="1" t="s">
        <v>1931</v>
      </c>
      <c r="D9" s="50" t="s">
        <v>1757</v>
      </c>
      <c r="E9" s="50"/>
      <c r="G9" s="549">
        <v>3200</v>
      </c>
      <c r="H9" s="7" t="s">
        <v>1932</v>
      </c>
      <c r="I9" s="488" t="s">
        <v>1823</v>
      </c>
      <c r="J9" s="490"/>
      <c r="K9" s="491"/>
      <c r="L9" s="490"/>
      <c r="M9" s="492"/>
      <c r="N9" s="490"/>
      <c r="O9" s="491"/>
      <c r="P9" s="490"/>
      <c r="Q9" s="490"/>
      <c r="R9" s="490"/>
      <c r="S9" s="491"/>
      <c r="T9" s="490"/>
      <c r="U9" s="491"/>
      <c r="V9" s="490"/>
      <c r="W9" s="491"/>
      <c r="X9" s="490"/>
      <c r="Y9" s="534"/>
      <c r="Z9" s="490"/>
      <c r="AA9" s="534"/>
      <c r="AB9" s="490"/>
      <c r="AC9" s="491"/>
      <c r="AD9" s="490"/>
      <c r="AE9" s="491"/>
      <c r="AF9" s="490"/>
      <c r="AG9" s="491"/>
      <c r="AH9" s="490"/>
      <c r="AI9" s="491"/>
      <c r="AJ9" s="490"/>
      <c r="AK9" s="491"/>
      <c r="AL9" s="490"/>
      <c r="AM9" s="491"/>
      <c r="AN9" s="490"/>
      <c r="AO9" s="491"/>
      <c r="AP9" s="490"/>
      <c r="AQ9" s="491"/>
      <c r="AR9" s="490"/>
    </row>
    <row r="10" spans="2:129" x14ac:dyDescent="0.2">
      <c r="C10" s="13" t="s">
        <v>72</v>
      </c>
      <c r="D10" s="13"/>
      <c r="E10" s="13"/>
      <c r="F10" s="13"/>
      <c r="G10" s="14">
        <f>SUM(G7:G9)</f>
        <v>9600</v>
      </c>
      <c r="H10" s="14" t="s">
        <v>173</v>
      </c>
      <c r="I10" s="14">
        <f>SUM(I7:I9)</f>
        <v>6100</v>
      </c>
      <c r="J10" s="14">
        <f t="shared" ref="J10:AQ10" si="0">SUM(J7:J8)</f>
        <v>0</v>
      </c>
      <c r="K10" s="14">
        <f t="shared" si="0"/>
        <v>6250</v>
      </c>
      <c r="L10" s="14">
        <f t="shared" si="0"/>
        <v>0</v>
      </c>
      <c r="M10" s="14">
        <f t="shared" si="0"/>
        <v>6100</v>
      </c>
      <c r="N10" s="14">
        <f t="shared" si="0"/>
        <v>0</v>
      </c>
      <c r="O10" s="14">
        <f t="shared" si="0"/>
        <v>6100</v>
      </c>
      <c r="P10" s="14">
        <f t="shared" si="0"/>
        <v>0</v>
      </c>
      <c r="Q10" s="14">
        <f t="shared" si="0"/>
        <v>3780</v>
      </c>
      <c r="R10" s="14">
        <f t="shared" si="0"/>
        <v>0</v>
      </c>
      <c r="S10" s="14">
        <f t="shared" si="0"/>
        <v>3780</v>
      </c>
      <c r="T10" s="14">
        <f t="shared" si="0"/>
        <v>0</v>
      </c>
      <c r="U10" s="14">
        <f t="shared" si="0"/>
        <v>4050</v>
      </c>
      <c r="V10" s="14">
        <f t="shared" si="0"/>
        <v>0</v>
      </c>
      <c r="W10" s="14">
        <f t="shared" si="0"/>
        <v>4050</v>
      </c>
      <c r="X10" s="14">
        <f t="shared" si="0"/>
        <v>0</v>
      </c>
      <c r="Y10" s="14">
        <f t="shared" si="0"/>
        <v>4050</v>
      </c>
      <c r="Z10" s="14">
        <f t="shared" si="0"/>
        <v>0</v>
      </c>
      <c r="AA10" s="14">
        <f t="shared" si="0"/>
        <v>4050</v>
      </c>
      <c r="AB10" s="14">
        <f t="shared" si="0"/>
        <v>0</v>
      </c>
      <c r="AC10" s="569">
        <f t="shared" si="0"/>
        <v>6400</v>
      </c>
      <c r="AD10" s="14">
        <f t="shared" si="0"/>
        <v>0</v>
      </c>
      <c r="AE10" s="571">
        <f t="shared" si="0"/>
        <v>6400</v>
      </c>
      <c r="AF10" s="14">
        <f t="shared" si="0"/>
        <v>0</v>
      </c>
      <c r="AG10" s="562">
        <f t="shared" si="0"/>
        <v>6700</v>
      </c>
      <c r="AH10" s="14">
        <f t="shared" si="0"/>
        <v>0</v>
      </c>
      <c r="AI10" s="14">
        <f t="shared" si="0"/>
        <v>0</v>
      </c>
      <c r="AJ10" s="14">
        <f t="shared" si="0"/>
        <v>0</v>
      </c>
      <c r="AK10" s="14">
        <f t="shared" si="0"/>
        <v>0</v>
      </c>
      <c r="AL10" s="14">
        <f t="shared" si="0"/>
        <v>0</v>
      </c>
      <c r="AM10" s="14">
        <f t="shared" si="0"/>
        <v>0</v>
      </c>
      <c r="AN10" s="14">
        <f t="shared" si="0"/>
        <v>0</v>
      </c>
      <c r="AO10" s="14">
        <f t="shared" si="0"/>
        <v>0</v>
      </c>
      <c r="AP10" s="14">
        <f t="shared" si="0"/>
        <v>0</v>
      </c>
      <c r="AQ10" s="14">
        <f t="shared" si="0"/>
        <v>0</v>
      </c>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row>
    <row r="11" spans="2:129" x14ac:dyDescent="0.2">
      <c r="F11" s="486" t="s">
        <v>1815</v>
      </c>
      <c r="G11" s="2">
        <f>+G9</f>
        <v>3200</v>
      </c>
      <c r="R11" s="3"/>
      <c r="V11" s="3"/>
      <c r="X11" s="3"/>
      <c r="AC11" s="3">
        <v>6400</v>
      </c>
      <c r="AE11" s="3">
        <v>6400</v>
      </c>
    </row>
    <row r="12" spans="2:129" ht="13.5" customHeight="1" x14ac:dyDescent="0.25">
      <c r="F12" s="468" t="s">
        <v>1784</v>
      </c>
      <c r="G12" s="536">
        <f>G10-G11</f>
        <v>6400</v>
      </c>
      <c r="I12" s="550">
        <f>I10-I11+G9</f>
        <v>9300</v>
      </c>
      <c r="K12" s="482">
        <f>K10-K11</f>
        <v>6250</v>
      </c>
      <c r="M12" s="552">
        <f>M10</f>
        <v>6100</v>
      </c>
      <c r="O12" s="555">
        <f>O10-O11</f>
        <v>6100</v>
      </c>
      <c r="P12" s="505"/>
      <c r="Q12" s="558">
        <f>Q10-Q11+S8+U8+W8+Y8+AA8</f>
        <v>23760</v>
      </c>
      <c r="R12" s="505"/>
      <c r="S12" s="559"/>
      <c r="U12" s="561"/>
      <c r="AA12" s="528"/>
      <c r="AG12" s="527"/>
      <c r="AH12" s="505"/>
      <c r="AI12" s="529"/>
      <c r="AJ12" s="505"/>
      <c r="AK12" s="527"/>
      <c r="AL12" s="505"/>
      <c r="AM12" s="527"/>
      <c r="AN12" s="505"/>
      <c r="AO12" s="529"/>
      <c r="AP12" s="505"/>
      <c r="AQ12" s="527"/>
      <c r="AR12" s="3"/>
    </row>
    <row r="13" spans="2:129" x14ac:dyDescent="0.2">
      <c r="G13" s="2">
        <v>6400</v>
      </c>
      <c r="I13" s="2">
        <v>9300</v>
      </c>
      <c r="K13" s="3">
        <v>6250</v>
      </c>
      <c r="M13" s="3">
        <v>6100</v>
      </c>
      <c r="O13" s="3">
        <v>6100</v>
      </c>
      <c r="Q13" s="3">
        <v>23760</v>
      </c>
      <c r="S13" s="11"/>
      <c r="T13" s="51"/>
      <c r="U13" s="11"/>
      <c r="AN13" s="3"/>
      <c r="AP13" s="3"/>
      <c r="AR13" s="3"/>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row>
    <row r="14" spans="2:129" x14ac:dyDescent="0.2">
      <c r="G14" s="21"/>
      <c r="H14" s="7"/>
      <c r="I14" s="17"/>
      <c r="J14" s="7"/>
      <c r="K14" s="7"/>
      <c r="L14" s="7"/>
      <c r="M14" s="7"/>
      <c r="N14" s="7"/>
      <c r="Q14" s="7"/>
      <c r="R14" s="7"/>
      <c r="S14" s="7"/>
      <c r="T14" s="7"/>
      <c r="U14" s="7"/>
      <c r="V14" s="7"/>
      <c r="W14" s="7"/>
      <c r="X14" s="7"/>
      <c r="Y14" s="7"/>
      <c r="Z14" s="7"/>
      <c r="AA14" s="7"/>
      <c r="AB14" s="7"/>
      <c r="AC14" s="7"/>
      <c r="AD14" s="7"/>
      <c r="AE14" s="7"/>
      <c r="AF14" s="7"/>
      <c r="AH14" s="7"/>
      <c r="AI14" s="7"/>
      <c r="AJ14" s="7"/>
      <c r="AK14" s="7"/>
      <c r="AL14" s="7"/>
      <c r="AN14" s="3"/>
      <c r="AP14" s="3"/>
      <c r="AR14" s="3"/>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row>
    <row r="15" spans="2:129" x14ac:dyDescent="0.2">
      <c r="K15" s="2"/>
      <c r="AG15" s="2"/>
      <c r="AI15" s="2"/>
    </row>
    <row r="16" spans="2:129" x14ac:dyDescent="0.2">
      <c r="K16" s="2"/>
      <c r="AG16" s="2"/>
      <c r="AI16" s="2"/>
    </row>
    <row r="17" spans="11:35" x14ac:dyDescent="0.2">
      <c r="K17" s="2"/>
      <c r="AG17" s="2"/>
      <c r="AI17" s="2"/>
    </row>
    <row r="18" spans="11:35" x14ac:dyDescent="0.2">
      <c r="K18" s="2"/>
      <c r="AG18" s="2"/>
      <c r="AI18" s="2"/>
    </row>
    <row r="19" spans="11:35" x14ac:dyDescent="0.2">
      <c r="K19" s="2"/>
      <c r="AG19" s="2"/>
      <c r="AI19" s="2"/>
    </row>
    <row r="20" spans="11:35" x14ac:dyDescent="0.2">
      <c r="K20" s="2"/>
      <c r="AG20" s="2"/>
      <c r="AI20" s="2"/>
    </row>
    <row r="21" spans="11:35" x14ac:dyDescent="0.2">
      <c r="K21" s="2"/>
      <c r="AG21" s="2"/>
      <c r="AI21" s="2"/>
    </row>
    <row r="22" spans="11:35" x14ac:dyDescent="0.2">
      <c r="K22" s="2"/>
      <c r="AG22" s="2"/>
      <c r="AI22" s="2"/>
    </row>
    <row r="23" spans="11:35" x14ac:dyDescent="0.2">
      <c r="K23" s="2"/>
      <c r="AG23" s="2"/>
      <c r="AI23" s="2"/>
    </row>
  </sheetData>
  <mergeCells count="7">
    <mergeCell ref="U4:AF4"/>
    <mergeCell ref="AG4:AR4"/>
    <mergeCell ref="B2:G2"/>
    <mergeCell ref="B3:G3"/>
    <mergeCell ref="B4:G4"/>
    <mergeCell ref="I4:T4"/>
    <mergeCell ref="H3:J3"/>
  </mergeCells>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5:K17"/>
  <sheetViews>
    <sheetView workbookViewId="0">
      <selection activeCell="H20" sqref="H20"/>
    </sheetView>
  </sheetViews>
  <sheetFormatPr baseColWidth="10" defaultRowHeight="15" x14ac:dyDescent="0.25"/>
  <cols>
    <col min="7" max="7" width="39.5703125" customWidth="1"/>
    <col min="8" max="8" width="26.42578125" customWidth="1"/>
    <col min="9" max="9" width="21.42578125" customWidth="1"/>
  </cols>
  <sheetData>
    <row r="5" spans="6:11" x14ac:dyDescent="0.25">
      <c r="F5" s="136" t="s">
        <v>719</v>
      </c>
      <c r="G5" s="136" t="s">
        <v>720</v>
      </c>
      <c r="H5" s="136" t="s">
        <v>721</v>
      </c>
      <c r="I5" s="136" t="s">
        <v>722</v>
      </c>
      <c r="J5" t="s">
        <v>1919</v>
      </c>
      <c r="K5" t="s">
        <v>1920</v>
      </c>
    </row>
    <row r="6" spans="6:11" x14ac:dyDescent="0.25">
      <c r="F6" s="545">
        <v>1</v>
      </c>
      <c r="G6" s="87" t="s">
        <v>1910</v>
      </c>
      <c r="H6" s="546" t="s">
        <v>1923</v>
      </c>
      <c r="I6" s="542" t="s">
        <v>1924</v>
      </c>
      <c r="J6" s="91" t="s">
        <v>1858</v>
      </c>
      <c r="K6" s="91" t="s">
        <v>1925</v>
      </c>
    </row>
    <row r="7" spans="6:11" x14ac:dyDescent="0.25">
      <c r="F7" s="545">
        <v>2</v>
      </c>
      <c r="G7" s="87" t="s">
        <v>1926</v>
      </c>
      <c r="H7" s="546" t="s">
        <v>1929</v>
      </c>
      <c r="I7" s="542" t="s">
        <v>1930</v>
      </c>
      <c r="J7" s="91" t="s">
        <v>1858</v>
      </c>
      <c r="K7" s="91" t="s">
        <v>1921</v>
      </c>
    </row>
    <row r="8" spans="6:11" x14ac:dyDescent="0.25">
      <c r="F8" s="545">
        <v>3</v>
      </c>
      <c r="G8" s="87" t="s">
        <v>1931</v>
      </c>
      <c r="H8" s="546" t="s">
        <v>1933</v>
      </c>
      <c r="I8" s="542" t="s">
        <v>1934</v>
      </c>
      <c r="J8" s="91" t="s">
        <v>1858</v>
      </c>
      <c r="K8" s="91" t="s">
        <v>1921</v>
      </c>
    </row>
    <row r="9" spans="6:11" x14ac:dyDescent="0.25">
      <c r="F9" s="540">
        <v>4</v>
      </c>
      <c r="G9" s="547"/>
      <c r="H9" s="541"/>
      <c r="I9" s="542"/>
      <c r="J9" s="91"/>
      <c r="K9" s="91"/>
    </row>
    <row r="10" spans="6:11" x14ac:dyDescent="0.25">
      <c r="F10" s="540">
        <v>5</v>
      </c>
      <c r="G10" s="87"/>
      <c r="H10" s="541"/>
      <c r="I10" s="542"/>
      <c r="J10" s="91"/>
      <c r="K10" s="91"/>
    </row>
    <row r="11" spans="6:11" x14ac:dyDescent="0.25">
      <c r="F11" s="540">
        <v>6</v>
      </c>
      <c r="G11" s="1"/>
      <c r="H11" s="541"/>
      <c r="I11" s="542"/>
      <c r="J11" s="91"/>
      <c r="K11" s="91"/>
    </row>
    <row r="12" spans="6:11" x14ac:dyDescent="0.25">
      <c r="F12" s="540">
        <v>7</v>
      </c>
      <c r="G12" s="87"/>
      <c r="H12" s="541"/>
      <c r="I12" s="542"/>
      <c r="J12" s="91"/>
      <c r="K12" s="91"/>
    </row>
    <row r="13" spans="6:11" x14ac:dyDescent="0.25">
      <c r="F13" s="540">
        <v>8</v>
      </c>
      <c r="G13" s="87"/>
      <c r="H13" s="541"/>
      <c r="I13" s="542"/>
      <c r="J13" s="91"/>
      <c r="K13" s="91"/>
    </row>
    <row r="14" spans="6:11" x14ac:dyDescent="0.25">
      <c r="F14" s="540">
        <v>9</v>
      </c>
      <c r="G14" s="87"/>
      <c r="H14" s="541"/>
      <c r="I14" s="542"/>
      <c r="J14" s="91"/>
      <c r="K14" s="91"/>
    </row>
    <row r="15" spans="6:11" x14ac:dyDescent="0.25">
      <c r="F15" s="540">
        <v>10</v>
      </c>
      <c r="G15" s="87"/>
      <c r="H15" s="541"/>
      <c r="I15" s="542"/>
      <c r="J15" s="91"/>
      <c r="K15" s="91"/>
    </row>
    <row r="16" spans="6:11" x14ac:dyDescent="0.25">
      <c r="F16" s="540">
        <v>11</v>
      </c>
      <c r="G16" s="87"/>
      <c r="H16" s="541"/>
      <c r="I16" s="542"/>
      <c r="J16" s="91"/>
      <c r="K16" s="91"/>
    </row>
    <row r="17" spans="6:11" x14ac:dyDescent="0.25">
      <c r="F17" s="540">
        <v>12</v>
      </c>
      <c r="G17" s="87"/>
      <c r="H17" s="541"/>
      <c r="I17" s="542"/>
      <c r="J17" s="91"/>
      <c r="K17" s="91"/>
    </row>
  </sheetData>
  <hyperlinks>
    <hyperlink ref="H6" r:id="rId1"/>
    <hyperlink ref="H7" r:id="rId2"/>
    <hyperlink ref="H8" r:id="rId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4:M20"/>
  <sheetViews>
    <sheetView workbookViewId="0">
      <selection activeCell="G12" sqref="G12"/>
    </sheetView>
  </sheetViews>
  <sheetFormatPr baseColWidth="10" defaultRowHeight="15" x14ac:dyDescent="0.25"/>
  <cols>
    <col min="4" max="4" width="12.5703125" customWidth="1"/>
    <col min="5" max="5" width="10.28515625" customWidth="1"/>
    <col min="8" max="8" width="9.28515625" customWidth="1"/>
    <col min="9" max="9" width="10.28515625" customWidth="1"/>
    <col min="10" max="10" width="9.7109375" customWidth="1"/>
  </cols>
  <sheetData>
    <row r="4" spans="3:13" ht="15.75" thickBot="1" x14ac:dyDescent="0.3"/>
    <row r="5" spans="3:13" ht="15.75" thickBot="1" x14ac:dyDescent="0.3">
      <c r="C5" s="601" t="s">
        <v>155</v>
      </c>
      <c r="D5" s="602"/>
      <c r="E5" s="602"/>
      <c r="F5" s="602"/>
      <c r="G5" s="602"/>
      <c r="H5" s="602"/>
      <c r="I5" s="602"/>
      <c r="J5" s="602"/>
      <c r="K5" s="603"/>
    </row>
    <row r="6" spans="3:13" x14ac:dyDescent="0.25">
      <c r="C6" s="25"/>
      <c r="D6" s="26"/>
      <c r="E6" s="26"/>
      <c r="F6" s="26"/>
      <c r="G6" s="26"/>
      <c r="H6" s="26"/>
      <c r="I6" s="26"/>
      <c r="J6" s="26"/>
      <c r="K6" s="27"/>
    </row>
    <row r="7" spans="3:13" x14ac:dyDescent="0.25">
      <c r="C7" s="625" t="s">
        <v>156</v>
      </c>
      <c r="D7" s="626"/>
      <c r="E7" s="626"/>
      <c r="F7" s="626"/>
      <c r="G7" s="9" t="s">
        <v>1926</v>
      </c>
      <c r="H7" s="28"/>
      <c r="I7" s="28"/>
      <c r="J7" s="28"/>
      <c r="K7" s="29"/>
    </row>
    <row r="8" spans="3:13" ht="15.75" thickBot="1" x14ac:dyDescent="0.3">
      <c r="C8" s="607" t="s">
        <v>1947</v>
      </c>
      <c r="D8" s="608"/>
      <c r="E8" s="608"/>
      <c r="F8" s="608"/>
      <c r="G8" s="608"/>
      <c r="H8" s="608"/>
      <c r="I8" s="608"/>
      <c r="J8" s="608"/>
      <c r="K8" s="609"/>
    </row>
    <row r="9" spans="3:13" ht="38.25" x14ac:dyDescent="0.25">
      <c r="C9" s="30" t="s">
        <v>157</v>
      </c>
      <c r="D9" s="31" t="s">
        <v>158</v>
      </c>
      <c r="E9" s="32" t="s">
        <v>159</v>
      </c>
      <c r="F9" s="33"/>
      <c r="G9" s="34" t="s">
        <v>161</v>
      </c>
      <c r="H9" s="35" t="s">
        <v>162</v>
      </c>
      <c r="I9" s="36" t="s">
        <v>163</v>
      </c>
      <c r="J9" s="36" t="s">
        <v>164</v>
      </c>
      <c r="K9" s="37" t="s">
        <v>165</v>
      </c>
    </row>
    <row r="10" spans="3:13" x14ac:dyDescent="0.25">
      <c r="C10" s="38" t="s">
        <v>61</v>
      </c>
      <c r="D10" s="39"/>
      <c r="E10" s="40">
        <v>4200</v>
      </c>
      <c r="F10" s="41">
        <f>E10*0.1</f>
        <v>420</v>
      </c>
      <c r="G10" s="40">
        <f>E10-F10</f>
        <v>3780</v>
      </c>
      <c r="H10" s="41">
        <v>0</v>
      </c>
      <c r="I10" s="40">
        <f>G10</f>
        <v>3780</v>
      </c>
      <c r="J10" s="40"/>
      <c r="K10" s="42">
        <f>+I10-J10</f>
        <v>3780</v>
      </c>
    </row>
    <row r="11" spans="3:13" x14ac:dyDescent="0.25">
      <c r="C11" s="38" t="s">
        <v>718</v>
      </c>
      <c r="D11" s="39"/>
      <c r="E11" s="40">
        <v>4200</v>
      </c>
      <c r="F11" s="41">
        <f t="shared" ref="F11:F15" si="0">E11*0.1</f>
        <v>420</v>
      </c>
      <c r="G11" s="40">
        <f>E11-F11</f>
        <v>3780</v>
      </c>
      <c r="H11" s="41"/>
      <c r="I11" s="40">
        <f t="shared" ref="I11:I15" si="1">G11</f>
        <v>3780</v>
      </c>
      <c r="J11" s="40"/>
      <c r="K11" s="42">
        <f>+K10+I11-J11</f>
        <v>7560</v>
      </c>
    </row>
    <row r="12" spans="3:13" x14ac:dyDescent="0.25">
      <c r="C12" s="38" t="s">
        <v>6</v>
      </c>
      <c r="D12" s="39"/>
      <c r="E12" s="40">
        <v>4500</v>
      </c>
      <c r="F12" s="41">
        <f t="shared" si="0"/>
        <v>450</v>
      </c>
      <c r="G12" s="40">
        <f>E12-F12</f>
        <v>4050</v>
      </c>
      <c r="H12" s="41"/>
      <c r="I12" s="40">
        <f t="shared" si="1"/>
        <v>4050</v>
      </c>
      <c r="J12" s="40"/>
      <c r="K12" s="42">
        <f t="shared" ref="K12:K16" si="2">+K11+I12-J12</f>
        <v>11610</v>
      </c>
      <c r="M12" s="65"/>
    </row>
    <row r="13" spans="3:13" x14ac:dyDescent="0.25">
      <c r="C13" s="38" t="s">
        <v>39</v>
      </c>
      <c r="D13" s="39"/>
      <c r="E13" s="40">
        <v>4500</v>
      </c>
      <c r="F13" s="41">
        <f t="shared" si="0"/>
        <v>450</v>
      </c>
      <c r="G13" s="40">
        <f t="shared" ref="G13:G15" si="3">E13-F13</f>
        <v>4050</v>
      </c>
      <c r="H13" s="41"/>
      <c r="I13" s="40">
        <f t="shared" si="1"/>
        <v>4050</v>
      </c>
      <c r="J13" s="40"/>
      <c r="K13" s="42">
        <f t="shared" si="2"/>
        <v>15660</v>
      </c>
      <c r="M13" s="65"/>
    </row>
    <row r="14" spans="3:13" x14ac:dyDescent="0.25">
      <c r="C14" s="38" t="s">
        <v>58</v>
      </c>
      <c r="D14" s="39"/>
      <c r="E14" s="40">
        <v>4500</v>
      </c>
      <c r="F14" s="41">
        <f t="shared" si="0"/>
        <v>450</v>
      </c>
      <c r="G14" s="40">
        <f t="shared" si="3"/>
        <v>4050</v>
      </c>
      <c r="H14" s="41"/>
      <c r="I14" s="40">
        <f t="shared" si="1"/>
        <v>4050</v>
      </c>
      <c r="J14" s="40"/>
      <c r="K14" s="42">
        <f t="shared" si="2"/>
        <v>19710</v>
      </c>
    </row>
    <row r="15" spans="3:13" x14ac:dyDescent="0.25">
      <c r="C15" s="38" t="s">
        <v>59</v>
      </c>
      <c r="D15" s="39"/>
      <c r="E15" s="40">
        <v>4500</v>
      </c>
      <c r="F15" s="41">
        <f t="shared" si="0"/>
        <v>450</v>
      </c>
      <c r="G15" s="40">
        <f t="shared" si="3"/>
        <v>4050</v>
      </c>
      <c r="H15" s="41"/>
      <c r="I15" s="40">
        <f t="shared" si="1"/>
        <v>4050</v>
      </c>
      <c r="J15" s="40"/>
      <c r="K15" s="42">
        <f t="shared" si="2"/>
        <v>23760</v>
      </c>
    </row>
    <row r="16" spans="3:13" x14ac:dyDescent="0.25">
      <c r="C16" s="134" t="s">
        <v>166</v>
      </c>
      <c r="D16" s="40"/>
      <c r="E16" s="40"/>
      <c r="F16" s="40"/>
      <c r="G16" s="40"/>
      <c r="H16" s="40"/>
      <c r="I16" s="40"/>
      <c r="J16" s="40"/>
      <c r="K16" s="135">
        <f t="shared" si="2"/>
        <v>23760</v>
      </c>
    </row>
    <row r="20" spans="3:3" x14ac:dyDescent="0.25">
      <c r="C20" s="480"/>
    </row>
  </sheetData>
  <mergeCells count="3">
    <mergeCell ref="C5:K5"/>
    <mergeCell ref="C7:F7"/>
    <mergeCell ref="C8:K8"/>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DY23"/>
  <sheetViews>
    <sheetView zoomScale="96" zoomScaleNormal="96" workbookViewId="0">
      <pane xSplit="5" ySplit="6" topLeftCell="N7" activePane="bottomRight" state="frozen"/>
      <selection pane="topRight" activeCell="F1" sqref="F1"/>
      <selection pane="bottomLeft" activeCell="A7" sqref="A7"/>
      <selection pane="bottomRight" activeCell="V17" sqref="V17"/>
    </sheetView>
  </sheetViews>
  <sheetFormatPr baseColWidth="10" defaultColWidth="11.42578125" defaultRowHeight="14.25" x14ac:dyDescent="0.2"/>
  <cols>
    <col min="1" max="1" width="5.5703125" style="1" customWidth="1"/>
    <col min="2" max="2" width="5.140625" style="1" customWidth="1"/>
    <col min="3" max="3" width="40" style="1" bestFit="1" customWidth="1"/>
    <col min="4" max="4" width="14.140625" style="1" customWidth="1"/>
    <col min="5" max="5" width="5.5703125" style="1" customWidth="1"/>
    <col min="6" max="6" width="47.7109375" style="1" customWidth="1"/>
    <col min="7" max="7" width="15.5703125" style="2" bestFit="1" customWidth="1"/>
    <col min="8" max="8" width="11" style="2" customWidth="1"/>
    <col min="9" max="9" width="11.5703125" style="2" customWidth="1"/>
    <col min="10" max="10" width="10.7109375" style="2" customWidth="1"/>
    <col min="11" max="11" width="11.5703125" style="3" customWidth="1"/>
    <col min="12" max="12" width="10.85546875" style="2" customWidth="1"/>
    <col min="13" max="13" width="11.5703125" style="3" customWidth="1"/>
    <col min="14" max="14" width="10.42578125" style="2" customWidth="1"/>
    <col min="15" max="15" width="11.5703125" style="3" customWidth="1"/>
    <col min="16" max="16" width="8.42578125" style="2" customWidth="1"/>
    <col min="17" max="17" width="11.5703125" style="3" customWidth="1"/>
    <col min="18" max="18" width="9" style="2" customWidth="1"/>
    <col min="19" max="19" width="11.5703125" style="3" customWidth="1"/>
    <col min="20" max="20" width="8.28515625" style="2" customWidth="1"/>
    <col min="21" max="21" width="11.5703125" style="3" customWidth="1"/>
    <col min="22" max="22" width="9.28515625" style="2" customWidth="1"/>
    <col min="23" max="23" width="11.5703125" style="3" customWidth="1"/>
    <col min="24" max="24" width="11.85546875" style="2" customWidth="1"/>
    <col min="25" max="25" width="11.5703125" style="3" customWidth="1"/>
    <col min="26" max="26" width="12.5703125" style="2" customWidth="1"/>
    <col min="27" max="27" width="11.5703125" style="3" customWidth="1"/>
    <col min="28" max="28" width="10" style="2" bestFit="1" customWidth="1"/>
    <col min="29" max="29" width="11.5703125" style="3" customWidth="1"/>
    <col min="30" max="30" width="10" style="2" bestFit="1" customWidth="1"/>
    <col min="31" max="31" width="11.5703125" style="3" customWidth="1"/>
    <col min="32" max="32" width="10" style="2" bestFit="1" customWidth="1"/>
    <col min="33" max="33" width="11.5703125" style="3" customWidth="1"/>
    <col min="34" max="34" width="7.7109375" style="2" bestFit="1" customWidth="1"/>
    <col min="35" max="35" width="11.5703125" style="3" customWidth="1"/>
    <col min="36" max="36" width="10.85546875" style="2" customWidth="1"/>
    <col min="37" max="37" width="11.5703125" style="3" customWidth="1"/>
    <col min="38" max="38" width="7.7109375" style="2" bestFit="1" customWidth="1"/>
    <col min="39" max="39" width="11.5703125" style="3" customWidth="1"/>
    <col min="40" max="40" width="7.7109375" style="2" bestFit="1" customWidth="1"/>
    <col min="41" max="41" width="11.5703125" style="3" customWidth="1"/>
    <col min="42" max="42" width="7.7109375" style="2" bestFit="1" customWidth="1"/>
    <col min="43" max="43" width="11.5703125" style="3" customWidth="1"/>
    <col min="44" max="44" width="7.7109375" style="2" bestFit="1" customWidth="1"/>
    <col min="45" max="129" width="11.42578125" style="3"/>
    <col min="130" max="16384" width="11.42578125" style="1"/>
  </cols>
  <sheetData>
    <row r="1" spans="2:129" x14ac:dyDescent="0.2">
      <c r="H1" s="9"/>
      <c r="I1" s="9"/>
      <c r="J1" s="9"/>
    </row>
    <row r="2" spans="2:129" ht="18.75" x14ac:dyDescent="0.25">
      <c r="B2" s="631" t="s">
        <v>493</v>
      </c>
      <c r="C2" s="631"/>
      <c r="D2" s="631"/>
      <c r="E2" s="631"/>
      <c r="F2" s="631"/>
      <c r="G2" s="631"/>
      <c r="H2" s="62"/>
      <c r="I2" s="62"/>
      <c r="J2" s="62"/>
      <c r="L2" s="519" t="s">
        <v>783</v>
      </c>
      <c r="M2" s="519" t="s">
        <v>1891</v>
      </c>
      <c r="N2" s="3"/>
      <c r="P2" s="3"/>
      <c r="R2" s="3"/>
      <c r="T2" s="3"/>
      <c r="V2" s="3"/>
      <c r="X2" s="519" t="s">
        <v>783</v>
      </c>
      <c r="Y2" s="519" t="s">
        <v>1891</v>
      </c>
      <c r="Z2" s="3"/>
      <c r="AB2" s="3"/>
      <c r="AD2" s="3"/>
      <c r="AF2" s="3"/>
      <c r="AH2" s="3"/>
      <c r="AI2" s="519"/>
      <c r="AJ2" s="519" t="s">
        <v>783</v>
      </c>
      <c r="AK2" s="519" t="s">
        <v>1891</v>
      </c>
      <c r="AL2" s="3"/>
      <c r="AN2" s="3"/>
      <c r="AP2" s="3"/>
      <c r="AR2" s="3"/>
    </row>
    <row r="3" spans="2:129" ht="18.75" x14ac:dyDescent="0.25">
      <c r="B3" s="631" t="s">
        <v>1912</v>
      </c>
      <c r="C3" s="631"/>
      <c r="D3" s="631"/>
      <c r="E3" s="631"/>
      <c r="F3" s="631"/>
      <c r="G3" s="631"/>
      <c r="H3" s="631"/>
      <c r="I3" s="631"/>
      <c r="J3" s="631"/>
      <c r="K3" s="527"/>
      <c r="L3" s="527">
        <v>4375</v>
      </c>
      <c r="M3" s="527">
        <v>6250</v>
      </c>
      <c r="N3" s="527"/>
      <c r="O3" s="527"/>
      <c r="P3" s="527"/>
      <c r="Q3" s="527"/>
      <c r="R3" s="527"/>
      <c r="S3" s="527"/>
      <c r="T3" s="527"/>
      <c r="U3" s="527"/>
      <c r="V3" s="527"/>
      <c r="W3" s="527"/>
      <c r="X3" s="527">
        <v>4585</v>
      </c>
      <c r="Y3" s="527">
        <v>6550</v>
      </c>
      <c r="Z3" s="1"/>
      <c r="AA3" s="1"/>
      <c r="AB3" s="527"/>
      <c r="AC3" s="527"/>
      <c r="AD3" s="527"/>
      <c r="AE3" s="527"/>
      <c r="AF3" s="527"/>
      <c r="AG3" s="527"/>
      <c r="AH3" s="527"/>
      <c r="AI3" s="527"/>
      <c r="AJ3" s="527">
        <v>4795</v>
      </c>
      <c r="AK3" s="527">
        <v>6850</v>
      </c>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row>
    <row r="4" spans="2:129" ht="18.75" x14ac:dyDescent="0.25">
      <c r="B4" s="631" t="s">
        <v>2</v>
      </c>
      <c r="C4" s="631"/>
      <c r="D4" s="631"/>
      <c r="E4" s="631"/>
      <c r="F4" s="631"/>
      <c r="G4" s="631"/>
      <c r="H4" s="20"/>
      <c r="I4" s="647" t="s">
        <v>1888</v>
      </c>
      <c r="J4" s="647"/>
      <c r="K4" s="647"/>
      <c r="L4" s="647"/>
      <c r="M4" s="647"/>
      <c r="N4" s="647"/>
      <c r="O4" s="647"/>
      <c r="P4" s="647"/>
      <c r="Q4" s="647"/>
      <c r="R4" s="647"/>
      <c r="S4" s="647"/>
      <c r="T4" s="647"/>
      <c r="U4" s="645" t="s">
        <v>1889</v>
      </c>
      <c r="V4" s="645"/>
      <c r="W4" s="645"/>
      <c r="X4" s="645"/>
      <c r="Y4" s="645"/>
      <c r="Z4" s="645"/>
      <c r="AA4" s="645"/>
      <c r="AB4" s="645"/>
      <c r="AC4" s="645"/>
      <c r="AD4" s="645"/>
      <c r="AE4" s="645"/>
      <c r="AF4" s="645"/>
      <c r="AG4" s="646" t="s">
        <v>1890</v>
      </c>
      <c r="AH4" s="646"/>
      <c r="AI4" s="646"/>
      <c r="AJ4" s="646"/>
      <c r="AK4" s="646"/>
      <c r="AL4" s="646"/>
      <c r="AM4" s="646"/>
      <c r="AN4" s="646"/>
      <c r="AO4" s="646"/>
      <c r="AP4" s="646"/>
      <c r="AQ4" s="646"/>
      <c r="AR4" s="646"/>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c r="CN4" s="527"/>
      <c r="CO4" s="527"/>
      <c r="CP4" s="527"/>
      <c r="CQ4" s="527"/>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row>
    <row r="5" spans="2:129" s="4" customFormat="1" ht="16.5" x14ac:dyDescent="0.25">
      <c r="G5" s="543"/>
      <c r="H5" s="505" t="s">
        <v>62</v>
      </c>
      <c r="I5" s="505" t="s">
        <v>40</v>
      </c>
      <c r="J5" s="505" t="s">
        <v>62</v>
      </c>
      <c r="K5" s="505" t="s">
        <v>41</v>
      </c>
      <c r="L5" s="505" t="s">
        <v>62</v>
      </c>
      <c r="M5" s="505" t="s">
        <v>42</v>
      </c>
      <c r="N5" s="505" t="s">
        <v>62</v>
      </c>
      <c r="O5" s="505" t="s">
        <v>43</v>
      </c>
      <c r="P5" s="505" t="s">
        <v>62</v>
      </c>
      <c r="Q5" s="505" t="s">
        <v>44</v>
      </c>
      <c r="R5" s="505" t="s">
        <v>62</v>
      </c>
      <c r="S5" s="505" t="s">
        <v>45</v>
      </c>
      <c r="T5" s="505" t="s">
        <v>62</v>
      </c>
      <c r="U5" s="505" t="s">
        <v>46</v>
      </c>
      <c r="V5" s="505" t="s">
        <v>62</v>
      </c>
      <c r="W5" s="505" t="s">
        <v>47</v>
      </c>
      <c r="X5" s="505" t="s">
        <v>62</v>
      </c>
      <c r="Y5" s="505" t="s">
        <v>48</v>
      </c>
      <c r="Z5" s="505" t="s">
        <v>62</v>
      </c>
      <c r="AA5" s="505" t="s">
        <v>49</v>
      </c>
      <c r="AB5" s="505" t="s">
        <v>62</v>
      </c>
      <c r="AC5" s="505" t="s">
        <v>50</v>
      </c>
      <c r="AD5" s="505" t="s">
        <v>62</v>
      </c>
      <c r="AE5" s="505" t="s">
        <v>51</v>
      </c>
      <c r="AF5" s="505" t="s">
        <v>62</v>
      </c>
      <c r="AG5" s="505" t="s">
        <v>52</v>
      </c>
      <c r="AH5" s="505" t="s">
        <v>62</v>
      </c>
      <c r="AI5" s="505" t="s">
        <v>53</v>
      </c>
      <c r="AJ5" s="505" t="s">
        <v>62</v>
      </c>
      <c r="AK5" s="505" t="s">
        <v>54</v>
      </c>
      <c r="AL5" s="505" t="s">
        <v>62</v>
      </c>
      <c r="AM5" s="505" t="s">
        <v>55</v>
      </c>
      <c r="AN5" s="505" t="s">
        <v>62</v>
      </c>
      <c r="AO5" s="505" t="s">
        <v>56</v>
      </c>
      <c r="AP5" s="505" t="s">
        <v>62</v>
      </c>
      <c r="AQ5" s="505" t="s">
        <v>57</v>
      </c>
      <c r="AR5" s="505" t="s">
        <v>62</v>
      </c>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row>
    <row r="6" spans="2:129" s="4" customFormat="1" ht="16.5" x14ac:dyDescent="0.25">
      <c r="B6" s="8" t="s">
        <v>3</v>
      </c>
      <c r="C6" s="8" t="s">
        <v>4</v>
      </c>
      <c r="D6" s="8"/>
      <c r="E6" s="8"/>
      <c r="F6" s="8" t="s">
        <v>1922</v>
      </c>
      <c r="G6" s="543" t="s">
        <v>5</v>
      </c>
      <c r="H6" s="505" t="s">
        <v>63</v>
      </c>
      <c r="I6" s="505" t="s">
        <v>6</v>
      </c>
      <c r="J6" s="505" t="s">
        <v>496</v>
      </c>
      <c r="K6" s="505" t="s">
        <v>39</v>
      </c>
      <c r="L6" s="505" t="s">
        <v>496</v>
      </c>
      <c r="M6" s="505" t="s">
        <v>58</v>
      </c>
      <c r="N6" s="505" t="s">
        <v>496</v>
      </c>
      <c r="O6" s="505" t="s">
        <v>59</v>
      </c>
      <c r="P6" s="505" t="s">
        <v>63</v>
      </c>
      <c r="Q6" s="505" t="s">
        <v>60</v>
      </c>
      <c r="R6" s="505" t="s">
        <v>63</v>
      </c>
      <c r="S6" s="505" t="s">
        <v>171</v>
      </c>
      <c r="T6" s="505" t="s">
        <v>63</v>
      </c>
      <c r="U6" s="505" t="s">
        <v>172</v>
      </c>
      <c r="V6" s="505" t="s">
        <v>496</v>
      </c>
      <c r="W6" s="505" t="s">
        <v>174</v>
      </c>
      <c r="X6" s="505" t="s">
        <v>496</v>
      </c>
      <c r="Y6" s="505" t="s">
        <v>176</v>
      </c>
      <c r="Z6" s="505" t="s">
        <v>496</v>
      </c>
      <c r="AA6" s="505" t="s">
        <v>177</v>
      </c>
      <c r="AB6" s="505" t="s">
        <v>63</v>
      </c>
      <c r="AC6" s="505" t="s">
        <v>61</v>
      </c>
      <c r="AD6" s="505" t="s">
        <v>63</v>
      </c>
      <c r="AE6" s="505" t="s">
        <v>178</v>
      </c>
      <c r="AF6" s="505" t="s">
        <v>63</v>
      </c>
      <c r="AG6" s="505" t="s">
        <v>6</v>
      </c>
      <c r="AH6" s="505" t="s">
        <v>496</v>
      </c>
      <c r="AI6" s="505" t="s">
        <v>39</v>
      </c>
      <c r="AJ6" s="505" t="s">
        <v>496</v>
      </c>
      <c r="AK6" s="505" t="s">
        <v>58</v>
      </c>
      <c r="AL6" s="505" t="s">
        <v>496</v>
      </c>
      <c r="AM6" s="505" t="s">
        <v>59</v>
      </c>
      <c r="AN6" s="505" t="s">
        <v>63</v>
      </c>
      <c r="AO6" s="505" t="s">
        <v>60</v>
      </c>
      <c r="AP6" s="505" t="s">
        <v>63</v>
      </c>
      <c r="AQ6" s="505" t="s">
        <v>171</v>
      </c>
      <c r="AR6" s="505" t="s">
        <v>63</v>
      </c>
      <c r="AS6" s="505"/>
      <c r="AT6" s="505"/>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row>
    <row r="7" spans="2:129" ht="15.75" customHeight="1" x14ac:dyDescent="0.2">
      <c r="B7" s="1">
        <v>1</v>
      </c>
      <c r="C7" s="1" t="s">
        <v>1956</v>
      </c>
      <c r="D7" s="50" t="s">
        <v>1954</v>
      </c>
      <c r="E7" s="50"/>
      <c r="F7" s="1" t="s">
        <v>1956</v>
      </c>
      <c r="G7" s="556">
        <v>700</v>
      </c>
      <c r="H7" s="7" t="s">
        <v>391</v>
      </c>
      <c r="I7" s="556">
        <v>3763</v>
      </c>
      <c r="J7" s="7" t="s">
        <v>391</v>
      </c>
      <c r="K7" s="565">
        <v>4375</v>
      </c>
      <c r="L7" s="7"/>
      <c r="M7" s="565">
        <v>4375</v>
      </c>
      <c r="N7" s="7"/>
      <c r="O7" s="569">
        <v>4375</v>
      </c>
      <c r="P7" s="7"/>
      <c r="Q7" s="571">
        <v>4717.5</v>
      </c>
      <c r="R7" s="7"/>
      <c r="S7" s="562">
        <v>4375</v>
      </c>
      <c r="T7" s="7"/>
      <c r="U7" s="11"/>
      <c r="V7" s="7"/>
      <c r="W7" s="11"/>
      <c r="X7" s="7"/>
      <c r="Y7" s="563"/>
      <c r="Z7" s="7"/>
      <c r="AA7" s="563"/>
      <c r="AB7" s="7"/>
      <c r="AC7" s="11"/>
      <c r="AD7" s="7"/>
      <c r="AE7" s="11"/>
      <c r="AF7" s="7"/>
      <c r="AG7" s="11"/>
      <c r="AH7" s="7"/>
      <c r="AI7" s="11"/>
      <c r="AJ7" s="7"/>
      <c r="AK7" s="11"/>
      <c r="AL7" s="7"/>
      <c r="AM7" s="11"/>
      <c r="AN7" s="7"/>
      <c r="AO7" s="11"/>
      <c r="AP7" s="7"/>
      <c r="AQ7" s="11"/>
      <c r="AR7" s="7"/>
    </row>
    <row r="8" spans="2:129" ht="15.75" customHeight="1" x14ac:dyDescent="0.2">
      <c r="B8" s="1">
        <v>2</v>
      </c>
      <c r="C8" s="1" t="s">
        <v>1957</v>
      </c>
      <c r="D8" s="50" t="s">
        <v>1979</v>
      </c>
      <c r="E8" s="50"/>
      <c r="F8" s="1" t="s">
        <v>1958</v>
      </c>
      <c r="G8" s="557">
        <v>1400</v>
      </c>
      <c r="H8" s="7" t="s">
        <v>391</v>
      </c>
      <c r="I8" s="557">
        <v>3500</v>
      </c>
      <c r="J8" s="7" t="s">
        <v>391</v>
      </c>
      <c r="K8" s="565">
        <v>6250</v>
      </c>
      <c r="L8" s="7"/>
      <c r="M8" s="565">
        <v>6250</v>
      </c>
      <c r="N8" s="7"/>
      <c r="O8" s="569">
        <v>6250</v>
      </c>
      <c r="P8" s="7"/>
      <c r="Q8" s="571">
        <v>6250</v>
      </c>
      <c r="R8" s="7"/>
      <c r="S8" s="562">
        <v>6250</v>
      </c>
      <c r="T8" s="7"/>
      <c r="U8" s="485">
        <v>6550</v>
      </c>
      <c r="V8" s="7"/>
      <c r="W8" s="11"/>
      <c r="X8" s="7"/>
      <c r="Y8" s="563"/>
      <c r="Z8" s="7"/>
      <c r="AA8" s="563"/>
      <c r="AB8" s="7"/>
      <c r="AC8" s="11"/>
      <c r="AD8" s="7"/>
      <c r="AE8" s="11"/>
      <c r="AF8" s="7"/>
      <c r="AG8" s="11"/>
      <c r="AH8" s="7"/>
      <c r="AI8" s="11"/>
      <c r="AJ8" s="7"/>
      <c r="AK8" s="11"/>
      <c r="AL8" s="7"/>
      <c r="AM8" s="11"/>
      <c r="AN8" s="7"/>
      <c r="AO8" s="11"/>
      <c r="AP8" s="7"/>
      <c r="AQ8" s="11"/>
      <c r="AR8" s="7"/>
    </row>
    <row r="9" spans="2:129" ht="15.75" customHeight="1" x14ac:dyDescent="0.2">
      <c r="B9" s="1">
        <v>3</v>
      </c>
      <c r="C9" s="1" t="s">
        <v>1959</v>
      </c>
      <c r="D9" s="50" t="s">
        <v>1757</v>
      </c>
      <c r="E9" s="50"/>
      <c r="F9" s="1" t="s">
        <v>1960</v>
      </c>
      <c r="G9" s="557">
        <v>1400</v>
      </c>
      <c r="H9" s="7" t="s">
        <v>391</v>
      </c>
      <c r="I9" s="557">
        <v>5000</v>
      </c>
      <c r="J9" s="7" t="s">
        <v>391</v>
      </c>
      <c r="K9" s="565">
        <v>5000</v>
      </c>
      <c r="L9" s="7"/>
      <c r="M9" s="567">
        <v>6250</v>
      </c>
      <c r="N9" s="7"/>
      <c r="O9" s="569">
        <v>6250</v>
      </c>
      <c r="P9" s="7"/>
      <c r="Q9" s="571">
        <v>6250</v>
      </c>
      <c r="R9" s="7"/>
      <c r="S9" s="562">
        <v>6250</v>
      </c>
      <c r="T9" s="7"/>
      <c r="U9" s="11"/>
      <c r="V9" s="7"/>
      <c r="W9" s="11"/>
      <c r="X9" s="7"/>
      <c r="Y9" s="563"/>
      <c r="Z9" s="7"/>
      <c r="AA9" s="563"/>
      <c r="AB9" s="7"/>
      <c r="AC9" s="11"/>
      <c r="AD9" s="7"/>
      <c r="AE9" s="11"/>
      <c r="AF9" s="7"/>
      <c r="AG9" s="11"/>
      <c r="AH9" s="7"/>
      <c r="AI9" s="11"/>
      <c r="AJ9" s="7"/>
      <c r="AK9" s="11"/>
      <c r="AL9" s="7"/>
      <c r="AM9" s="11"/>
      <c r="AN9" s="7"/>
      <c r="AO9" s="11"/>
      <c r="AP9" s="7"/>
      <c r="AQ9" s="11"/>
      <c r="AR9" s="7"/>
    </row>
    <row r="10" spans="2:129" ht="15.75" customHeight="1" x14ac:dyDescent="0.2">
      <c r="B10" s="1">
        <v>4</v>
      </c>
      <c r="C10" s="1" t="s">
        <v>1980</v>
      </c>
      <c r="D10" s="50" t="s">
        <v>1954</v>
      </c>
      <c r="E10" s="50"/>
      <c r="F10" s="1" t="s">
        <v>1962</v>
      </c>
      <c r="G10" s="560">
        <v>2100</v>
      </c>
      <c r="H10" s="7" t="s">
        <v>391</v>
      </c>
      <c r="I10" s="560">
        <v>3937.5</v>
      </c>
      <c r="J10" s="7" t="s">
        <v>391</v>
      </c>
      <c r="K10" s="565">
        <v>4375</v>
      </c>
      <c r="L10" s="7"/>
      <c r="M10" s="567">
        <v>4375</v>
      </c>
      <c r="N10" s="7"/>
      <c r="O10" s="569">
        <v>4375</v>
      </c>
      <c r="P10" s="7"/>
      <c r="Q10" s="571">
        <v>4375</v>
      </c>
      <c r="R10" s="7"/>
      <c r="S10" s="562">
        <v>4375</v>
      </c>
      <c r="T10" s="7"/>
      <c r="U10" s="11"/>
      <c r="V10" s="7"/>
      <c r="W10" s="11"/>
      <c r="X10" s="7"/>
      <c r="Y10" s="563"/>
      <c r="Z10" s="7"/>
      <c r="AA10" s="563"/>
      <c r="AB10" s="7"/>
      <c r="AC10" s="11"/>
      <c r="AD10" s="7"/>
      <c r="AE10" s="11"/>
      <c r="AF10" s="7"/>
      <c r="AG10" s="11"/>
      <c r="AH10" s="7"/>
      <c r="AI10" s="11"/>
      <c r="AJ10" s="7"/>
      <c r="AK10" s="11"/>
      <c r="AL10" s="7"/>
      <c r="AM10" s="11"/>
      <c r="AN10" s="7"/>
      <c r="AO10" s="11"/>
      <c r="AP10" s="7"/>
      <c r="AQ10" s="11"/>
      <c r="AR10" s="7"/>
    </row>
    <row r="11" spans="2:129" ht="15.75" customHeight="1" x14ac:dyDescent="0.2">
      <c r="B11" s="1">
        <v>5</v>
      </c>
      <c r="C11" s="1" t="s">
        <v>1963</v>
      </c>
      <c r="D11" s="50" t="s">
        <v>1757</v>
      </c>
      <c r="E11" s="50"/>
      <c r="G11" s="560">
        <v>2100</v>
      </c>
      <c r="H11" s="7" t="s">
        <v>391</v>
      </c>
      <c r="I11" s="560">
        <v>5625</v>
      </c>
      <c r="J11" s="7" t="s">
        <v>391</v>
      </c>
      <c r="K11" s="565">
        <f>5625+1000</f>
        <v>6625</v>
      </c>
      <c r="L11" s="7"/>
      <c r="M11" s="567">
        <v>6592.5</v>
      </c>
      <c r="N11" s="7"/>
      <c r="O11" s="569">
        <v>6592.5</v>
      </c>
      <c r="P11" s="7"/>
      <c r="Q11" s="571">
        <v>6592.5</v>
      </c>
      <c r="R11" s="7"/>
      <c r="S11" s="485">
        <v>6592.5</v>
      </c>
      <c r="T11" s="7"/>
      <c r="U11" s="11"/>
      <c r="V11" s="7"/>
      <c r="W11" s="11"/>
      <c r="X11" s="7"/>
      <c r="Y11" s="563"/>
      <c r="Z11" s="7"/>
      <c r="AA11" s="563"/>
      <c r="AB11" s="7"/>
      <c r="AC11" s="11"/>
      <c r="AD11" s="7"/>
      <c r="AE11" s="11"/>
      <c r="AF11" s="7"/>
      <c r="AG11" s="11"/>
      <c r="AH11" s="7"/>
      <c r="AI11" s="11"/>
      <c r="AJ11" s="7"/>
      <c r="AK11" s="11"/>
      <c r="AL11" s="7"/>
      <c r="AM11" s="11"/>
      <c r="AN11" s="7"/>
      <c r="AO11" s="11"/>
      <c r="AP11" s="7"/>
      <c r="AQ11" s="11"/>
      <c r="AR11" s="7"/>
    </row>
    <row r="12" spans="2:129" ht="15.75" customHeight="1" x14ac:dyDescent="0.2">
      <c r="B12" s="1">
        <v>6</v>
      </c>
      <c r="C12" s="1" t="s">
        <v>1964</v>
      </c>
      <c r="D12" s="50" t="s">
        <v>1757</v>
      </c>
      <c r="E12" s="50"/>
      <c r="G12" s="560">
        <v>2100</v>
      </c>
      <c r="H12" s="7" t="s">
        <v>391</v>
      </c>
      <c r="I12" s="560">
        <v>5625</v>
      </c>
      <c r="J12" s="7" t="s">
        <v>391</v>
      </c>
      <c r="K12" s="565">
        <f>5625+625</f>
        <v>6250</v>
      </c>
      <c r="L12" s="7"/>
      <c r="M12" s="567">
        <v>6250</v>
      </c>
      <c r="N12" s="7"/>
      <c r="O12" s="567">
        <v>6250</v>
      </c>
      <c r="P12" s="7"/>
      <c r="Q12" s="571">
        <v>6250</v>
      </c>
      <c r="R12" s="7"/>
      <c r="S12" s="562">
        <v>6250</v>
      </c>
      <c r="T12" s="7"/>
      <c r="U12" s="485">
        <v>6550</v>
      </c>
      <c r="V12" s="7"/>
      <c r="W12" s="11"/>
      <c r="X12" s="7"/>
      <c r="Y12" s="563"/>
      <c r="Z12" s="7"/>
      <c r="AA12" s="563"/>
      <c r="AB12" s="7"/>
      <c r="AC12" s="11"/>
      <c r="AD12" s="7"/>
      <c r="AE12" s="11"/>
      <c r="AF12" s="7"/>
      <c r="AG12" s="11"/>
      <c r="AH12" s="7"/>
      <c r="AI12" s="11"/>
      <c r="AJ12" s="7"/>
      <c r="AK12" s="11"/>
      <c r="AL12" s="7"/>
      <c r="AM12" s="11"/>
      <c r="AN12" s="7"/>
      <c r="AO12" s="11"/>
      <c r="AP12" s="7"/>
      <c r="AQ12" s="11"/>
      <c r="AR12" s="7"/>
    </row>
    <row r="13" spans="2:129" x14ac:dyDescent="0.2">
      <c r="C13" s="13" t="s">
        <v>72</v>
      </c>
      <c r="D13" s="13"/>
      <c r="E13" s="13"/>
      <c r="F13" s="13"/>
      <c r="G13" s="14">
        <f>SUM(G7:G12)</f>
        <v>9800</v>
      </c>
      <c r="H13" s="14" t="s">
        <v>173</v>
      </c>
      <c r="I13" s="14">
        <f>SUM(I7:I12)</f>
        <v>27450.5</v>
      </c>
      <c r="J13" s="14">
        <f t="shared" ref="J13:AQ13" si="0">SUM(J7:J11)</f>
        <v>0</v>
      </c>
      <c r="K13" s="14">
        <f>SUM(K7:K12)</f>
        <v>32875</v>
      </c>
      <c r="L13" s="14">
        <f t="shared" si="0"/>
        <v>0</v>
      </c>
      <c r="M13" s="14">
        <f>SUM(M7:M12)</f>
        <v>34092.5</v>
      </c>
      <c r="N13" s="14">
        <f t="shared" si="0"/>
        <v>0</v>
      </c>
      <c r="O13" s="14">
        <f>SUM(O7:O12)</f>
        <v>34092.5</v>
      </c>
      <c r="P13" s="14">
        <f t="shared" si="0"/>
        <v>0</v>
      </c>
      <c r="Q13" s="14">
        <f>SUM(Q7:Q12)</f>
        <v>34435</v>
      </c>
      <c r="R13" s="14">
        <f t="shared" si="0"/>
        <v>0</v>
      </c>
      <c r="S13" s="14">
        <f>SUM(S7:S12)</f>
        <v>34092.5</v>
      </c>
      <c r="T13" s="14">
        <f t="shared" si="0"/>
        <v>0</v>
      </c>
      <c r="U13" s="14">
        <f>SUM(U7:U12)</f>
        <v>13100</v>
      </c>
      <c r="V13" s="14">
        <f t="shared" si="0"/>
        <v>0</v>
      </c>
      <c r="W13" s="14">
        <f t="shared" si="0"/>
        <v>0</v>
      </c>
      <c r="X13" s="14">
        <f t="shared" si="0"/>
        <v>0</v>
      </c>
      <c r="Y13" s="14">
        <f t="shared" si="0"/>
        <v>0</v>
      </c>
      <c r="Z13" s="14">
        <f t="shared" si="0"/>
        <v>0</v>
      </c>
      <c r="AA13" s="14">
        <f t="shared" si="0"/>
        <v>0</v>
      </c>
      <c r="AB13" s="14">
        <f t="shared" si="0"/>
        <v>0</v>
      </c>
      <c r="AC13" s="14">
        <f t="shared" si="0"/>
        <v>0</v>
      </c>
      <c r="AD13" s="14">
        <f t="shared" si="0"/>
        <v>0</v>
      </c>
      <c r="AE13" s="14">
        <f t="shared" si="0"/>
        <v>0</v>
      </c>
      <c r="AF13" s="14">
        <f t="shared" si="0"/>
        <v>0</v>
      </c>
      <c r="AG13" s="14">
        <f t="shared" si="0"/>
        <v>0</v>
      </c>
      <c r="AH13" s="14">
        <f t="shared" si="0"/>
        <v>0</v>
      </c>
      <c r="AI13" s="14">
        <f t="shared" si="0"/>
        <v>0</v>
      </c>
      <c r="AJ13" s="14">
        <f t="shared" si="0"/>
        <v>0</v>
      </c>
      <c r="AK13" s="14">
        <f t="shared" si="0"/>
        <v>0</v>
      </c>
      <c r="AL13" s="14">
        <f t="shared" si="0"/>
        <v>0</v>
      </c>
      <c r="AM13" s="14">
        <f t="shared" si="0"/>
        <v>0</v>
      </c>
      <c r="AN13" s="14">
        <f t="shared" si="0"/>
        <v>0</v>
      </c>
      <c r="AO13" s="14">
        <f t="shared" si="0"/>
        <v>0</v>
      </c>
      <c r="AP13" s="14">
        <f t="shared" si="0"/>
        <v>0</v>
      </c>
      <c r="AQ13" s="14">
        <f t="shared" si="0"/>
        <v>0</v>
      </c>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row>
    <row r="14" spans="2:129" x14ac:dyDescent="0.2">
      <c r="F14" s="486" t="s">
        <v>1815</v>
      </c>
      <c r="G14" s="2">
        <f>+G7+G9+G8</f>
        <v>3500</v>
      </c>
      <c r="I14" s="2">
        <f>+I7+I8+I9+I10+I11+I12</f>
        <v>27450.5</v>
      </c>
      <c r="K14" s="3">
        <v>5625</v>
      </c>
      <c r="M14" s="3">
        <f>+M7+M8</f>
        <v>10625</v>
      </c>
      <c r="O14" s="3">
        <f>O12</f>
        <v>6250</v>
      </c>
      <c r="R14" s="3"/>
      <c r="S14" s="3">
        <f>+S11</f>
        <v>6592.5</v>
      </c>
      <c r="V14" s="3"/>
      <c r="X14" s="3"/>
    </row>
    <row r="15" spans="2:129" ht="13.5" customHeight="1" x14ac:dyDescent="0.2">
      <c r="F15" s="468" t="s">
        <v>1784</v>
      </c>
      <c r="G15" s="559">
        <f>G13-G14+I10+I11+I12</f>
        <v>21487.5</v>
      </c>
      <c r="I15" s="561">
        <f>I13-I14</f>
        <v>0</v>
      </c>
      <c r="K15" s="564">
        <f>K13-K14+M8+M7</f>
        <v>37875</v>
      </c>
      <c r="M15" s="566">
        <f>M13-M14+O12</f>
        <v>29717.5</v>
      </c>
      <c r="O15" s="568">
        <f>O13-O14</f>
        <v>27842.5</v>
      </c>
      <c r="P15" s="505"/>
      <c r="Q15" s="570">
        <f>Q13-Q14</f>
        <v>34435</v>
      </c>
      <c r="R15" s="505"/>
      <c r="S15" s="562">
        <f>S13-S14</f>
        <v>27500</v>
      </c>
      <c r="U15" s="484">
        <f>U13-U14+S11</f>
        <v>19692.5</v>
      </c>
      <c r="AA15" s="528"/>
      <c r="AG15" s="527"/>
      <c r="AH15" s="505"/>
      <c r="AI15" s="529"/>
      <c r="AJ15" s="505"/>
      <c r="AK15" s="527"/>
      <c r="AL15" s="505"/>
      <c r="AM15" s="527"/>
      <c r="AN15" s="505"/>
      <c r="AO15" s="529"/>
      <c r="AP15" s="505"/>
      <c r="AQ15" s="527"/>
      <c r="AR15" s="3"/>
    </row>
    <row r="16" spans="2:129" x14ac:dyDescent="0.2">
      <c r="G16" s="2">
        <v>21487.5</v>
      </c>
      <c r="K16" s="3">
        <v>37875</v>
      </c>
      <c r="M16" s="3">
        <v>29717.5</v>
      </c>
      <c r="O16" s="3">
        <v>27842.5</v>
      </c>
      <c r="Q16" s="3">
        <v>34435</v>
      </c>
      <c r="S16" s="11">
        <v>23125</v>
      </c>
      <c r="T16" s="51"/>
      <c r="U16" s="11">
        <v>19692.5</v>
      </c>
      <c r="AN16" s="3"/>
      <c r="AP16" s="3"/>
      <c r="AR16" s="3"/>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row>
    <row r="17" spans="1:129" x14ac:dyDescent="0.2">
      <c r="G17" s="21"/>
      <c r="H17" s="7"/>
      <c r="I17" s="17"/>
      <c r="J17" s="7"/>
      <c r="K17" s="7"/>
      <c r="L17" s="7"/>
      <c r="M17" s="7"/>
      <c r="N17" s="7"/>
      <c r="Q17" s="7"/>
      <c r="R17" s="7"/>
      <c r="S17" s="7"/>
      <c r="T17" s="7"/>
      <c r="U17" s="7"/>
      <c r="V17" s="7"/>
      <c r="W17" s="7"/>
      <c r="X17" s="7"/>
      <c r="Y17" s="7"/>
      <c r="Z17" s="7"/>
      <c r="AA17" s="7"/>
      <c r="AB17" s="7"/>
      <c r="AC17" s="7"/>
      <c r="AD17" s="7"/>
      <c r="AE17" s="7"/>
      <c r="AF17" s="7"/>
      <c r="AG17" s="7"/>
      <c r="AH17" s="7"/>
      <c r="AI17" s="7"/>
      <c r="AJ17" s="7"/>
      <c r="AK17" s="7"/>
      <c r="AL17" s="7"/>
      <c r="AN17" s="3"/>
      <c r="AP17" s="3"/>
      <c r="AR17" s="3"/>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row>
    <row r="18" spans="1:129" x14ac:dyDescent="0.2">
      <c r="Q18" s="2"/>
    </row>
    <row r="19" spans="1:129" x14ac:dyDescent="0.2">
      <c r="G19" s="1"/>
      <c r="Q19" s="2"/>
    </row>
    <row r="20" spans="1:129" s="2" customFormat="1" x14ac:dyDescent="0.2">
      <c r="A20" s="1"/>
      <c r="B20" s="1"/>
      <c r="C20" s="1"/>
      <c r="D20" s="1"/>
      <c r="E20" s="1"/>
      <c r="F20" s="1"/>
      <c r="G20" s="1"/>
      <c r="K20" s="3" t="s">
        <v>1780</v>
      </c>
      <c r="M20" s="3"/>
      <c r="O20" s="3"/>
      <c r="S20" s="3"/>
      <c r="U20" s="3"/>
      <c r="W20" s="3"/>
      <c r="Y20" s="3"/>
      <c r="AA20" s="3"/>
      <c r="AC20" s="3"/>
      <c r="AE20" s="3"/>
      <c r="AG20" s="3"/>
      <c r="AI20" s="3"/>
      <c r="AK20" s="3"/>
      <c r="AM20" s="3"/>
      <c r="AO20" s="3"/>
      <c r="AQ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row>
    <row r="21" spans="1:129" x14ac:dyDescent="0.2">
      <c r="G21" s="1"/>
      <c r="Q21" s="2"/>
    </row>
    <row r="22" spans="1:129" x14ac:dyDescent="0.2">
      <c r="Q22" s="2"/>
    </row>
    <row r="23" spans="1:129" x14ac:dyDescent="0.2">
      <c r="Q23" s="2"/>
    </row>
  </sheetData>
  <mergeCells count="7">
    <mergeCell ref="AG4:AR4"/>
    <mergeCell ref="B2:G2"/>
    <mergeCell ref="B3:G3"/>
    <mergeCell ref="H3:J3"/>
    <mergeCell ref="B4:G4"/>
    <mergeCell ref="I4:T4"/>
    <mergeCell ref="U4:AF4"/>
  </mergeCells>
  <phoneticPr fontId="108" type="noConversion"/>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5:L17"/>
  <sheetViews>
    <sheetView workbookViewId="0">
      <selection activeCell="G25" sqref="G25"/>
    </sheetView>
  </sheetViews>
  <sheetFormatPr baseColWidth="10" defaultRowHeight="15" x14ac:dyDescent="0.25"/>
  <cols>
    <col min="7" max="7" width="39.5703125" customWidth="1"/>
    <col min="8" max="8" width="26.42578125" customWidth="1"/>
    <col min="9" max="9" width="21.42578125" customWidth="1"/>
  </cols>
  <sheetData>
    <row r="5" spans="6:12" x14ac:dyDescent="0.25">
      <c r="F5" s="136" t="s">
        <v>719</v>
      </c>
      <c r="G5" s="136" t="s">
        <v>720</v>
      </c>
      <c r="H5" s="136" t="s">
        <v>721</v>
      </c>
      <c r="I5" s="136" t="s">
        <v>722</v>
      </c>
      <c r="J5" t="s">
        <v>1919</v>
      </c>
      <c r="K5" t="s">
        <v>1920</v>
      </c>
    </row>
    <row r="6" spans="6:12" x14ac:dyDescent="0.25">
      <c r="F6" s="545">
        <v>1</v>
      </c>
      <c r="G6" s="87" t="s">
        <v>1956</v>
      </c>
      <c r="H6" s="546" t="s">
        <v>1966</v>
      </c>
      <c r="I6" s="542" t="s">
        <v>1965</v>
      </c>
      <c r="J6" s="91" t="s">
        <v>1858</v>
      </c>
      <c r="K6" s="91" t="s">
        <v>1861</v>
      </c>
    </row>
    <row r="7" spans="6:12" x14ac:dyDescent="0.25">
      <c r="F7" s="545">
        <v>2</v>
      </c>
      <c r="G7" s="87" t="s">
        <v>1957</v>
      </c>
      <c r="H7" s="546" t="s">
        <v>1967</v>
      </c>
      <c r="I7" s="542" t="s">
        <v>1968</v>
      </c>
      <c r="J7" s="91" t="s">
        <v>1858</v>
      </c>
      <c r="K7" s="91" t="s">
        <v>1969</v>
      </c>
      <c r="L7" t="s">
        <v>1970</v>
      </c>
    </row>
    <row r="8" spans="6:12" x14ac:dyDescent="0.25">
      <c r="F8" s="545">
        <v>3</v>
      </c>
      <c r="G8" s="87" t="s">
        <v>1959</v>
      </c>
      <c r="H8" s="546" t="s">
        <v>1971</v>
      </c>
      <c r="I8" s="542" t="s">
        <v>1972</v>
      </c>
      <c r="J8" s="91" t="s">
        <v>1858</v>
      </c>
      <c r="K8" s="91" t="s">
        <v>1861</v>
      </c>
    </row>
    <row r="9" spans="6:12" x14ac:dyDescent="0.25">
      <c r="F9" s="540">
        <v>4</v>
      </c>
      <c r="G9" s="87" t="s">
        <v>1961</v>
      </c>
      <c r="H9" s="541" t="s">
        <v>1973</v>
      </c>
      <c r="I9" s="542" t="s">
        <v>1974</v>
      </c>
      <c r="J9" s="91" t="s">
        <v>1858</v>
      </c>
      <c r="K9" s="91" t="s">
        <v>1969</v>
      </c>
    </row>
    <row r="10" spans="6:12" x14ac:dyDescent="0.25">
      <c r="F10" s="540">
        <v>5</v>
      </c>
      <c r="G10" s="87" t="s">
        <v>1963</v>
      </c>
      <c r="H10" s="541" t="s">
        <v>1975</v>
      </c>
      <c r="I10" s="542" t="s">
        <v>1976</v>
      </c>
      <c r="J10" s="91" t="s">
        <v>1858</v>
      </c>
      <c r="K10" s="91" t="s">
        <v>1861</v>
      </c>
    </row>
    <row r="11" spans="6:12" x14ac:dyDescent="0.25">
      <c r="F11" s="540">
        <v>6</v>
      </c>
      <c r="G11" s="87" t="s">
        <v>1964</v>
      </c>
      <c r="H11" s="541"/>
      <c r="I11" s="542"/>
      <c r="J11" s="91"/>
      <c r="K11" s="91"/>
    </row>
    <row r="12" spans="6:12" x14ac:dyDescent="0.25">
      <c r="F12" s="540">
        <v>7</v>
      </c>
      <c r="G12" s="87"/>
      <c r="H12" s="541"/>
      <c r="I12" s="542"/>
      <c r="J12" s="91"/>
      <c r="K12" s="91"/>
    </row>
    <row r="13" spans="6:12" x14ac:dyDescent="0.25">
      <c r="F13" s="540">
        <v>8</v>
      </c>
      <c r="G13" s="87"/>
      <c r="H13" s="541"/>
      <c r="I13" s="542"/>
      <c r="J13" s="91"/>
      <c r="K13" s="91"/>
    </row>
    <row r="14" spans="6:12" x14ac:dyDescent="0.25">
      <c r="F14" s="540">
        <v>9</v>
      </c>
      <c r="G14" s="87"/>
      <c r="H14" s="541"/>
      <c r="I14" s="542"/>
      <c r="J14" s="91"/>
      <c r="K14" s="91"/>
    </row>
    <row r="15" spans="6:12" x14ac:dyDescent="0.25">
      <c r="F15" s="540">
        <v>10</v>
      </c>
      <c r="G15" s="87"/>
      <c r="H15" s="541"/>
      <c r="I15" s="542"/>
      <c r="J15" s="91"/>
      <c r="K15" s="91"/>
    </row>
    <row r="16" spans="6:12" x14ac:dyDescent="0.25">
      <c r="F16" s="540">
        <v>11</v>
      </c>
      <c r="G16" s="87"/>
      <c r="H16" s="541"/>
      <c r="I16" s="542"/>
      <c r="J16" s="91"/>
      <c r="K16" s="91"/>
    </row>
    <row r="17" spans="6:11" x14ac:dyDescent="0.25">
      <c r="F17" s="540">
        <v>12</v>
      </c>
      <c r="G17" s="87"/>
      <c r="H17" s="541"/>
      <c r="I17" s="542"/>
      <c r="J17" s="91"/>
      <c r="K17" s="91"/>
    </row>
  </sheetData>
  <hyperlinks>
    <hyperlink ref="H6" r:id="rId1"/>
    <hyperlink ref="H7" r:id="rId2"/>
    <hyperlink ref="H8" r:id="rId3"/>
    <hyperlink ref="H9" r:id="rId4"/>
    <hyperlink ref="H10"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MVIB-1</vt:lpstr>
      <vt:lpstr>ADEUDOS MVIB-1</vt:lpstr>
      <vt:lpstr>MVIB-2</vt:lpstr>
      <vt:lpstr>ADEUDOS MVIB-2</vt:lpstr>
      <vt:lpstr>MVIB-3</vt:lpstr>
      <vt:lpstr>ADEUDOS MVIB-3</vt:lpstr>
      <vt:lpstr>MVI- 4 IRAPUATO</vt:lpstr>
      <vt:lpstr>ADEUDOS MVIB-4</vt:lpstr>
      <vt:lpstr>MVII-5</vt:lpstr>
      <vt:lpstr>ADEUDOS MVII-5</vt:lpstr>
      <vt:lpstr>LISTA MVIB 5</vt:lpstr>
      <vt:lpstr>MVI-6 IRAPUATO</vt:lpstr>
      <vt:lpstr>DEUDORES MVI-6</vt:lpstr>
      <vt:lpstr>LISTA MVIB 6</vt:lpstr>
      <vt:lpstr>MVIBN-7</vt:lpstr>
      <vt:lpstr>DEUDORES MVIBN-7 </vt:lpstr>
      <vt:lpstr>LISTA DATOS MVIBN-7</vt:lpstr>
      <vt:lpstr>MVIBN-8</vt:lpstr>
      <vt:lpstr>LISTA DATOS MVIBN-8</vt:lpstr>
      <vt:lpstr>MVIBN-9</vt:lpstr>
      <vt:lpstr>LISTA MVIBN-9</vt:lpstr>
      <vt:lpstr>DEUDORES MVIBN-9</vt:lpstr>
      <vt:lpstr>MVIBN-10</vt:lpstr>
      <vt:lpstr>LISTA MVIBN-10</vt:lpstr>
      <vt:lpstr>'MVI- 4 IRAPUATO'!Área_de_impresión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Auxadmon</cp:lastModifiedBy>
  <cp:lastPrinted>2024-10-15T22:43:54Z</cp:lastPrinted>
  <dcterms:created xsi:type="dcterms:W3CDTF">2014-02-19T18:58:08Z</dcterms:created>
  <dcterms:modified xsi:type="dcterms:W3CDTF">2024-10-15T22:43:58Z</dcterms:modified>
</cp:coreProperties>
</file>