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2.xml" ContentType="application/vnd.openxmlformats-officedocument.drawing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4240" windowHeight="13140" firstSheet="22" activeTab="26"/>
  </bookViews>
  <sheets>
    <sheet name="MGP-1" sheetId="15" r:id="rId1"/>
    <sheet name="LISTA MGP1" sheetId="22" r:id="rId2"/>
    <sheet name="MGP-2" sheetId="16" r:id="rId3"/>
    <sheet name="LISTA MGP2" sheetId="20" r:id="rId4"/>
    <sheet name="MGP-3" sheetId="17" r:id="rId5"/>
    <sheet name="LISTA MGP3" sheetId="21" r:id="rId6"/>
    <sheet name="MGP4" sheetId="18" r:id="rId7"/>
    <sheet name="ADEUDOS-MGP4" sheetId="19" r:id="rId8"/>
    <sheet name="MGP-5" sheetId="2" r:id="rId9"/>
    <sheet name="ADEUDOSMGP5" sheetId="8" r:id="rId10"/>
    <sheet name="LISTA MGP5" sheetId="6" r:id="rId11"/>
    <sheet name="MGP-6" sheetId="10" r:id="rId12"/>
    <sheet name="ADEUDOSMGP-6" sheetId="11" r:id="rId13"/>
    <sheet name="LISTA MGP6" sheetId="9" r:id="rId14"/>
    <sheet name="MGP-7 SALAMANCA" sheetId="13" r:id="rId15"/>
    <sheet name="DEUDORES MGP7" sheetId="14" r:id="rId16"/>
    <sheet name="LISTA MGP7" sheetId="12" r:id="rId17"/>
    <sheet name="F.ADEUDOS VARIOS" sheetId="23" r:id="rId18"/>
    <sheet name="ADEUDOS" sheetId="24" r:id="rId19"/>
    <sheet name="MGP-8" sheetId="25" r:id="rId20"/>
    <sheet name="LISTA MGP-8" sheetId="26" r:id="rId21"/>
    <sheet name="MGP-9" sheetId="28" r:id="rId22"/>
    <sheet name="DEUDORES MGP9" sheetId="27" r:id="rId23"/>
    <sheet name="LISTA MGP-9" sheetId="29" r:id="rId24"/>
    <sheet name="MGP-10" sheetId="30" r:id="rId25"/>
    <sheet name="DEUDORES MGP 10" sheetId="33" r:id="rId26"/>
    <sheet name="MGP-11" sheetId="31" r:id="rId27"/>
    <sheet name="LISTA MGP-11" sheetId="32" r:id="rId28"/>
    <sheet name="MGP-12" sheetId="34" r:id="rId29"/>
    <sheet name="LISTA MGP-12" sheetId="35" r:id="rId30"/>
    <sheet name="MGP-13" sheetId="36" r:id="rId31"/>
  </sheets>
  <definedNames>
    <definedName name="_xlnm._FilterDatabase" localSheetId="20" hidden="1">'LISTA MGP-8'!$A$2:$F$39</definedName>
    <definedName name="_xlnm.Print_Area" localSheetId="18">ADEUDOS!$A$59:$G$70</definedName>
    <definedName name="_xlnm.Print_Area" localSheetId="4">'MGP-3'!$A$1:$AQ$14</definedName>
    <definedName name="_xlnm.Print_Area" localSheetId="6">'MGP4'!$C$4:$C$24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45621"/>
</workbook>
</file>

<file path=xl/calcChain.xml><?xml version="1.0" encoding="utf-8"?>
<calcChain xmlns="http://schemas.openxmlformats.org/spreadsheetml/2006/main">
  <c r="I10" i="36" l="1"/>
  <c r="I8" i="36" l="1"/>
  <c r="AG10" i="31"/>
  <c r="AG12" i="31" s="1"/>
  <c r="AE12" i="31"/>
  <c r="AE11" i="31"/>
  <c r="AF10" i="31"/>
  <c r="AC11" i="31"/>
  <c r="M9" i="36" l="1"/>
  <c r="AO8" i="36"/>
  <c r="AN8" i="36"/>
  <c r="AM8" i="36"/>
  <c r="AL8" i="36"/>
  <c r="AK8" i="36"/>
  <c r="AJ8" i="36"/>
  <c r="AI8" i="36"/>
  <c r="AH8" i="36"/>
  <c r="AG8" i="36"/>
  <c r="AF8" i="36"/>
  <c r="AE8" i="36"/>
  <c r="AD8" i="36"/>
  <c r="AC8" i="36"/>
  <c r="AB8" i="36"/>
  <c r="AA8" i="36"/>
  <c r="Z8" i="36"/>
  <c r="Y8" i="36"/>
  <c r="X8" i="36"/>
  <c r="W8" i="36"/>
  <c r="V8" i="36"/>
  <c r="U8" i="36"/>
  <c r="T8" i="36"/>
  <c r="S8" i="36"/>
  <c r="R8" i="36"/>
  <c r="Q8" i="36"/>
  <c r="P8" i="36"/>
  <c r="O8" i="36"/>
  <c r="N8" i="36"/>
  <c r="M8" i="36"/>
  <c r="L8" i="36"/>
  <c r="K8" i="36"/>
  <c r="J8" i="36"/>
  <c r="H8" i="36"/>
  <c r="G8" i="36"/>
  <c r="G10" i="36" s="1"/>
  <c r="AE10" i="31" l="1"/>
  <c r="AC10" i="31" l="1"/>
  <c r="AC12" i="31" s="1"/>
  <c r="S11" i="34" l="1"/>
  <c r="S9" i="34"/>
  <c r="AD10" i="31"/>
  <c r="Q9" i="34" l="1"/>
  <c r="Q11" i="34" s="1"/>
  <c r="AA11" i="31" l="1"/>
  <c r="AA10" i="31"/>
  <c r="Y11" i="31"/>
  <c r="Y10" i="31"/>
  <c r="AB10" i="31"/>
  <c r="O9" i="34" l="1"/>
  <c r="O11" i="34" s="1"/>
  <c r="Z10" i="31"/>
  <c r="AA12" i="31" l="1"/>
  <c r="Y12" i="31"/>
  <c r="W11" i="31" l="1"/>
  <c r="W10" i="31"/>
  <c r="M9" i="34"/>
  <c r="K9" i="34" l="1"/>
  <c r="M11" i="34"/>
  <c r="W12" i="31"/>
  <c r="AI10" i="30" l="1"/>
  <c r="K11" i="34" l="1"/>
  <c r="U11" i="31"/>
  <c r="I9" i="34" l="1"/>
  <c r="I11" i="34" s="1"/>
  <c r="AQ14" i="28" l="1"/>
  <c r="U9" i="34" l="1"/>
  <c r="T9" i="34"/>
  <c r="R9" i="34"/>
  <c r="P9" i="34"/>
  <c r="N9" i="34"/>
  <c r="L9" i="34"/>
  <c r="J9" i="34"/>
  <c r="H9" i="34"/>
  <c r="G9" i="34"/>
  <c r="G11" i="34" l="1"/>
  <c r="S9" i="31"/>
  <c r="T10" i="31" l="1"/>
  <c r="U10" i="31"/>
  <c r="U12" i="31" s="1"/>
  <c r="S10" i="31" l="1"/>
  <c r="S11" i="31" l="1"/>
  <c r="AO13" i="28"/>
  <c r="AN12" i="28" l="1"/>
  <c r="AO12" i="28"/>
  <c r="AO14" i="28" s="1"/>
  <c r="S12" i="31" l="1"/>
  <c r="R10" i="31"/>
  <c r="H15" i="27"/>
  <c r="AM13" i="28" l="1"/>
  <c r="AK13" i="28" l="1"/>
  <c r="Q10" i="31" l="1"/>
  <c r="Q12" i="31" s="1"/>
  <c r="P10" i="31"/>
  <c r="AA9" i="30" l="1"/>
  <c r="Z8" i="30"/>
  <c r="AA8" i="30"/>
  <c r="AA10" i="30" s="1"/>
  <c r="AB8" i="30"/>
  <c r="AC8" i="30"/>
  <c r="AC10" i="30" s="1"/>
  <c r="F14" i="33" l="1"/>
  <c r="H14" i="33" s="1"/>
  <c r="F13" i="33"/>
  <c r="H13" i="33" s="1"/>
  <c r="J13" i="33" l="1"/>
  <c r="J14" i="33" s="1"/>
  <c r="J15" i="33" s="1"/>
  <c r="AL12" i="28" l="1"/>
  <c r="AM12" i="28"/>
  <c r="AM14" i="28" s="1"/>
  <c r="O11" i="31" l="1"/>
  <c r="AJ12" i="28"/>
  <c r="AK10" i="28" l="1"/>
  <c r="AK12" i="28" s="1"/>
  <c r="AK14" i="28" s="1"/>
  <c r="N10" i="31" l="1"/>
  <c r="O10" i="31"/>
  <c r="O12" i="31" s="1"/>
  <c r="L10" i="31"/>
  <c r="M10" i="31"/>
  <c r="M12" i="31" s="1"/>
  <c r="W9" i="30" l="1"/>
  <c r="V8" i="30"/>
  <c r="W8" i="30"/>
  <c r="W10" i="30" s="1"/>
  <c r="X8" i="30"/>
  <c r="Y8" i="30"/>
  <c r="Y10" i="30" s="1"/>
  <c r="AH12" i="28"/>
  <c r="K10" i="31" l="1"/>
  <c r="K12" i="31" l="1"/>
  <c r="AI9" i="28" l="1"/>
  <c r="AF12" i="28" l="1"/>
  <c r="I10" i="31" l="1"/>
  <c r="J10" i="31"/>
  <c r="I11" i="31"/>
  <c r="T8" i="30" l="1"/>
  <c r="U8" i="30"/>
  <c r="U10" i="30" s="1"/>
  <c r="H10" i="31" l="1"/>
  <c r="I12" i="31"/>
  <c r="G10" i="31" l="1"/>
  <c r="G12" i="31" s="1"/>
  <c r="AD12" i="28" l="1"/>
  <c r="AI7" i="28" l="1"/>
  <c r="AG7" i="28"/>
  <c r="AE7" i="28"/>
  <c r="AE13" i="28" l="1"/>
  <c r="AE12" i="28"/>
  <c r="AG13" i="28"/>
  <c r="AG12" i="28"/>
  <c r="AG14" i="28" s="1"/>
  <c r="AI13" i="28"/>
  <c r="AI12" i="28"/>
  <c r="AI14" i="28" s="1"/>
  <c r="AE14" i="28" l="1"/>
  <c r="AB12" i="28"/>
  <c r="AC7" i="28" l="1"/>
  <c r="AC12" i="28" s="1"/>
  <c r="AC14" i="28" s="1"/>
  <c r="AC16" i="28" s="1"/>
  <c r="Z12" i="28" l="1"/>
  <c r="AA13" i="28"/>
  <c r="Y7" i="28" l="1"/>
  <c r="Y12" i="28" s="1"/>
  <c r="Y13" i="28"/>
  <c r="X12" i="28"/>
  <c r="W13" i="28"/>
  <c r="Y14" i="28" l="1"/>
  <c r="AA7" i="28"/>
  <c r="AA12" i="28" s="1"/>
  <c r="AA14" i="28" s="1"/>
  <c r="M9" i="30" l="1"/>
  <c r="U13" i="28" l="1"/>
  <c r="S13" i="28"/>
  <c r="U12" i="28" l="1"/>
  <c r="U14" i="28" s="1"/>
  <c r="W7" i="28" l="1"/>
  <c r="W12" i="28" s="1"/>
  <c r="W14" i="28" s="1"/>
  <c r="S12" i="28" l="1"/>
  <c r="S14" i="28" s="1"/>
  <c r="G8" i="30"/>
  <c r="G10" i="30" s="1"/>
  <c r="O13" i="28"/>
  <c r="S8" i="30" l="1"/>
  <c r="S10" i="30" s="1"/>
  <c r="R8" i="30"/>
  <c r="Q8" i="30"/>
  <c r="P8" i="30"/>
  <c r="O8" i="30"/>
  <c r="O10" i="30" s="1"/>
  <c r="N8" i="30"/>
  <c r="M8" i="30"/>
  <c r="M10" i="30" s="1"/>
  <c r="L8" i="30"/>
  <c r="J8" i="30"/>
  <c r="H8" i="30"/>
  <c r="K8" i="30"/>
  <c r="K10" i="30" s="1"/>
  <c r="I8" i="30"/>
  <c r="I10" i="30" s="1"/>
  <c r="E47" i="8"/>
  <c r="G47" i="8" s="1"/>
  <c r="I47" i="8" s="1"/>
  <c r="E45" i="8"/>
  <c r="O12" i="28"/>
  <c r="O14" i="28" s="1"/>
  <c r="Q13" i="28" l="1"/>
  <c r="Q12" i="28"/>
  <c r="Q14" i="28" s="1"/>
  <c r="F13" i="27"/>
  <c r="H13" i="27" s="1"/>
  <c r="M13" i="28" l="1"/>
  <c r="M7" i="28" l="1"/>
  <c r="M12" i="28" s="1"/>
  <c r="M14" i="28" s="1"/>
  <c r="K7" i="28"/>
  <c r="K12" i="28" s="1"/>
  <c r="K14" i="28" s="1"/>
  <c r="G12" i="28" l="1"/>
  <c r="G14" i="28" s="1"/>
  <c r="I7" i="28"/>
  <c r="I12" i="28" s="1"/>
  <c r="I14" i="28" s="1"/>
  <c r="R12" i="28"/>
  <c r="P12" i="28"/>
  <c r="N12" i="28"/>
  <c r="L12" i="28"/>
  <c r="J12" i="28"/>
  <c r="H12" i="28"/>
  <c r="U24" i="25"/>
  <c r="S24" i="25"/>
  <c r="Q24" i="25"/>
  <c r="F14" i="27"/>
  <c r="H14" i="27" s="1"/>
  <c r="J13" i="27"/>
  <c r="T23" i="25"/>
  <c r="J14" i="27" l="1"/>
  <c r="J15" i="27" s="1"/>
  <c r="J16" i="27" s="1"/>
  <c r="U17" i="25"/>
  <c r="U10" i="25" l="1"/>
  <c r="U23" i="25" s="1"/>
  <c r="U25" i="25" s="1"/>
  <c r="R23" i="25" l="1"/>
  <c r="S17" i="25"/>
  <c r="S10" i="25" l="1"/>
  <c r="S23" i="25" s="1"/>
  <c r="S25" i="25" s="1"/>
  <c r="M24" i="25" l="1"/>
  <c r="P23" i="25"/>
  <c r="Q17" i="25" l="1"/>
  <c r="Q23" i="25" s="1"/>
  <c r="Q25" i="25" s="1"/>
  <c r="O24" i="25" l="1"/>
  <c r="N23" i="25"/>
  <c r="O23" i="25"/>
  <c r="K24" i="25"/>
  <c r="O25" i="25" l="1"/>
  <c r="AP19" i="17"/>
  <c r="K23" i="25" l="1"/>
  <c r="M23" i="25" l="1"/>
  <c r="M25" i="25" s="1"/>
  <c r="K25" i="25" l="1"/>
  <c r="G23" i="25" l="1"/>
  <c r="I23" i="25"/>
  <c r="J23" i="25" l="1"/>
  <c r="L23" i="25"/>
  <c r="H23" i="25"/>
  <c r="G275" i="24" l="1"/>
  <c r="G274" i="24"/>
  <c r="G266" i="24"/>
  <c r="G267" i="24" s="1"/>
  <c r="G258" i="24"/>
  <c r="G257" i="24"/>
  <c r="G256" i="24"/>
  <c r="G255" i="24"/>
  <c r="G254" i="24"/>
  <c r="G253" i="24"/>
  <c r="G252" i="24"/>
  <c r="G251" i="24"/>
  <c r="G250" i="24"/>
  <c r="G249" i="24"/>
  <c r="G248" i="24"/>
  <c r="G247" i="24"/>
  <c r="G239" i="24"/>
  <c r="G240" i="24" s="1"/>
  <c r="G231" i="24"/>
  <c r="G230" i="24"/>
  <c r="G222" i="24"/>
  <c r="G221" i="24"/>
  <c r="G220" i="24"/>
  <c r="G219" i="24"/>
  <c r="G218" i="24"/>
  <c r="G217" i="24"/>
  <c r="G216" i="24"/>
  <c r="G215" i="24"/>
  <c r="G214" i="24"/>
  <c r="G206" i="24"/>
  <c r="G205" i="24"/>
  <c r="G197" i="24"/>
  <c r="G196" i="24"/>
  <c r="G188" i="24"/>
  <c r="G187" i="24"/>
  <c r="G179" i="24"/>
  <c r="G178" i="24"/>
  <c r="G177" i="24"/>
  <c r="G169" i="24"/>
  <c r="G170" i="24" s="1"/>
  <c r="G161" i="24"/>
  <c r="G160" i="24"/>
  <c r="G152" i="24"/>
  <c r="G153" i="24" s="1"/>
  <c r="G145" i="24"/>
  <c r="G144" i="24"/>
  <c r="G136" i="24"/>
  <c r="G135" i="24"/>
  <c r="G134" i="24"/>
  <c r="G133" i="24"/>
  <c r="P127" i="24"/>
  <c r="P126" i="24"/>
  <c r="P125" i="24"/>
  <c r="G125" i="24"/>
  <c r="Q124" i="24"/>
  <c r="G124" i="24"/>
  <c r="Q123" i="24"/>
  <c r="G123" i="24"/>
  <c r="G126" i="24" s="1"/>
  <c r="G115" i="24"/>
  <c r="G114" i="24"/>
  <c r="G113" i="24"/>
  <c r="G112" i="24"/>
  <c r="G111" i="24"/>
  <c r="G103" i="24"/>
  <c r="G102" i="24"/>
  <c r="G101" i="24"/>
  <c r="G100" i="24"/>
  <c r="P95" i="24"/>
  <c r="N95" i="24"/>
  <c r="L95" i="24"/>
  <c r="K95" i="24"/>
  <c r="M93" i="24"/>
  <c r="O93" i="24" s="1"/>
  <c r="Z92" i="24"/>
  <c r="V92" i="24"/>
  <c r="U92" i="24"/>
  <c r="O92" i="24"/>
  <c r="M92" i="24"/>
  <c r="M91" i="24"/>
  <c r="O91" i="24" s="1"/>
  <c r="W90" i="24"/>
  <c r="Y90" i="24" s="1"/>
  <c r="M90" i="24"/>
  <c r="O90" i="24" s="1"/>
  <c r="W89" i="24"/>
  <c r="Y89" i="24" s="1"/>
  <c r="M89" i="24"/>
  <c r="O89" i="24" s="1"/>
  <c r="W88" i="24"/>
  <c r="Y88" i="24" s="1"/>
  <c r="M88" i="24"/>
  <c r="O88" i="24" s="1"/>
  <c r="W87" i="24"/>
  <c r="Y87" i="24" s="1"/>
  <c r="M87" i="24"/>
  <c r="O87" i="24" s="1"/>
  <c r="W86" i="24"/>
  <c r="Y86" i="24" s="1"/>
  <c r="M86" i="24"/>
  <c r="O86" i="24" s="1"/>
  <c r="W85" i="24"/>
  <c r="Y85" i="24" s="1"/>
  <c r="M85" i="24"/>
  <c r="O85" i="24" s="1"/>
  <c r="W84" i="24"/>
  <c r="Y84" i="24" s="1"/>
  <c r="M84" i="24"/>
  <c r="O84" i="24" s="1"/>
  <c r="W83" i="24"/>
  <c r="Y83" i="24" s="1"/>
  <c r="M83" i="24"/>
  <c r="O83" i="24" s="1"/>
  <c r="W82" i="24"/>
  <c r="Y82" i="24" s="1"/>
  <c r="M82" i="24"/>
  <c r="O82" i="24" s="1"/>
  <c r="W81" i="24"/>
  <c r="Y81" i="24" s="1"/>
  <c r="M81" i="24"/>
  <c r="O81" i="24" s="1"/>
  <c r="W80" i="24"/>
  <c r="Y80" i="24" s="1"/>
  <c r="M80" i="24"/>
  <c r="O80" i="24" s="1"/>
  <c r="W79" i="24"/>
  <c r="Y79" i="24" s="1"/>
  <c r="O79" i="24"/>
  <c r="W78" i="24"/>
  <c r="Y78" i="24" s="1"/>
  <c r="M78" i="24"/>
  <c r="O78" i="24" s="1"/>
  <c r="W77" i="24"/>
  <c r="Y77" i="24" s="1"/>
  <c r="M77" i="24"/>
  <c r="W76" i="24"/>
  <c r="Y76" i="24" s="1"/>
  <c r="O76" i="24"/>
  <c r="W75" i="24"/>
  <c r="Y75" i="24" s="1"/>
  <c r="O75" i="24"/>
  <c r="W74" i="24"/>
  <c r="Y74" i="24" s="1"/>
  <c r="O74" i="24"/>
  <c r="Y73" i="24"/>
  <c r="O73" i="24"/>
  <c r="Y72" i="24"/>
  <c r="O72" i="24"/>
  <c r="G69" i="24"/>
  <c r="G68" i="24"/>
  <c r="G67" i="24"/>
  <c r="G66" i="24"/>
  <c r="G65" i="24"/>
  <c r="G64" i="24"/>
  <c r="G63" i="24"/>
  <c r="G55" i="24"/>
  <c r="G54" i="24"/>
  <c r="G53" i="24"/>
  <c r="G52" i="24"/>
  <c r="G51" i="24"/>
  <c r="G43" i="24"/>
  <c r="G42" i="24"/>
  <c r="G41" i="24"/>
  <c r="G40" i="24"/>
  <c r="G39" i="24"/>
  <c r="G38" i="24"/>
  <c r="G37" i="24"/>
  <c r="G36" i="24"/>
  <c r="G35" i="24"/>
  <c r="G34" i="24"/>
  <c r="G26" i="24"/>
  <c r="G25" i="24"/>
  <c r="G24" i="24"/>
  <c r="G23" i="24"/>
  <c r="G22" i="24"/>
  <c r="G14" i="24"/>
  <c r="G13" i="24"/>
  <c r="G6" i="24"/>
  <c r="P5" i="24"/>
  <c r="P6" i="24" s="1"/>
  <c r="G5" i="24"/>
  <c r="S548" i="23"/>
  <c r="V548" i="23" s="1"/>
  <c r="S547" i="23"/>
  <c r="V547" i="23" s="1"/>
  <c r="S546" i="23"/>
  <c r="W538" i="23"/>
  <c r="S537" i="23"/>
  <c r="S539" i="23" s="1"/>
  <c r="S529" i="23"/>
  <c r="V529" i="23" s="1"/>
  <c r="S528" i="23"/>
  <c r="V528" i="23" s="1"/>
  <c r="S527" i="23"/>
  <c r="V527" i="23" s="1"/>
  <c r="S526" i="23"/>
  <c r="V526" i="23" s="1"/>
  <c r="S525" i="23"/>
  <c r="V525" i="23" s="1"/>
  <c r="S513" i="23"/>
  <c r="V513" i="23" s="1"/>
  <c r="S512" i="23"/>
  <c r="V512" i="23" s="1"/>
  <c r="S511" i="23"/>
  <c r="V511" i="23" s="1"/>
  <c r="S510" i="23"/>
  <c r="V510" i="23" s="1"/>
  <c r="S501" i="23"/>
  <c r="V501" i="23" s="1"/>
  <c r="S500" i="23"/>
  <c r="V500" i="23" s="1"/>
  <c r="V491" i="23"/>
  <c r="V490" i="23"/>
  <c r="V489" i="23"/>
  <c r="S480" i="23"/>
  <c r="V480" i="23" s="1"/>
  <c r="V481" i="23" s="1"/>
  <c r="S472" i="23"/>
  <c r="V472" i="23" s="1"/>
  <c r="S471" i="23"/>
  <c r="V471" i="23" s="1"/>
  <c r="S470" i="23"/>
  <c r="V470" i="23" s="1"/>
  <c r="S469" i="23"/>
  <c r="V469" i="23" s="1"/>
  <c r="S468" i="23"/>
  <c r="V468" i="23" s="1"/>
  <c r="S467" i="23"/>
  <c r="V467" i="23" s="1"/>
  <c r="N461" i="23"/>
  <c r="K460" i="23"/>
  <c r="N460" i="23" s="1"/>
  <c r="N462" i="23" s="1"/>
  <c r="S458" i="23"/>
  <c r="V458" i="23" s="1"/>
  <c r="S457" i="23"/>
  <c r="V457" i="23" s="1"/>
  <c r="N452" i="23"/>
  <c r="Q451" i="23"/>
  <c r="N451" i="23"/>
  <c r="K450" i="23"/>
  <c r="N450" i="23" s="1"/>
  <c r="S447" i="23"/>
  <c r="V447" i="23" s="1"/>
  <c r="S446" i="23"/>
  <c r="V446" i="23" s="1"/>
  <c r="S445" i="23"/>
  <c r="V445" i="23" s="1"/>
  <c r="S444" i="23"/>
  <c r="V444" i="23" s="1"/>
  <c r="S443" i="23"/>
  <c r="V443" i="23" s="1"/>
  <c r="K441" i="23"/>
  <c r="N441" i="23" s="1"/>
  <c r="K438" i="23"/>
  <c r="N438" i="23" s="1"/>
  <c r="K437" i="23"/>
  <c r="N437" i="23" s="1"/>
  <c r="S436" i="23"/>
  <c r="V436" i="23" s="1"/>
  <c r="K436" i="23"/>
  <c r="N436" i="23" s="1"/>
  <c r="S435" i="23"/>
  <c r="V435" i="23" s="1"/>
  <c r="K435" i="23"/>
  <c r="N435" i="23" s="1"/>
  <c r="S434" i="23"/>
  <c r="V434" i="23" s="1"/>
  <c r="K434" i="23"/>
  <c r="N434" i="23" s="1"/>
  <c r="S433" i="23"/>
  <c r="V433" i="23" s="1"/>
  <c r="S432" i="23"/>
  <c r="V432" i="23" s="1"/>
  <c r="S431" i="23"/>
  <c r="V431" i="23" s="1"/>
  <c r="S430" i="23"/>
  <c r="V430" i="23" s="1"/>
  <c r="S429" i="23"/>
  <c r="V429" i="23" s="1"/>
  <c r="K427" i="23"/>
  <c r="N427" i="23" s="1"/>
  <c r="K426" i="23"/>
  <c r="N426" i="23" s="1"/>
  <c r="N418" i="23"/>
  <c r="N417" i="23"/>
  <c r="N416" i="23"/>
  <c r="N415" i="23"/>
  <c r="N414" i="23"/>
  <c r="K405" i="23"/>
  <c r="N405" i="23" s="1"/>
  <c r="K404" i="23"/>
  <c r="N404" i="23" s="1"/>
  <c r="V403" i="23"/>
  <c r="S403" i="23"/>
  <c r="K403" i="23"/>
  <c r="N403" i="23" s="1"/>
  <c r="V402" i="23"/>
  <c r="S402" i="23"/>
  <c r="K402" i="23"/>
  <c r="N402" i="23" s="1"/>
  <c r="S401" i="23"/>
  <c r="V401" i="23" s="1"/>
  <c r="S400" i="23"/>
  <c r="V400" i="23" s="1"/>
  <c r="K395" i="23"/>
  <c r="N395" i="23" s="1"/>
  <c r="K394" i="23"/>
  <c r="N394" i="23" s="1"/>
  <c r="K393" i="23"/>
  <c r="N393" i="23" s="1"/>
  <c r="K392" i="23"/>
  <c r="N392" i="23" s="1"/>
  <c r="N383" i="23"/>
  <c r="K382" i="23"/>
  <c r="M382" i="23" s="1"/>
  <c r="N382" i="23" s="1"/>
  <c r="N385" i="23" s="1"/>
  <c r="K374" i="23"/>
  <c r="M374" i="23" s="1"/>
  <c r="N374" i="23" s="1"/>
  <c r="K373" i="23"/>
  <c r="M373" i="23" s="1"/>
  <c r="N373" i="23" s="1"/>
  <c r="K372" i="23"/>
  <c r="M372" i="23" s="1"/>
  <c r="N372" i="23" s="1"/>
  <c r="K371" i="23"/>
  <c r="M371" i="23" s="1"/>
  <c r="N371" i="23" s="1"/>
  <c r="K363" i="23"/>
  <c r="M363" i="23" s="1"/>
  <c r="N363" i="23" s="1"/>
  <c r="N365" i="23" s="1"/>
  <c r="K354" i="23"/>
  <c r="M354" i="23" s="1"/>
  <c r="N354" i="23" s="1"/>
  <c r="N356" i="23" s="1"/>
  <c r="K346" i="23"/>
  <c r="M346" i="23" s="1"/>
  <c r="N346" i="23" s="1"/>
  <c r="N348" i="23" s="1"/>
  <c r="M335" i="23"/>
  <c r="N335" i="23" s="1"/>
  <c r="K334" i="23"/>
  <c r="M334" i="23" s="1"/>
  <c r="N334" i="23" s="1"/>
  <c r="M325" i="23"/>
  <c r="N325" i="23" s="1"/>
  <c r="K324" i="23"/>
  <c r="M324" i="23" s="1"/>
  <c r="N324" i="23" s="1"/>
  <c r="K323" i="23"/>
  <c r="M323" i="23" s="1"/>
  <c r="N323" i="23" s="1"/>
  <c r="C323" i="23"/>
  <c r="E323" i="23" s="1"/>
  <c r="F323" i="23" s="1"/>
  <c r="K322" i="23"/>
  <c r="M322" i="23" s="1"/>
  <c r="N322" i="23" s="1"/>
  <c r="C322" i="23"/>
  <c r="E322" i="23" s="1"/>
  <c r="F322" i="23" s="1"/>
  <c r="K321" i="23"/>
  <c r="M321" i="23" s="1"/>
  <c r="N321" i="23" s="1"/>
  <c r="C321" i="23"/>
  <c r="E321" i="23" s="1"/>
  <c r="K320" i="23"/>
  <c r="M320" i="23" s="1"/>
  <c r="N320" i="23" s="1"/>
  <c r="S313" i="23"/>
  <c r="U313" i="23" s="1"/>
  <c r="V313" i="23" s="1"/>
  <c r="M311" i="23"/>
  <c r="N311" i="23" s="1"/>
  <c r="K310" i="23"/>
  <c r="M310" i="23" s="1"/>
  <c r="N310" i="23" s="1"/>
  <c r="C305" i="23"/>
  <c r="E305" i="23" s="1"/>
  <c r="F305" i="23" s="1"/>
  <c r="F308" i="23" s="1"/>
  <c r="C304" i="23"/>
  <c r="E304" i="23" s="1"/>
  <c r="F304" i="23" s="1"/>
  <c r="C303" i="23"/>
  <c r="E303" i="23" s="1"/>
  <c r="F303" i="23" s="1"/>
  <c r="I252" i="23"/>
  <c r="F251" i="23"/>
  <c r="F250" i="23"/>
  <c r="F249" i="23"/>
  <c r="F248" i="23"/>
  <c r="F247" i="23"/>
  <c r="I245" i="23"/>
  <c r="I246" i="23" s="1"/>
  <c r="C238" i="23"/>
  <c r="E238" i="23" s="1"/>
  <c r="F238" i="23" s="1"/>
  <c r="C237" i="23"/>
  <c r="E237" i="23" s="1"/>
  <c r="F237" i="23" s="1"/>
  <c r="C235" i="23"/>
  <c r="E235" i="23" s="1"/>
  <c r="F235" i="23" s="1"/>
  <c r="C226" i="23"/>
  <c r="E226" i="23" s="1"/>
  <c r="F226" i="23" s="1"/>
  <c r="C224" i="23"/>
  <c r="E224" i="23" s="1"/>
  <c r="F224" i="23" s="1"/>
  <c r="C216" i="23"/>
  <c r="E216" i="23" s="1"/>
  <c r="F216" i="23" s="1"/>
  <c r="C215" i="23"/>
  <c r="E215" i="23" s="1"/>
  <c r="F215" i="23" s="1"/>
  <c r="C213" i="23"/>
  <c r="E213" i="23" s="1"/>
  <c r="F213" i="23" s="1"/>
  <c r="C204" i="23"/>
  <c r="E204" i="23" s="1"/>
  <c r="F204" i="23" s="1"/>
  <c r="C203" i="23"/>
  <c r="E203" i="23" s="1"/>
  <c r="F203" i="23" s="1"/>
  <c r="C195" i="23"/>
  <c r="E195" i="23" s="1"/>
  <c r="F195" i="23" s="1"/>
  <c r="C194" i="23"/>
  <c r="E194" i="23" s="1"/>
  <c r="F194" i="23" s="1"/>
  <c r="C185" i="23"/>
  <c r="E185" i="23" s="1"/>
  <c r="F185" i="23" s="1"/>
  <c r="C184" i="23"/>
  <c r="E184" i="23" s="1"/>
  <c r="F184" i="23" s="1"/>
  <c r="C182" i="23"/>
  <c r="E182" i="23" s="1"/>
  <c r="F182" i="23" s="1"/>
  <c r="I171" i="23"/>
  <c r="C171" i="23"/>
  <c r="E171" i="23" s="1"/>
  <c r="F171" i="23" s="1"/>
  <c r="C170" i="23"/>
  <c r="E170" i="23" s="1"/>
  <c r="F170" i="23" s="1"/>
  <c r="C169" i="23"/>
  <c r="E169" i="23" s="1"/>
  <c r="F169" i="23" s="1"/>
  <c r="C160" i="23"/>
  <c r="E160" i="23" s="1"/>
  <c r="F160" i="23" s="1"/>
  <c r="C159" i="23"/>
  <c r="E159" i="23" s="1"/>
  <c r="F159" i="23" s="1"/>
  <c r="C158" i="23"/>
  <c r="E158" i="23" s="1"/>
  <c r="F158" i="23" s="1"/>
  <c r="M156" i="23"/>
  <c r="N156" i="23" s="1"/>
  <c r="K155" i="23"/>
  <c r="M155" i="23" s="1"/>
  <c r="N155" i="23" s="1"/>
  <c r="C149" i="23"/>
  <c r="E149" i="23" s="1"/>
  <c r="F149" i="23" s="1"/>
  <c r="C148" i="23"/>
  <c r="E148" i="23" s="1"/>
  <c r="F148" i="23" s="1"/>
  <c r="C147" i="23"/>
  <c r="E147" i="23" s="1"/>
  <c r="F147" i="23" s="1"/>
  <c r="K145" i="23"/>
  <c r="M145" i="23" s="1"/>
  <c r="C136" i="23"/>
  <c r="E136" i="23" s="1"/>
  <c r="F136" i="23" s="1"/>
  <c r="C135" i="23"/>
  <c r="E135" i="23" s="1"/>
  <c r="F135" i="23" s="1"/>
  <c r="K134" i="23"/>
  <c r="M134" i="23" s="1"/>
  <c r="N134" i="23" s="1"/>
  <c r="C134" i="23"/>
  <c r="E134" i="23" s="1"/>
  <c r="F134" i="23" s="1"/>
  <c r="K133" i="23"/>
  <c r="M133" i="23" s="1"/>
  <c r="N133" i="23" s="1"/>
  <c r="C124" i="23"/>
  <c r="E124" i="23" s="1"/>
  <c r="F124" i="23" s="1"/>
  <c r="F126" i="23" s="1"/>
  <c r="M122" i="23"/>
  <c r="N122" i="23" s="1"/>
  <c r="K121" i="23"/>
  <c r="M121" i="23" s="1"/>
  <c r="N121" i="23" s="1"/>
  <c r="D116" i="23"/>
  <c r="B116" i="23"/>
  <c r="C114" i="23"/>
  <c r="E114" i="23" s="1"/>
  <c r="F114" i="23" s="1"/>
  <c r="C113" i="23"/>
  <c r="E113" i="23" s="1"/>
  <c r="F112" i="23"/>
  <c r="C112" i="23"/>
  <c r="M107" i="23"/>
  <c r="N107" i="23" s="1"/>
  <c r="K106" i="23"/>
  <c r="M106" i="23" s="1"/>
  <c r="N106" i="23" s="1"/>
  <c r="D106" i="23"/>
  <c r="B106" i="23"/>
  <c r="C104" i="23"/>
  <c r="E104" i="23" s="1"/>
  <c r="F104" i="23" s="1"/>
  <c r="C102" i="23"/>
  <c r="E102" i="23" s="1"/>
  <c r="F102" i="23" s="1"/>
  <c r="C101" i="23"/>
  <c r="E101" i="23" s="1"/>
  <c r="M93" i="23"/>
  <c r="N93" i="23" s="1"/>
  <c r="C93" i="23"/>
  <c r="E93" i="23" s="1"/>
  <c r="F93" i="23" s="1"/>
  <c r="K92" i="23"/>
  <c r="M92" i="23" s="1"/>
  <c r="N92" i="23" s="1"/>
  <c r="C92" i="23"/>
  <c r="E92" i="23" s="1"/>
  <c r="F92" i="23" s="1"/>
  <c r="C91" i="23"/>
  <c r="E91" i="23" s="1"/>
  <c r="F91" i="23" s="1"/>
  <c r="C89" i="23"/>
  <c r="E89" i="23" s="1"/>
  <c r="F89" i="23" s="1"/>
  <c r="F80" i="23"/>
  <c r="M79" i="23"/>
  <c r="N79" i="23" s="1"/>
  <c r="C79" i="23"/>
  <c r="E79" i="23" s="1"/>
  <c r="F79" i="23" s="1"/>
  <c r="K78" i="23"/>
  <c r="M78" i="23" s="1"/>
  <c r="N78" i="23" s="1"/>
  <c r="C77" i="23"/>
  <c r="E77" i="23" s="1"/>
  <c r="F77" i="23" s="1"/>
  <c r="C68" i="23"/>
  <c r="E68" i="23" s="1"/>
  <c r="F68" i="23" s="1"/>
  <c r="M67" i="23"/>
  <c r="N67" i="23" s="1"/>
  <c r="C67" i="23"/>
  <c r="E67" i="23" s="1"/>
  <c r="F67" i="23" s="1"/>
  <c r="K66" i="23"/>
  <c r="M66" i="23" s="1"/>
  <c r="N66" i="23" s="1"/>
  <c r="C59" i="23"/>
  <c r="E59" i="23" s="1"/>
  <c r="F59" i="23" s="1"/>
  <c r="F60" i="23" s="1"/>
  <c r="M57" i="23"/>
  <c r="N57" i="23" s="1"/>
  <c r="K56" i="23"/>
  <c r="M56" i="23" s="1"/>
  <c r="N56" i="23" s="1"/>
  <c r="C51" i="23"/>
  <c r="E51" i="23" s="1"/>
  <c r="F51" i="23" s="1"/>
  <c r="C49" i="23"/>
  <c r="E49" i="23" s="1"/>
  <c r="F49" i="23" s="1"/>
  <c r="K44" i="23"/>
  <c r="M44" i="23" s="1"/>
  <c r="N44" i="23" s="1"/>
  <c r="K43" i="23"/>
  <c r="M43" i="23" s="1"/>
  <c r="N43" i="23" s="1"/>
  <c r="K42" i="23"/>
  <c r="M42" i="23" s="1"/>
  <c r="N42" i="23" s="1"/>
  <c r="K41" i="23"/>
  <c r="M41" i="23" s="1"/>
  <c r="N41" i="23" s="1"/>
  <c r="K40" i="23"/>
  <c r="M40" i="23" s="1"/>
  <c r="N40" i="23" s="1"/>
  <c r="C40" i="23"/>
  <c r="E40" i="23" s="1"/>
  <c r="F40" i="23" s="1"/>
  <c r="K39" i="23"/>
  <c r="M39" i="23" s="1"/>
  <c r="N39" i="23" s="1"/>
  <c r="C39" i="23"/>
  <c r="E39" i="23" s="1"/>
  <c r="F39" i="23" s="1"/>
  <c r="C38" i="23"/>
  <c r="E38" i="23" s="1"/>
  <c r="F38" i="23" s="1"/>
  <c r="D31" i="23"/>
  <c r="B31" i="23"/>
  <c r="C29" i="23"/>
  <c r="E29" i="23" s="1"/>
  <c r="F29" i="23" s="1"/>
  <c r="M28" i="23"/>
  <c r="N28" i="23" s="1"/>
  <c r="P27" i="23"/>
  <c r="K27" i="23"/>
  <c r="M27" i="23" s="1"/>
  <c r="N27" i="23" s="1"/>
  <c r="K26" i="23"/>
  <c r="M26" i="23" s="1"/>
  <c r="N26" i="23" s="1"/>
  <c r="C25" i="23"/>
  <c r="E25" i="23" s="1"/>
  <c r="F25" i="23" s="1"/>
  <c r="F24" i="23"/>
  <c r="C24" i="23"/>
  <c r="D18" i="23"/>
  <c r="B18" i="23"/>
  <c r="C16" i="23"/>
  <c r="E16" i="23" s="1"/>
  <c r="F16" i="23" s="1"/>
  <c r="N15" i="23"/>
  <c r="C15" i="23"/>
  <c r="E15" i="23" s="1"/>
  <c r="F15" i="23" s="1"/>
  <c r="N14" i="23"/>
  <c r="C14" i="23"/>
  <c r="E14" i="23" s="1"/>
  <c r="F14" i="23" s="1"/>
  <c r="N13" i="23"/>
  <c r="C13" i="23"/>
  <c r="E13" i="23" s="1"/>
  <c r="F13" i="23" s="1"/>
  <c r="N12" i="23"/>
  <c r="M11" i="23"/>
  <c r="N11" i="23" s="1"/>
  <c r="C11" i="23"/>
  <c r="E11" i="23" s="1"/>
  <c r="F11" i="23" s="1"/>
  <c r="K10" i="23"/>
  <c r="M10" i="23" s="1"/>
  <c r="N10" i="23" s="1"/>
  <c r="K9" i="23"/>
  <c r="M9" i="23" s="1"/>
  <c r="N9" i="23" s="1"/>
  <c r="F9" i="23"/>
  <c r="C9" i="23"/>
  <c r="K8" i="23"/>
  <c r="M8" i="23" s="1"/>
  <c r="N8" i="23" s="1"/>
  <c r="C8" i="23"/>
  <c r="E20" i="19"/>
  <c r="G20" i="19" s="1"/>
  <c r="E19" i="19"/>
  <c r="G19" i="19" s="1"/>
  <c r="E18" i="19"/>
  <c r="G18" i="19" s="1"/>
  <c r="E17" i="19"/>
  <c r="G17" i="19" s="1"/>
  <c r="E16" i="19"/>
  <c r="G16" i="19" s="1"/>
  <c r="E15" i="19"/>
  <c r="G15" i="19" s="1"/>
  <c r="E14" i="19"/>
  <c r="G14" i="19" s="1"/>
  <c r="E13" i="19"/>
  <c r="G13" i="19" s="1"/>
  <c r="E12" i="19"/>
  <c r="G12" i="19" s="1"/>
  <c r="E11" i="19"/>
  <c r="G11" i="19" s="1"/>
  <c r="E10" i="19"/>
  <c r="G10" i="19" s="1"/>
  <c r="E9" i="19"/>
  <c r="G9" i="19" s="1"/>
  <c r="E8" i="19"/>
  <c r="G8" i="19" s="1"/>
  <c r="I8" i="19" s="1"/>
  <c r="AI29" i="18"/>
  <c r="AJ29" i="18" s="1"/>
  <c r="N22" i="18"/>
  <c r="H17" i="18"/>
  <c r="F17" i="18"/>
  <c r="AB9" i="18"/>
  <c r="X14" i="17"/>
  <c r="Q14" i="17"/>
  <c r="O14" i="17"/>
  <c r="M14" i="17"/>
  <c r="K14" i="17"/>
  <c r="I14" i="17"/>
  <c r="G14" i="17"/>
  <c r="E14" i="17"/>
  <c r="AR12" i="17"/>
  <c r="AR4" i="17"/>
  <c r="N24" i="16"/>
  <c r="AO20" i="16"/>
  <c r="AM20" i="16"/>
  <c r="AF20" i="16"/>
  <c r="AD20" i="16"/>
  <c r="AB20" i="16"/>
  <c r="Z20" i="16"/>
  <c r="X20" i="16"/>
  <c r="U20" i="16"/>
  <c r="R20" i="16"/>
  <c r="P20" i="16"/>
  <c r="N20" i="16"/>
  <c r="L20" i="16"/>
  <c r="J20" i="16"/>
  <c r="J22" i="16" s="1"/>
  <c r="H20" i="16"/>
  <c r="H22" i="16" s="1"/>
  <c r="F20" i="16"/>
  <c r="F22" i="16" s="1"/>
  <c r="AT32" i="15"/>
  <c r="AR32" i="15"/>
  <c r="AP32" i="15"/>
  <c r="AN32" i="15"/>
  <c r="AL32" i="15"/>
  <c r="AJ32" i="15"/>
  <c r="AH32" i="15"/>
  <c r="AE32" i="15"/>
  <c r="AA32" i="15"/>
  <c r="Y32" i="15"/>
  <c r="Y34" i="15" s="1"/>
  <c r="W32" i="15"/>
  <c r="W34" i="15" s="1"/>
  <c r="U32" i="15"/>
  <c r="P31" i="15"/>
  <c r="N31" i="15"/>
  <c r="L31" i="15"/>
  <c r="J31" i="15"/>
  <c r="H29" i="15"/>
  <c r="H31" i="15" s="1"/>
  <c r="AC21" i="15"/>
  <c r="AC32" i="15" s="1"/>
  <c r="A6" i="15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G146" i="24" l="1"/>
  <c r="N81" i="23"/>
  <c r="N396" i="23"/>
  <c r="F162" i="23"/>
  <c r="N95" i="23"/>
  <c r="F239" i="23"/>
  <c r="G104" i="24"/>
  <c r="G162" i="24"/>
  <c r="G198" i="24"/>
  <c r="G207" i="24"/>
  <c r="V492" i="23"/>
  <c r="C18" i="23"/>
  <c r="C31" i="23"/>
  <c r="G27" i="24"/>
  <c r="C116" i="23"/>
  <c r="N453" i="23"/>
  <c r="V404" i="23"/>
  <c r="G116" i="24"/>
  <c r="G223" i="24"/>
  <c r="F70" i="23"/>
  <c r="F94" i="23"/>
  <c r="F186" i="23"/>
  <c r="N406" i="23"/>
  <c r="V459" i="23"/>
  <c r="M95" i="24"/>
  <c r="G189" i="24"/>
  <c r="G56" i="24"/>
  <c r="G259" i="24"/>
  <c r="V473" i="23"/>
  <c r="V530" i="23"/>
  <c r="V549" i="23"/>
  <c r="G137" i="24"/>
  <c r="N336" i="23"/>
  <c r="M338" i="23" s="1"/>
  <c r="N442" i="23"/>
  <c r="G7" i="24"/>
  <c r="F52" i="23"/>
  <c r="F253" i="23"/>
  <c r="G70" i="24"/>
  <c r="N420" i="23"/>
  <c r="G44" i="24"/>
  <c r="G15" i="24"/>
  <c r="P128" i="24"/>
  <c r="F151" i="23"/>
  <c r="N29" i="23"/>
  <c r="F196" i="23"/>
  <c r="F227" i="23"/>
  <c r="N313" i="23"/>
  <c r="G180" i="24"/>
  <c r="G232" i="24"/>
  <c r="G276" i="24"/>
  <c r="F31" i="23"/>
  <c r="N46" i="23"/>
  <c r="N59" i="23"/>
  <c r="N111" i="23"/>
  <c r="F138" i="23"/>
  <c r="N160" i="23"/>
  <c r="F174" i="23"/>
  <c r="N326" i="23"/>
  <c r="V437" i="23"/>
  <c r="O77" i="24"/>
  <c r="O95" i="24" s="1"/>
  <c r="R95" i="24" s="1"/>
  <c r="I21" i="19"/>
  <c r="Y92" i="24"/>
  <c r="AB92" i="24" s="1"/>
  <c r="W92" i="24"/>
  <c r="R72" i="24"/>
  <c r="R73" i="24" s="1"/>
  <c r="R74" i="24" s="1"/>
  <c r="R75" i="24" s="1"/>
  <c r="R76" i="24" s="1"/>
  <c r="AB72" i="24"/>
  <c r="AB73" i="24" s="1"/>
  <c r="AB74" i="24" s="1"/>
  <c r="AB75" i="24" s="1"/>
  <c r="AB76" i="24" s="1"/>
  <c r="AB77" i="24" s="1"/>
  <c r="AB78" i="24" s="1"/>
  <c r="AB79" i="24" s="1"/>
  <c r="AB80" i="24" s="1"/>
  <c r="AB81" i="24" s="1"/>
  <c r="AB82" i="24" s="1"/>
  <c r="AB83" i="24" s="1"/>
  <c r="AB84" i="24" s="1"/>
  <c r="AB85" i="24" s="1"/>
  <c r="AB86" i="24" s="1"/>
  <c r="AB87" i="24" s="1"/>
  <c r="AB88" i="24" s="1"/>
  <c r="AB89" i="24" s="1"/>
  <c r="AB90" i="24" s="1"/>
  <c r="E106" i="23"/>
  <c r="F101" i="23"/>
  <c r="F106" i="23" s="1"/>
  <c r="N17" i="23"/>
  <c r="F42" i="23"/>
  <c r="N69" i="23"/>
  <c r="F82" i="23"/>
  <c r="E116" i="23"/>
  <c r="F113" i="23"/>
  <c r="F116" i="23" s="1"/>
  <c r="N126" i="23"/>
  <c r="N138" i="23"/>
  <c r="E31" i="23"/>
  <c r="C106" i="23"/>
  <c r="N145" i="23"/>
  <c r="N147" i="23" s="1"/>
  <c r="E8" i="23"/>
  <c r="F205" i="23"/>
  <c r="F217" i="23"/>
  <c r="E326" i="23"/>
  <c r="F321" i="23"/>
  <c r="F326" i="23" s="1"/>
  <c r="N375" i="23"/>
  <c r="N428" i="23"/>
  <c r="V448" i="23"/>
  <c r="V502" i="23"/>
  <c r="V514" i="23"/>
  <c r="I9" i="19"/>
  <c r="I10" i="19" s="1"/>
  <c r="I11" i="19" s="1"/>
  <c r="I12" i="19" s="1"/>
  <c r="I13" i="19" s="1"/>
  <c r="I14" i="19" s="1"/>
  <c r="I15" i="19" s="1"/>
  <c r="I16" i="19" s="1"/>
  <c r="I17" i="19" s="1"/>
  <c r="I18" i="19" s="1"/>
  <c r="I19" i="19" s="1"/>
  <c r="I20" i="19" s="1"/>
  <c r="F168" i="14"/>
  <c r="H168" i="14" s="1"/>
  <c r="F167" i="14"/>
  <c r="H167" i="14" s="1"/>
  <c r="F166" i="14"/>
  <c r="H166" i="14" s="1"/>
  <c r="F165" i="14"/>
  <c r="H165" i="14" s="1"/>
  <c r="F164" i="14"/>
  <c r="H164" i="14" s="1"/>
  <c r="F163" i="14"/>
  <c r="H163" i="14" s="1"/>
  <c r="F162" i="14"/>
  <c r="H162" i="14" s="1"/>
  <c r="F161" i="14"/>
  <c r="H161" i="14" s="1"/>
  <c r="F160" i="14"/>
  <c r="H160" i="14" s="1"/>
  <c r="F159" i="14"/>
  <c r="H159" i="14" s="1"/>
  <c r="F158" i="14"/>
  <c r="H158" i="14" s="1"/>
  <c r="F157" i="14"/>
  <c r="H157" i="14" s="1"/>
  <c r="F156" i="14"/>
  <c r="H156" i="14" s="1"/>
  <c r="F155" i="14"/>
  <c r="H155" i="14" s="1"/>
  <c r="F154" i="14"/>
  <c r="H154" i="14" s="1"/>
  <c r="J154" i="14" s="1"/>
  <c r="H144" i="14"/>
  <c r="H143" i="14"/>
  <c r="H142" i="14"/>
  <c r="H141" i="14"/>
  <c r="H140" i="14"/>
  <c r="H139" i="14"/>
  <c r="H138" i="14"/>
  <c r="H137" i="14"/>
  <c r="H136" i="14"/>
  <c r="H135" i="14"/>
  <c r="H134" i="14"/>
  <c r="H133" i="14"/>
  <c r="H132" i="14"/>
  <c r="H131" i="14"/>
  <c r="H130" i="14"/>
  <c r="J130" i="14" s="1"/>
  <c r="H117" i="14"/>
  <c r="H116" i="14"/>
  <c r="H115" i="14"/>
  <c r="J115" i="14" s="1"/>
  <c r="F102" i="14"/>
  <c r="H102" i="14" s="1"/>
  <c r="J102" i="14" s="1"/>
  <c r="J103" i="14" s="1"/>
  <c r="F92" i="14"/>
  <c r="H92" i="14" s="1"/>
  <c r="F91" i="14"/>
  <c r="H91" i="14" s="1"/>
  <c r="F90" i="14"/>
  <c r="H90" i="14" s="1"/>
  <c r="J90" i="14" s="1"/>
  <c r="F78" i="14"/>
  <c r="H78" i="14" s="1"/>
  <c r="F77" i="14"/>
  <c r="H77" i="14" s="1"/>
  <c r="F76" i="14"/>
  <c r="H76" i="14" s="1"/>
  <c r="F75" i="14"/>
  <c r="H75" i="14" s="1"/>
  <c r="F74" i="14"/>
  <c r="H74" i="14" s="1"/>
  <c r="F73" i="14"/>
  <c r="H73" i="14" s="1"/>
  <c r="F72" i="14"/>
  <c r="H72" i="14" s="1"/>
  <c r="F71" i="14"/>
  <c r="H71" i="14" s="1"/>
  <c r="F70" i="14"/>
  <c r="H70" i="14" s="1"/>
  <c r="F69" i="14"/>
  <c r="H69" i="14" s="1"/>
  <c r="F68" i="14"/>
  <c r="H68" i="14" s="1"/>
  <c r="J68" i="14" s="1"/>
  <c r="F57" i="14"/>
  <c r="H57" i="14" s="1"/>
  <c r="F56" i="14"/>
  <c r="H56" i="14" s="1"/>
  <c r="F55" i="14"/>
  <c r="H55" i="14" s="1"/>
  <c r="F54" i="14"/>
  <c r="H54" i="14" s="1"/>
  <c r="F53" i="14"/>
  <c r="H53" i="14" s="1"/>
  <c r="F52" i="14"/>
  <c r="H52" i="14" s="1"/>
  <c r="J52" i="14" s="1"/>
  <c r="H39" i="14"/>
  <c r="H38" i="14"/>
  <c r="F37" i="14"/>
  <c r="H37" i="14" s="1"/>
  <c r="J37" i="14" s="1"/>
  <c r="F27" i="14"/>
  <c r="H27" i="14" s="1"/>
  <c r="F26" i="14"/>
  <c r="H26" i="14" s="1"/>
  <c r="F25" i="14"/>
  <c r="H25" i="14" s="1"/>
  <c r="F24" i="14"/>
  <c r="H24" i="14" s="1"/>
  <c r="F23" i="14"/>
  <c r="H23" i="14" s="1"/>
  <c r="F22" i="14"/>
  <c r="H22" i="14" s="1"/>
  <c r="F21" i="14"/>
  <c r="H21" i="14" s="1"/>
  <c r="F20" i="14"/>
  <c r="H20" i="14" s="1"/>
  <c r="F19" i="14"/>
  <c r="H19" i="14" s="1"/>
  <c r="J19" i="14" s="1"/>
  <c r="H9" i="14"/>
  <c r="F8" i="14"/>
  <c r="H8" i="14" s="1"/>
  <c r="J8" i="14" s="1"/>
  <c r="AP35" i="13"/>
  <c r="AO35" i="13"/>
  <c r="AN35" i="13"/>
  <c r="AM35" i="13"/>
  <c r="AL35" i="13"/>
  <c r="AK35" i="13"/>
  <c r="AJ35" i="13"/>
  <c r="AI35" i="13"/>
  <c r="AH35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G35" i="13"/>
  <c r="AQ25" i="13"/>
  <c r="AQ35" i="13" s="1"/>
  <c r="E15" i="11"/>
  <c r="G15" i="11" s="1"/>
  <c r="E14" i="11"/>
  <c r="G14" i="11" s="1"/>
  <c r="E13" i="11"/>
  <c r="G13" i="11" s="1"/>
  <c r="E12" i="11"/>
  <c r="G12" i="11" s="1"/>
  <c r="I12" i="11" s="1"/>
  <c r="AQ14" i="10"/>
  <c r="AP14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J91" i="14" l="1"/>
  <c r="J92" i="14" s="1"/>
  <c r="J93" i="14" s="1"/>
  <c r="I13" i="11"/>
  <c r="I14" i="11" s="1"/>
  <c r="I15" i="11" s="1"/>
  <c r="I16" i="11" s="1"/>
  <c r="M339" i="23"/>
  <c r="J38" i="14"/>
  <c r="J39" i="14" s="1"/>
  <c r="J40" i="14" s="1"/>
  <c r="I22" i="19"/>
  <c r="J131" i="14"/>
  <c r="J132" i="14" s="1"/>
  <c r="J133" i="14" s="1"/>
  <c r="J134" i="14" s="1"/>
  <c r="J135" i="14" s="1"/>
  <c r="J136" i="14" s="1"/>
  <c r="J137" i="14" s="1"/>
  <c r="J138" i="14" s="1"/>
  <c r="J139" i="14" s="1"/>
  <c r="J140" i="14" s="1"/>
  <c r="J141" i="14" s="1"/>
  <c r="J142" i="14" s="1"/>
  <c r="J143" i="14" s="1"/>
  <c r="J144" i="14" s="1"/>
  <c r="J145" i="14" s="1"/>
  <c r="R77" i="24"/>
  <c r="R78" i="24" s="1"/>
  <c r="R79" i="24" s="1"/>
  <c r="R80" i="24" s="1"/>
  <c r="R81" i="24" s="1"/>
  <c r="R82" i="24" s="1"/>
  <c r="R83" i="24" s="1"/>
  <c r="R84" i="24" s="1"/>
  <c r="R85" i="24" s="1"/>
  <c r="R86" i="24" s="1"/>
  <c r="R87" i="24" s="1"/>
  <c r="R88" i="24" s="1"/>
  <c r="R89" i="24" s="1"/>
  <c r="R90" i="24" s="1"/>
  <c r="R91" i="24" s="1"/>
  <c r="R92" i="24" s="1"/>
  <c r="R93" i="24" s="1"/>
  <c r="J9" i="14"/>
  <c r="J10" i="14" s="1"/>
  <c r="J116" i="14"/>
  <c r="J117" i="14" s="1"/>
  <c r="J118" i="14" s="1"/>
  <c r="J53" i="14"/>
  <c r="J54" i="14" s="1"/>
  <c r="J55" i="14" s="1"/>
  <c r="J56" i="14" s="1"/>
  <c r="J57" i="14" s="1"/>
  <c r="J58" i="14" s="1"/>
  <c r="E18" i="23"/>
  <c r="F8" i="23"/>
  <c r="F18" i="23" s="1"/>
  <c r="J20" i="14"/>
  <c r="J21" i="14" s="1"/>
  <c r="J22" i="14" s="1"/>
  <c r="J23" i="14" s="1"/>
  <c r="J24" i="14" s="1"/>
  <c r="J25" i="14" s="1"/>
  <c r="J26" i="14" s="1"/>
  <c r="J27" i="14" s="1"/>
  <c r="J28" i="14" s="1"/>
  <c r="J69" i="14"/>
  <c r="J70" i="14" s="1"/>
  <c r="J71" i="14" s="1"/>
  <c r="J72" i="14" s="1"/>
  <c r="J73" i="14" s="1"/>
  <c r="J74" i="14" s="1"/>
  <c r="J75" i="14" s="1"/>
  <c r="J76" i="14" s="1"/>
  <c r="J77" i="14" s="1"/>
  <c r="J78" i="14" s="1"/>
  <c r="J79" i="14" s="1"/>
  <c r="J155" i="14"/>
  <c r="J156" i="14" s="1"/>
  <c r="J157" i="14" s="1"/>
  <c r="J158" i="14" s="1"/>
  <c r="J159" i="14" s="1"/>
  <c r="J160" i="14" s="1"/>
  <c r="J161" i="14" s="1"/>
  <c r="J162" i="14" s="1"/>
  <c r="J163" i="14" s="1"/>
  <c r="J164" i="14" s="1"/>
  <c r="J165" i="14" s="1"/>
  <c r="J166" i="14" s="1"/>
  <c r="J167" i="14" s="1"/>
  <c r="J168" i="14" s="1"/>
  <c r="J169" i="14" s="1"/>
  <c r="J170" i="14" s="1"/>
  <c r="J171" i="14" s="1"/>
  <c r="E42" i="8" l="1"/>
  <c r="E36" i="8" l="1"/>
  <c r="E37" i="8"/>
  <c r="E38" i="8"/>
  <c r="E39" i="8"/>
  <c r="E40" i="8"/>
  <c r="E41" i="8"/>
  <c r="E43" i="8"/>
  <c r="E44" i="8"/>
  <c r="D30" i="8"/>
  <c r="D29" i="8"/>
  <c r="E29" i="8"/>
  <c r="G45" i="8" l="1"/>
  <c r="G38" i="8"/>
  <c r="G39" i="8"/>
  <c r="G40" i="8"/>
  <c r="G41" i="8"/>
  <c r="G42" i="8"/>
  <c r="G43" i="8"/>
  <c r="G44" i="8"/>
  <c r="E31" i="8"/>
  <c r="G31" i="8" s="1"/>
  <c r="E30" i="8"/>
  <c r="G30" i="8" s="1"/>
  <c r="G29" i="8"/>
  <c r="I29" i="8" s="1"/>
  <c r="I30" i="8" l="1"/>
  <c r="I31" i="8" s="1"/>
  <c r="G36" i="8"/>
  <c r="G37" i="8"/>
  <c r="E34" i="8"/>
  <c r="G34" i="8" s="1"/>
  <c r="E35" i="8"/>
  <c r="G35" i="8" s="1"/>
  <c r="E32" i="8"/>
  <c r="G32" i="8" s="1"/>
  <c r="E33" i="8"/>
  <c r="G33" i="8" s="1"/>
  <c r="I32" i="8" l="1"/>
  <c r="I33" i="8" s="1"/>
  <c r="I34" i="8" s="1"/>
  <c r="I35" i="8" s="1"/>
  <c r="I36" i="8" s="1"/>
  <c r="I37" i="8" s="1"/>
  <c r="I38" i="8" s="1"/>
  <c r="I39" i="8" s="1"/>
  <c r="I40" i="8" s="1"/>
  <c r="I41" i="8" s="1"/>
  <c r="I42" i="8" s="1"/>
  <c r="I43" i="8" s="1"/>
  <c r="I44" i="8" l="1"/>
  <c r="I45" i="8" s="1"/>
  <c r="I48" i="8" s="1"/>
  <c r="AP20" i="2"/>
  <c r="AN20" i="2"/>
  <c r="AL20" i="2"/>
  <c r="AJ20" i="2"/>
  <c r="E60" i="8"/>
  <c r="G60" i="8" s="1"/>
  <c r="E59" i="8"/>
  <c r="G59" i="8" s="1"/>
  <c r="I59" i="8" s="1"/>
  <c r="J16" i="2"/>
  <c r="F20" i="2"/>
  <c r="AG20" i="2"/>
  <c r="AH20" i="2"/>
  <c r="AE20" i="2"/>
  <c r="AF20" i="2"/>
  <c r="E16" i="8"/>
  <c r="G16" i="8" s="1"/>
  <c r="E15" i="8"/>
  <c r="J15" i="8" s="1"/>
  <c r="AD20" i="2"/>
  <c r="AB20" i="2"/>
  <c r="Z20" i="2"/>
  <c r="X20" i="2"/>
  <c r="V20" i="2"/>
  <c r="T20" i="2"/>
  <c r="R20" i="2"/>
  <c r="P20" i="2"/>
  <c r="N20" i="2"/>
  <c r="L20" i="2"/>
  <c r="H20" i="2"/>
  <c r="E14" i="8"/>
  <c r="J14" i="8" s="1"/>
  <c r="E13" i="8"/>
  <c r="G13" i="8" s="1"/>
  <c r="E12" i="8"/>
  <c r="J12" i="8" s="1"/>
  <c r="E11" i="8"/>
  <c r="J11" i="8" s="1"/>
  <c r="E10" i="8"/>
  <c r="J10" i="8" s="1"/>
  <c r="E9" i="8"/>
  <c r="G9" i="8" s="1"/>
  <c r="E8" i="8"/>
  <c r="G8" i="8" s="1"/>
  <c r="I8" i="8" s="1"/>
  <c r="J18" i="2"/>
  <c r="Y20" i="2"/>
  <c r="G12" i="8" l="1"/>
  <c r="J9" i="8"/>
  <c r="J20" i="2"/>
  <c r="G14" i="8"/>
  <c r="G15" i="8"/>
  <c r="J16" i="8"/>
  <c r="I9" i="8"/>
  <c r="I60" i="8"/>
  <c r="I61" i="8" s="1"/>
  <c r="J13" i="8"/>
  <c r="G10" i="8"/>
  <c r="G11" i="8"/>
  <c r="I10" i="8" l="1"/>
  <c r="I11" i="8" s="1"/>
  <c r="I12" i="8" s="1"/>
  <c r="I13" i="8" s="1"/>
  <c r="I14" i="8" s="1"/>
  <c r="I15" i="8" s="1"/>
  <c r="I16" i="8" s="1"/>
  <c r="I17" i="8" s="1"/>
  <c r="J17" i="8"/>
  <c r="K17" i="8" s="1"/>
  <c r="L17" i="8" l="1"/>
  <c r="I19" i="8"/>
  <c r="G14" i="10"/>
</calcChain>
</file>

<file path=xl/comments1.xml><?xml version="1.0" encoding="utf-8"?>
<comments xmlns="http://schemas.openxmlformats.org/spreadsheetml/2006/main">
  <authors>
    <author xml:space="preserve">Camara de la Construccuion </author>
    <author>Usuario</author>
    <author>cmic</author>
    <author>contabilidad</author>
  </authors>
  <commentList>
    <comment ref="J1" authorId="0">
      <text>
        <r>
          <rPr>
            <sz val="8"/>
            <color indexed="81"/>
            <rFont val="Tahoma"/>
            <family val="2"/>
          </rPr>
          <t>M. en A. Ing. José Antonio Martínez Rul.</t>
        </r>
      </text>
    </comment>
    <comment ref="L1" authorId="0">
      <text>
        <r>
          <rPr>
            <sz val="8"/>
            <color indexed="81"/>
            <rFont val="Tahoma"/>
            <family val="2"/>
          </rPr>
          <t>Ing. Héctor Javier Morales Ramírez.</t>
        </r>
      </text>
    </comment>
    <comment ref="N1" authorId="0">
      <text>
        <r>
          <rPr>
            <sz val="8"/>
            <color indexed="81"/>
            <rFont val="Tahoma"/>
            <family val="2"/>
          </rPr>
          <t>ITC</t>
        </r>
      </text>
    </comment>
    <comment ref="P1" authorId="0">
      <text>
        <r>
          <rPr>
            <sz val="8"/>
            <color indexed="81"/>
            <rFont val="Tahoma"/>
            <family val="2"/>
          </rPr>
          <t>ITC</t>
        </r>
      </text>
    </comment>
    <comment ref="R1" authorId="0">
      <text>
        <r>
          <rPr>
            <sz val="8"/>
            <color indexed="81"/>
            <rFont val="Tahoma"/>
            <family val="2"/>
          </rPr>
          <t>Dr. Sergio Antonio Silva Muñoz.</t>
        </r>
      </text>
    </comment>
    <comment ref="AA1" authorId="0">
      <text>
        <r>
          <rPr>
            <sz val="8"/>
            <color indexed="81"/>
            <rFont val="Tahoma"/>
            <family val="2"/>
          </rPr>
          <t>ITC</t>
        </r>
      </text>
    </comment>
    <comment ref="H5" authorId="1">
      <text>
        <r>
          <rPr>
            <b/>
            <sz val="8"/>
            <color indexed="81"/>
            <rFont val="Tahoma"/>
            <family val="2"/>
          </rPr>
          <t>DEPOSITO AL ITC 15 DE AGOSTO. PAGO ESTA CANTIDAD X RECARGOS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" authorId="1">
      <text>
        <r>
          <rPr>
            <b/>
            <sz val="8"/>
            <color indexed="81"/>
            <rFont val="Tahoma"/>
            <family val="2"/>
          </rPr>
          <t>DEPOSITO AL ITC 15 DE AGOSTO. PAGO ESTA CANTIDAD X RECARGOS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5" authorId="1">
      <text>
        <r>
          <rPr>
            <b/>
            <sz val="8"/>
            <color indexed="81"/>
            <rFont val="Tahoma"/>
            <family val="2"/>
          </rPr>
          <t>DEPOSITO AL ITC 15 DE AGOSTO. PAGO ESTA CANTIDAD X RECARGOS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5" authorId="1">
      <text>
        <r>
          <rPr>
            <b/>
            <sz val="8"/>
            <color indexed="81"/>
            <rFont val="Tahoma"/>
            <family val="2"/>
          </rPr>
          <t>DEPOSITO AL ITC 15 DE AGOSTO. PAGO ESTA CANTIDAD X RECARGOS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5" authorId="1">
      <text>
        <r>
          <rPr>
            <b/>
            <sz val="8"/>
            <color indexed="81"/>
            <rFont val="Tahoma"/>
            <family val="2"/>
          </rPr>
          <t>DEPOSITO AL ITC 15 DE AGOSTO. PAGO ESTA CANTIDAD X RECARGOS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6" authorId="2">
      <text>
        <r>
          <rPr>
            <b/>
            <sz val="8"/>
            <color indexed="81"/>
            <rFont val="Tahoma"/>
            <family val="2"/>
          </rPr>
          <t>cmic:</t>
        </r>
        <r>
          <rPr>
            <sz val="8"/>
            <color indexed="81"/>
            <rFont val="Tahoma"/>
            <family val="2"/>
          </rPr>
          <t xml:space="preserve">
DEPOSITO AL ITC 01 DE MARZO</t>
        </r>
      </text>
    </comment>
    <comment ref="J6" authorId="2">
      <text>
        <r>
          <rPr>
            <b/>
            <sz val="8"/>
            <color indexed="81"/>
            <rFont val="Tahoma"/>
            <family val="2"/>
          </rPr>
          <t>cmic:</t>
        </r>
        <r>
          <rPr>
            <sz val="8"/>
            <color indexed="81"/>
            <rFont val="Tahoma"/>
            <family val="2"/>
          </rPr>
          <t xml:space="preserve">
DEPOSITO AL ITC 01 DE MARZO</t>
        </r>
      </text>
    </comment>
    <comment ref="L6" authorId="1">
      <text>
        <r>
          <rPr>
            <b/>
            <sz val="8"/>
            <color indexed="81"/>
            <rFont val="Tahoma"/>
            <family val="2"/>
          </rPr>
          <t>DEPOSITO AL ITC 15 ABRIL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6" authorId="1">
      <text>
        <r>
          <rPr>
            <b/>
            <sz val="8"/>
            <color indexed="81"/>
            <rFont val="Tahoma"/>
            <family val="2"/>
          </rPr>
          <t>DEPOSITO AL ITC  07 DE JUNIO 2011</t>
        </r>
      </text>
    </comment>
    <comment ref="P6" authorId="1">
      <text>
        <r>
          <rPr>
            <b/>
            <sz val="8"/>
            <color indexed="81"/>
            <rFont val="Tahoma"/>
            <family val="2"/>
          </rPr>
          <t xml:space="preserve">DEPOSITO AL ITC EL 08 DE JULIO 2011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6" authorId="1">
      <text>
        <r>
          <rPr>
            <b/>
            <sz val="8"/>
            <color indexed="81"/>
            <rFont val="Tahoma"/>
            <family val="2"/>
          </rPr>
          <t xml:space="preserve">DEPOSITO AL ITC EL 10 DE AGOSTO </t>
        </r>
      </text>
    </comment>
    <comment ref="U6" authorId="1">
      <text>
        <r>
          <rPr>
            <b/>
            <sz val="8"/>
            <color indexed="81"/>
            <rFont val="Tahoma"/>
            <family val="2"/>
          </rPr>
          <t>DEPOSITO AL ITC 10 DE OCTUBRE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6" authorId="1">
      <text>
        <r>
          <rPr>
            <b/>
            <sz val="8"/>
            <color indexed="81"/>
            <rFont val="Tahoma"/>
            <family val="2"/>
          </rPr>
          <t>DEPOSITARON AL ITC 16/12/11</t>
        </r>
      </text>
    </comment>
    <comment ref="Y6" authorId="1">
      <text>
        <r>
          <rPr>
            <b/>
            <sz val="8"/>
            <color indexed="81"/>
            <rFont val="Tahoma"/>
            <family val="2"/>
          </rPr>
          <t>DEPOSITARON AL ITC 16/12/11</t>
        </r>
      </text>
    </comment>
    <comment ref="AA6" authorId="1">
      <text>
        <r>
          <rPr>
            <b/>
            <sz val="8"/>
            <color indexed="81"/>
            <rFont val="Tahoma"/>
            <family val="2"/>
          </rPr>
          <t>DEPOSITO AL ITC 27/02/12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C6" authorId="1">
      <text>
        <r>
          <rPr>
            <b/>
            <sz val="8"/>
            <color indexed="81"/>
            <rFont val="Tahoma"/>
            <family val="2"/>
          </rPr>
          <t>DEPOSITO AL ITC 03/04/12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6" authorId="1">
      <text>
        <r>
          <rPr>
            <b/>
            <sz val="8"/>
            <color indexed="81"/>
            <rFont val="Tahoma"/>
            <family val="2"/>
          </rPr>
          <t>01/06/12</t>
        </r>
      </text>
    </comment>
    <comment ref="AH6" authorId="1">
      <text>
        <r>
          <rPr>
            <b/>
            <sz val="8"/>
            <color indexed="81"/>
            <rFont val="Tahoma"/>
            <family val="2"/>
          </rPr>
          <t>01/06/12</t>
        </r>
      </text>
    </comment>
    <comment ref="AJ6" authorId="3">
      <text>
        <r>
          <rPr>
            <b/>
            <sz val="8"/>
            <color indexed="81"/>
            <rFont val="Tahoma"/>
            <family val="2"/>
          </rPr>
          <t>04/10/12 SE CONDONAN RECARGOS AUTORIZO CHUY</t>
        </r>
      </text>
    </comment>
    <comment ref="AL6" authorId="3">
      <text>
        <r>
          <rPr>
            <b/>
            <sz val="8"/>
            <color indexed="81"/>
            <rFont val="Tahoma"/>
            <family val="2"/>
          </rPr>
          <t>04/10/12 SE CONDONAN RECARGOS AUTORIZO CHUY</t>
        </r>
      </text>
    </comment>
    <comment ref="AN6" authorId="3">
      <text>
        <r>
          <rPr>
            <b/>
            <sz val="8"/>
            <color indexed="81"/>
            <rFont val="Tahoma"/>
            <family val="2"/>
          </rPr>
          <t>04/10/12 SE CONDONAN RECARGOS AUTORIZO CHUY</t>
        </r>
      </text>
    </comment>
    <comment ref="AP6" authorId="3">
      <text>
        <r>
          <rPr>
            <b/>
            <sz val="8"/>
            <color indexed="81"/>
            <rFont val="Tahoma"/>
            <family val="2"/>
          </rPr>
          <t>04/10/12 SE CONDONAN RECARGOS AUTORIZO CHUY</t>
        </r>
      </text>
    </comment>
    <comment ref="H7" authorId="2">
      <text>
        <r>
          <rPr>
            <b/>
            <sz val="8"/>
            <color indexed="81"/>
            <rFont val="Tahoma"/>
            <family val="2"/>
          </rPr>
          <t>cmic:</t>
        </r>
        <r>
          <rPr>
            <sz val="8"/>
            <color indexed="81"/>
            <rFont val="Tahoma"/>
            <family val="2"/>
          </rPr>
          <t xml:space="preserve">
DEPOSITO AL ITC 07 DE MARZO</t>
        </r>
      </text>
    </comment>
    <comment ref="J7" authorId="2">
      <text>
        <r>
          <rPr>
            <b/>
            <sz val="8"/>
            <color indexed="81"/>
            <rFont val="Tahoma"/>
            <family val="2"/>
          </rPr>
          <t>cmic:</t>
        </r>
        <r>
          <rPr>
            <sz val="8"/>
            <color indexed="81"/>
            <rFont val="Tahoma"/>
            <family val="2"/>
          </rPr>
          <t xml:space="preserve">
DEPOSITO AL ITC 03 DE MARZO</t>
        </r>
      </text>
    </comment>
    <comment ref="L7" authorId="1">
      <text>
        <r>
          <rPr>
            <b/>
            <sz val="8"/>
            <color indexed="81"/>
            <rFont val="Tahoma"/>
            <family val="2"/>
          </rPr>
          <t>DEPOSITO AL ITC 30 MARZO</t>
        </r>
      </text>
    </comment>
    <comment ref="N7" authorId="1">
      <text>
        <r>
          <rPr>
            <b/>
            <sz val="8"/>
            <color indexed="81"/>
            <rFont val="Tahoma"/>
            <family val="2"/>
          </rPr>
          <t>DEPOSITO AL ITC 19 DE MAYO 2011</t>
        </r>
      </text>
    </comment>
    <comment ref="P7" authorId="1">
      <text>
        <r>
          <rPr>
            <b/>
            <sz val="8"/>
            <color indexed="81"/>
            <rFont val="Tahoma"/>
            <family val="2"/>
          </rPr>
          <t>PAGO EN EFECTIVO EL 17 DE JUNIO 2011 $2,600 + CUPON 353
SE DEPOSITO EL 20 DE JUNIO AL ITC</t>
        </r>
      </text>
    </comment>
    <comment ref="R7" authorId="1">
      <text>
        <r>
          <rPr>
            <b/>
            <sz val="8"/>
            <color indexed="81"/>
            <rFont val="Tahoma"/>
            <family val="2"/>
          </rPr>
          <t>ENTREGO CHEQUE EL 15 DE JULIO 2011
SE DEPOSITO AL ITC 18/07/11</t>
        </r>
      </text>
    </comment>
    <comment ref="U7" authorId="1">
      <text>
        <r>
          <rPr>
            <b/>
            <sz val="8"/>
            <color indexed="81"/>
            <rFont val="Tahoma"/>
            <family val="2"/>
          </rPr>
          <t>PAGO A CAJA EL 09 DE SEPTIEMBRE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7" authorId="1">
      <text>
        <r>
          <rPr>
            <b/>
            <sz val="8"/>
            <color indexed="81"/>
            <rFont val="Tahoma"/>
            <family val="2"/>
          </rPr>
          <t>PAGO EN CAJA EL 9 DE SEPTIEMBRE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7" authorId="1">
      <text>
        <r>
          <rPr>
            <b/>
            <sz val="8"/>
            <color indexed="81"/>
            <rFont val="Tahoma"/>
            <family val="2"/>
          </rPr>
          <t>DEPOSITO AL ITC 17 DE OCTUBRE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7" authorId="1">
      <text>
        <r>
          <rPr>
            <b/>
            <sz val="8"/>
            <color indexed="81"/>
            <rFont val="Tahoma"/>
            <family val="2"/>
          </rPr>
          <t>DEPOSITO AL ITC 22 DE NOVIEMBRE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C7" authorId="1">
      <text>
        <r>
          <rPr>
            <b/>
            <sz val="8"/>
            <color indexed="81"/>
            <rFont val="Tahoma"/>
            <family val="2"/>
          </rPr>
          <t>deposito al itc 07/2/12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7" authorId="1">
      <text>
        <r>
          <rPr>
            <sz val="8"/>
            <color indexed="81"/>
            <rFont val="Tahoma"/>
            <family val="2"/>
          </rPr>
          <t xml:space="preserve">02/04/12
</t>
        </r>
      </text>
    </comment>
    <comment ref="AH7" authorId="1">
      <text>
        <r>
          <rPr>
            <b/>
            <sz val="8"/>
            <color indexed="81"/>
            <rFont val="Tahoma"/>
            <family val="2"/>
          </rPr>
          <t>02/04/12</t>
        </r>
      </text>
    </comment>
    <comment ref="AJ7" authorId="1">
      <text>
        <r>
          <rPr>
            <b/>
            <sz val="8"/>
            <color indexed="81"/>
            <rFont val="Tahoma"/>
            <family val="2"/>
          </rPr>
          <t>16/04/12</t>
        </r>
      </text>
    </comment>
    <comment ref="AL7" authorId="3">
      <text>
        <r>
          <rPr>
            <b/>
            <sz val="8"/>
            <color indexed="81"/>
            <rFont val="Tahoma"/>
            <family val="2"/>
          </rPr>
          <t>09/07/12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N7" authorId="3">
      <text>
        <r>
          <rPr>
            <b/>
            <sz val="8"/>
            <color indexed="81"/>
            <rFont val="Tahoma"/>
            <family val="2"/>
          </rPr>
          <t>09/07/12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P7" authorId="3">
      <text>
        <r>
          <rPr>
            <b/>
            <sz val="8"/>
            <color indexed="81"/>
            <rFont val="Tahoma"/>
            <family val="2"/>
          </rPr>
          <t>20/08/12</t>
        </r>
      </text>
    </comment>
    <comment ref="AR7" authorId="3">
      <text>
        <r>
          <rPr>
            <b/>
            <sz val="8"/>
            <color indexed="81"/>
            <rFont val="Tahoma"/>
            <family val="2"/>
          </rPr>
          <t>10/09/12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8" authorId="1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DEPOSITO AL ITC EL 02 DE MARZO</t>
        </r>
      </text>
    </comment>
    <comment ref="J8" authorId="1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DEPOSITO AL ITC EL 02 DE MARZO</t>
        </r>
      </text>
    </comment>
    <comment ref="L8" authorId="1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DEPOSITO AL ITC 31 MARZO</t>
        </r>
      </text>
    </comment>
    <comment ref="N8" authorId="1">
      <text>
        <r>
          <rPr>
            <b/>
            <sz val="8"/>
            <color indexed="81"/>
            <rFont val="Tahoma"/>
            <family val="2"/>
          </rPr>
          <t>DEPOSITO AL ITC 16 DE MAYO 2011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PIDIO QUE ESPEREMOS PARA SOLICITAR LA FACTURA X LOS DATOS D FACTURACION.</t>
        </r>
      </text>
    </comment>
    <comment ref="P8" authorId="1">
      <text>
        <r>
          <rPr>
            <b/>
            <sz val="8"/>
            <color indexed="81"/>
            <rFont val="Tahoma"/>
            <family val="2"/>
          </rPr>
          <t>DEPOSITO AL ITC EL 16 DE JUNIO 2011</t>
        </r>
      </text>
    </comment>
    <comment ref="R8" authorId="1">
      <text>
        <r>
          <rPr>
            <b/>
            <sz val="8"/>
            <color indexed="81"/>
            <rFont val="Tahoma"/>
            <family val="2"/>
          </rPr>
          <t>DEPOSITO AL ITC 14 DE JULIO 2011</t>
        </r>
      </text>
    </comment>
    <comment ref="U8" authorId="1">
      <text>
        <r>
          <rPr>
            <b/>
            <sz val="8"/>
            <color indexed="81"/>
            <rFont val="Tahoma"/>
            <family val="2"/>
          </rPr>
          <t>TRANSFERENCIA AL ITC EL 02 DE SEPTIEMBRE 2011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PAGA COMO LA TORRE CONSTRUYE.</t>
        </r>
      </text>
    </comment>
    <comment ref="W8" authorId="1">
      <text>
        <r>
          <rPr>
            <b/>
            <sz val="8"/>
            <color indexed="81"/>
            <rFont val="Tahoma"/>
            <family val="2"/>
          </rPr>
          <t>TRANSFERENCIA A CMIC</t>
        </r>
      </text>
    </comment>
    <comment ref="Y8" authorId="1">
      <text>
        <r>
          <rPr>
            <b/>
            <sz val="8"/>
            <color indexed="81"/>
            <rFont val="Tahoma"/>
            <family val="2"/>
          </rPr>
          <t>TRANSFERENCIA A CMIC</t>
        </r>
      </text>
    </comment>
    <comment ref="AA8" authorId="1">
      <text>
        <r>
          <rPr>
            <b/>
            <sz val="8"/>
            <color indexed="81"/>
            <rFont val="Tahoma"/>
            <family val="2"/>
          </rPr>
          <t>TRANSFERENCIA AL ITC 30/01/12</t>
        </r>
      </text>
    </comment>
    <comment ref="AC8" authorId="1">
      <text>
        <r>
          <rPr>
            <b/>
            <sz val="8"/>
            <color indexed="81"/>
            <rFont val="Tahoma"/>
            <family val="2"/>
          </rPr>
          <t>TRANSFERENCIA AL ITC 30/01/12</t>
        </r>
      </text>
    </comment>
    <comment ref="AE8" authorId="1">
      <text>
        <r>
          <rPr>
            <b/>
            <sz val="8"/>
            <color indexed="81"/>
            <rFont val="Tahoma"/>
            <family val="2"/>
          </rPr>
          <t>18/06/12</t>
        </r>
      </text>
    </comment>
    <comment ref="AH8" authorId="1">
      <text>
        <r>
          <rPr>
            <b/>
            <sz val="8"/>
            <color indexed="81"/>
            <rFont val="Tahoma"/>
            <family val="2"/>
          </rPr>
          <t>18/06/12</t>
        </r>
      </text>
    </comment>
    <comment ref="AP8" authorId="3">
      <text>
        <r>
          <rPr>
            <b/>
            <sz val="8"/>
            <color indexed="81"/>
            <rFont val="Tahoma"/>
            <family val="2"/>
          </rPr>
          <t>05/09/12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R8" authorId="3">
      <text>
        <r>
          <rPr>
            <b/>
            <sz val="8"/>
            <color indexed="81"/>
            <rFont val="Tahoma"/>
            <family val="2"/>
          </rPr>
          <t>05/09/12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9" authorId="2">
      <text>
        <r>
          <rPr>
            <b/>
            <sz val="8"/>
            <color indexed="81"/>
            <rFont val="Tahoma"/>
            <family val="2"/>
          </rPr>
          <t>cmic:</t>
        </r>
        <r>
          <rPr>
            <sz val="8"/>
            <color indexed="81"/>
            <rFont val="Tahoma"/>
            <family val="2"/>
          </rPr>
          <t xml:space="preserve">
DEPOSITO AL ITC 24 DE FEBRERO</t>
        </r>
      </text>
    </comment>
    <comment ref="J9" authorId="2">
      <text>
        <r>
          <rPr>
            <b/>
            <sz val="8"/>
            <color indexed="81"/>
            <rFont val="Tahoma"/>
            <family val="2"/>
          </rPr>
          <t>cmic:</t>
        </r>
        <r>
          <rPr>
            <sz val="8"/>
            <color indexed="81"/>
            <rFont val="Tahoma"/>
            <family val="2"/>
          </rPr>
          <t xml:space="preserve">
DEPOSITO AL ITC 24 DE FEBRERO</t>
        </r>
      </text>
    </comment>
    <comment ref="L9" authorId="1">
      <text>
        <r>
          <rPr>
            <b/>
            <sz val="8"/>
            <color indexed="81"/>
            <rFont val="Tahoma"/>
            <family val="2"/>
          </rPr>
          <t>DEPOSITO AL ITC 19 DE ABRIL 2011 $2,600 + CUPON NO.299</t>
        </r>
      </text>
    </comment>
    <comment ref="N9" authorId="1">
      <text>
        <r>
          <rPr>
            <b/>
            <sz val="8"/>
            <color indexed="81"/>
            <rFont val="Tahoma"/>
            <family val="2"/>
          </rPr>
          <t>DEPOSITO AL ITC 25 DE MAYO</t>
        </r>
      </text>
    </comment>
    <comment ref="P9" authorId="1">
      <text>
        <r>
          <rPr>
            <b/>
            <sz val="8"/>
            <color indexed="81"/>
            <rFont val="Tahoma"/>
            <family val="2"/>
          </rPr>
          <t>DEPOSITO AL ITC 22 DE JUNIO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9" authorId="1">
      <text>
        <r>
          <rPr>
            <b/>
            <sz val="8"/>
            <color indexed="81"/>
            <rFont val="Tahoma"/>
            <family val="2"/>
          </rPr>
          <t>DEPOSITO AL ITC EL 13 DE JULIO 2011</t>
        </r>
      </text>
    </comment>
    <comment ref="U9" authorId="1">
      <text>
        <r>
          <rPr>
            <b/>
            <sz val="8"/>
            <color indexed="81"/>
            <rFont val="Tahoma"/>
            <family val="2"/>
          </rPr>
          <t>DEPOSITO AL ITC EL 28 DE SEPTIEMBRE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9" authorId="1">
      <text>
        <r>
          <rPr>
            <b/>
            <sz val="8"/>
            <color indexed="81"/>
            <rFont val="Tahoma"/>
            <family val="2"/>
          </rPr>
          <t>DEPOSITO AL ITC EL 21 DE SEPTIEMBRE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9" authorId="1">
      <text>
        <r>
          <rPr>
            <b/>
            <sz val="8"/>
            <color indexed="81"/>
            <rFont val="Tahoma"/>
            <family val="2"/>
          </rPr>
          <t>deposito el 15 de noviembre 2011. paga 160.00 de recargos el 29/11/2011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9" authorId="1">
      <text>
        <r>
          <rPr>
            <b/>
            <sz val="8"/>
            <color indexed="81"/>
            <rFont val="Tahoma"/>
            <family val="2"/>
          </rPr>
          <t>DEPOSITO AL ITC 26 DE NOVIEMBRE 2011</t>
        </r>
      </text>
    </comment>
    <comment ref="AC9" authorId="1">
      <text>
        <r>
          <rPr>
            <b/>
            <sz val="8"/>
            <color indexed="81"/>
            <rFont val="Tahoma"/>
            <family val="2"/>
          </rPr>
          <t>deposito el 27/02/12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9" authorId="1">
      <text>
        <r>
          <rPr>
            <b/>
            <sz val="8"/>
            <color indexed="81"/>
            <rFont val="Tahoma"/>
            <family val="2"/>
          </rPr>
          <t>deposito el 27/02/12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H9" authorId="1">
      <text>
        <r>
          <rPr>
            <b/>
            <sz val="8"/>
            <color indexed="81"/>
            <rFont val="Tahoma"/>
            <family val="2"/>
          </rPr>
          <t>DEPOSITO AL ITC 9/3/12</t>
        </r>
      </text>
    </comment>
    <comment ref="AJ9" authorId="1">
      <text>
        <r>
          <rPr>
            <b/>
            <sz val="8"/>
            <color indexed="81"/>
            <rFont val="Tahoma"/>
            <family val="2"/>
          </rPr>
          <t>17/04/12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L9" authorId="3">
      <text>
        <r>
          <rPr>
            <b/>
            <sz val="8"/>
            <color indexed="81"/>
            <rFont val="Tahoma"/>
            <family val="2"/>
          </rPr>
          <t>24/05/12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N9" authorId="3">
      <text>
        <r>
          <rPr>
            <b/>
            <sz val="8"/>
            <color indexed="81"/>
            <rFont val="Tahoma"/>
            <family val="2"/>
          </rPr>
          <t>29/05/12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P9" authorId="3">
      <text>
        <r>
          <rPr>
            <b/>
            <sz val="8"/>
            <color indexed="81"/>
            <rFont val="Tahoma"/>
            <family val="2"/>
          </rPr>
          <t>27/06/12</t>
        </r>
      </text>
    </comment>
    <comment ref="AR9" authorId="3">
      <text>
        <r>
          <rPr>
            <b/>
            <sz val="8"/>
            <color indexed="81"/>
            <rFont val="Tahoma"/>
            <family val="2"/>
          </rPr>
          <t>29/10/12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0" authorId="0">
      <text>
        <r>
          <rPr>
            <b/>
            <sz val="8"/>
            <color indexed="81"/>
            <rFont val="Tahoma"/>
            <family val="2"/>
          </rPr>
          <t>Camara de la Construccuion :</t>
        </r>
        <r>
          <rPr>
            <sz val="8"/>
            <color indexed="81"/>
            <rFont val="Tahoma"/>
            <family val="2"/>
          </rPr>
          <t xml:space="preserve">
SE INTEGRA A SEGUNDA MATERIA</t>
        </r>
      </text>
    </comment>
    <comment ref="H10" authorId="2">
      <text>
        <r>
          <rPr>
            <b/>
            <sz val="8"/>
            <color indexed="81"/>
            <rFont val="Tahoma"/>
            <family val="2"/>
          </rPr>
          <t>cmic:</t>
        </r>
        <r>
          <rPr>
            <sz val="8"/>
            <color indexed="81"/>
            <rFont val="Tahoma"/>
            <family val="2"/>
          </rPr>
          <t xml:space="preserve">
BECA AL 100%</t>
        </r>
      </text>
    </comment>
    <comment ref="J10" authorId="2">
      <text>
        <r>
          <rPr>
            <b/>
            <sz val="8"/>
            <color indexed="81"/>
            <rFont val="Tahoma"/>
            <family val="2"/>
          </rPr>
          <t>cmic:</t>
        </r>
        <r>
          <rPr>
            <sz val="8"/>
            <color indexed="81"/>
            <rFont val="Tahoma"/>
            <family val="2"/>
          </rPr>
          <t xml:space="preserve">
BECA AL 100%</t>
        </r>
      </text>
    </comment>
    <comment ref="H11" authorId="2">
      <text>
        <r>
          <rPr>
            <b/>
            <sz val="8"/>
            <color indexed="81"/>
            <rFont val="Tahoma"/>
            <family val="2"/>
          </rPr>
          <t>cmic:</t>
        </r>
        <r>
          <rPr>
            <sz val="8"/>
            <color indexed="81"/>
            <rFont val="Tahoma"/>
            <family val="2"/>
          </rPr>
          <t xml:space="preserve">
DEPOSITO AL ITC 04 MARZO 2011</t>
        </r>
      </text>
    </comment>
    <comment ref="J11" authorId="2">
      <text>
        <r>
          <rPr>
            <b/>
            <sz val="8"/>
            <color indexed="81"/>
            <rFont val="Tahoma"/>
            <family val="2"/>
          </rPr>
          <t>cmic:</t>
        </r>
        <r>
          <rPr>
            <sz val="8"/>
            <color indexed="81"/>
            <rFont val="Tahoma"/>
            <family val="2"/>
          </rPr>
          <t xml:space="preserve">
DEPOSITO AL ITC 04 DE MARZO 2011</t>
        </r>
      </text>
    </comment>
    <comment ref="L11" authorId="1">
      <text>
        <r>
          <rPr>
            <b/>
            <sz val="8"/>
            <color indexed="81"/>
            <rFont val="Tahoma"/>
            <family val="2"/>
          </rPr>
          <t>DEPOSITO AL ITC 15 DE ABRIL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1" authorId="1">
      <text>
        <r>
          <rPr>
            <b/>
            <sz val="8"/>
            <color indexed="81"/>
            <rFont val="Tahoma"/>
            <family val="2"/>
          </rPr>
          <t>DEPOSITO AL ITC 23 DE MAYO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1" authorId="1">
      <text>
        <r>
          <rPr>
            <b/>
            <sz val="8"/>
            <color indexed="81"/>
            <rFont val="Tahoma"/>
            <family val="2"/>
          </rPr>
          <t>DEPOSITO AL ITC 15 DE JUNIO 2011</t>
        </r>
      </text>
    </comment>
    <comment ref="R11" authorId="1">
      <text>
        <r>
          <rPr>
            <b/>
            <sz val="8"/>
            <color indexed="81"/>
            <rFont val="Tahoma"/>
            <family val="2"/>
          </rPr>
          <t>DEPOSITO AL ITC EL 25 DE JULIO 2011</t>
        </r>
      </text>
    </comment>
    <comment ref="U11" authorId="1">
      <text>
        <r>
          <rPr>
            <b/>
            <sz val="8"/>
            <color indexed="81"/>
            <rFont val="Tahoma"/>
            <family val="2"/>
          </rPr>
          <t>DEPOSITO AL ITC 07 DE SEPTIEMBRE. PAGO ESTA CANTIDAD X RECARGOS.</t>
        </r>
      </text>
    </comment>
    <comment ref="W11" authorId="1">
      <text>
        <r>
          <rPr>
            <b/>
            <sz val="8"/>
            <color indexed="81"/>
            <rFont val="Tahoma"/>
            <family val="2"/>
          </rPr>
          <t>DEPOSITO AL ITC 14 DE OCTUBRE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11" authorId="1">
      <text>
        <r>
          <rPr>
            <b/>
            <sz val="8"/>
            <color indexed="81"/>
            <rFont val="Tahoma"/>
            <family val="2"/>
          </rPr>
          <t>DEPOSITO AL ITC 15 DE NOVIEMBRE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1" authorId="1">
      <text>
        <r>
          <rPr>
            <b/>
            <sz val="8"/>
            <color indexed="81"/>
            <rFont val="Tahoma"/>
            <family val="2"/>
          </rPr>
          <t>DEPOSITO AL ITC 06/01/12</t>
        </r>
      </text>
    </comment>
    <comment ref="AC11" authorId="1">
      <text>
        <r>
          <rPr>
            <b/>
            <sz val="8"/>
            <color indexed="81"/>
            <rFont val="Tahoma"/>
            <family val="2"/>
          </rPr>
          <t>DEPOSITO AL ITC 06/01/12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11" authorId="1">
      <text>
        <r>
          <rPr>
            <b/>
            <sz val="8"/>
            <color indexed="81"/>
            <rFont val="Tahoma"/>
            <family val="2"/>
          </rPr>
          <t>deposito al itc 10/02/12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H11" authorId="1">
      <text>
        <r>
          <rPr>
            <b/>
            <sz val="8"/>
            <color indexed="81"/>
            <rFont val="Tahoma"/>
            <family val="2"/>
          </rPr>
          <t>DEPOSITO AL ITC 12/03/12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J11" authorId="1">
      <text>
        <r>
          <rPr>
            <b/>
            <sz val="8"/>
            <color indexed="81"/>
            <rFont val="Tahoma"/>
            <family val="2"/>
          </rPr>
          <t>13/04/12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L11" authorId="3">
      <text>
        <r>
          <rPr>
            <b/>
            <sz val="8"/>
            <color indexed="81"/>
            <rFont val="Tahoma"/>
            <family val="2"/>
          </rPr>
          <t>08/06/12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N11" authorId="3">
      <text>
        <r>
          <rPr>
            <b/>
            <sz val="8"/>
            <color indexed="81"/>
            <rFont val="Tahoma"/>
            <family val="2"/>
          </rPr>
          <t>31/07/12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P11" authorId="3">
      <text>
        <r>
          <rPr>
            <b/>
            <sz val="8"/>
            <color indexed="81"/>
            <rFont val="Tahoma"/>
            <family val="2"/>
          </rPr>
          <t>26/09/12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2" authorId="2">
      <text>
        <r>
          <rPr>
            <b/>
            <sz val="8"/>
            <color indexed="81"/>
            <rFont val="Tahoma"/>
            <family val="2"/>
          </rPr>
          <t>cmic:</t>
        </r>
        <r>
          <rPr>
            <sz val="8"/>
            <color indexed="81"/>
            <rFont val="Tahoma"/>
            <family val="2"/>
          </rPr>
          <t xml:space="preserve">
TRANFERENCIA AL ICIC EL 01 DE SEPTIEMBRE 2010 SE PIDIO A MEXICO CANCELAR F-144 SUSTITUYENDOLA R-6270</t>
        </r>
      </text>
    </comment>
    <comment ref="J12" authorId="1">
      <text>
        <r>
          <rPr>
            <b/>
            <sz val="8"/>
            <color indexed="81"/>
            <rFont val="Tahoma"/>
            <family val="2"/>
          </rPr>
          <t>TRANSFERENCIA 29/ABRIL 2011</t>
        </r>
      </text>
    </comment>
    <comment ref="L12" authorId="1">
      <text>
        <r>
          <rPr>
            <b/>
            <sz val="8"/>
            <color indexed="81"/>
            <rFont val="Tahoma"/>
            <family val="2"/>
          </rPr>
          <t>TRANSFERENCIA 29/ABRIL 2011</t>
        </r>
      </text>
    </comment>
    <comment ref="N12" authorId="1">
      <text>
        <r>
          <rPr>
            <b/>
            <sz val="8"/>
            <color indexed="81"/>
            <rFont val="Tahoma"/>
            <family val="2"/>
          </rPr>
          <t>DEPOSITO AL ITC 27 DE MAYO 2011</t>
        </r>
      </text>
    </comment>
    <comment ref="P12" authorId="1">
      <text>
        <r>
          <rPr>
            <b/>
            <sz val="8"/>
            <color indexed="81"/>
            <rFont val="Tahoma"/>
            <family val="2"/>
          </rPr>
          <t>TRANSFERENCIA AL ITC EL 20 DE JULIO</t>
        </r>
      </text>
    </comment>
    <comment ref="R12" authorId="1">
      <text>
        <r>
          <rPr>
            <b/>
            <sz val="8"/>
            <color indexed="81"/>
            <rFont val="Tahoma"/>
            <family val="2"/>
          </rPr>
          <t>TRANSFERENCIA AL ITC 18 DE AGOSTO 2011</t>
        </r>
      </text>
    </comment>
    <comment ref="U12" authorId="1">
      <text>
        <r>
          <rPr>
            <b/>
            <sz val="8"/>
            <color indexed="81"/>
            <rFont val="Tahoma"/>
            <family val="2"/>
          </rPr>
          <t>NO TOMO LA MATERIA NO LA PAGA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12" authorId="1">
      <text>
        <r>
          <rPr>
            <b/>
            <sz val="8"/>
            <color indexed="81"/>
            <rFont val="Tahoma"/>
            <family val="2"/>
          </rPr>
          <t>NO TOMO LA MATERIA NO LA PAGA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4" authorId="2">
      <text>
        <r>
          <rPr>
            <b/>
            <sz val="8"/>
            <color indexed="81"/>
            <rFont val="Tahoma"/>
            <family val="2"/>
          </rPr>
          <t>cmic:</t>
        </r>
        <r>
          <rPr>
            <sz val="8"/>
            <color indexed="81"/>
            <rFont val="Tahoma"/>
            <family val="2"/>
          </rPr>
          <t xml:space="preserve">
DEPOSITO AL ITC 24 DE FEBRERO</t>
        </r>
      </text>
    </comment>
    <comment ref="J14" authorId="2">
      <text>
        <r>
          <rPr>
            <b/>
            <sz val="8"/>
            <color indexed="81"/>
            <rFont val="Tahoma"/>
            <family val="2"/>
          </rPr>
          <t>cmic:</t>
        </r>
        <r>
          <rPr>
            <sz val="8"/>
            <color indexed="81"/>
            <rFont val="Tahoma"/>
            <family val="2"/>
          </rPr>
          <t xml:space="preserve">
DEPOSITO AL ITC 24 DE FEBRERO</t>
        </r>
      </text>
    </comment>
    <comment ref="L14" authorId="1">
      <text>
        <r>
          <rPr>
            <b/>
            <sz val="8"/>
            <color indexed="81"/>
            <rFont val="Tahoma"/>
            <family val="2"/>
          </rPr>
          <t>DEPOSITO AL ITC 20 ABRIL 2011</t>
        </r>
      </text>
    </comment>
    <comment ref="N14" authorId="1">
      <text>
        <r>
          <rPr>
            <b/>
            <sz val="8"/>
            <color indexed="81"/>
            <rFont val="Tahoma"/>
            <family val="2"/>
          </rPr>
          <t>DEPOSITO AL ITC 25 DE MAYO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4" authorId="1">
      <text>
        <r>
          <rPr>
            <b/>
            <sz val="8"/>
            <color indexed="81"/>
            <rFont val="Tahoma"/>
            <family val="2"/>
          </rPr>
          <t>DEPOSITO AL ITC 22 DE JUNIO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4" authorId="1">
      <text>
        <r>
          <rPr>
            <b/>
            <sz val="8"/>
            <color indexed="81"/>
            <rFont val="Tahoma"/>
            <family val="2"/>
          </rPr>
          <t>DEPOSITO AL ITC EL 14 DE JULIO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4" authorId="1">
      <text>
        <r>
          <rPr>
            <b/>
            <sz val="8"/>
            <color indexed="81"/>
            <rFont val="Tahoma"/>
            <family val="2"/>
          </rPr>
          <t>DEPOSITO AL ITC EL 28 DE SEPTIEMBRE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14" authorId="1">
      <text>
        <r>
          <rPr>
            <b/>
            <sz val="8"/>
            <color indexed="81"/>
            <rFont val="Tahoma"/>
            <family val="2"/>
          </rPr>
          <t xml:space="preserve">DEPOSITO AL ITC EL 23 Y 28 DE SEPTIEMBRE
PAGO CON RECARGOS
</t>
        </r>
      </text>
    </comment>
    <comment ref="Y14" authorId="1">
      <text>
        <r>
          <rPr>
            <b/>
            <sz val="8"/>
            <color indexed="81"/>
            <rFont val="Tahoma"/>
            <family val="2"/>
          </rPr>
          <t>deposito al  ITC 9 de noviembre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4" authorId="1">
      <text>
        <r>
          <rPr>
            <b/>
            <sz val="8"/>
            <color indexed="81"/>
            <rFont val="Tahoma"/>
            <family val="2"/>
          </rPr>
          <t>DEPOSITO AL ITC  25 DE NOVIEMBRE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C14" authorId="1">
      <text>
        <r>
          <rPr>
            <b/>
            <sz val="8"/>
            <color indexed="81"/>
            <rFont val="Tahoma"/>
            <family val="2"/>
          </rPr>
          <t>deposito el 27/02/12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14" authorId="1">
      <text>
        <r>
          <rPr>
            <b/>
            <sz val="8"/>
            <color indexed="81"/>
            <rFont val="Tahoma"/>
            <family val="2"/>
          </rPr>
          <t>deposito el 27/02/12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H14" authorId="1">
      <text>
        <r>
          <rPr>
            <b/>
            <sz val="8"/>
            <color indexed="81"/>
            <rFont val="Tahoma"/>
            <family val="2"/>
          </rPr>
          <t>DEPOSITO 13/03/12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J14" authorId="1">
      <text>
        <r>
          <rPr>
            <b/>
            <sz val="8"/>
            <color indexed="81"/>
            <rFont val="Tahoma"/>
            <family val="2"/>
          </rPr>
          <t>16/04/12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L14" authorId="1">
      <text>
        <r>
          <rPr>
            <b/>
            <sz val="8"/>
            <color indexed="81"/>
            <rFont val="Tahoma"/>
            <family val="2"/>
          </rPr>
          <t>24/05/12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N14" authorId="3">
      <text>
        <r>
          <rPr>
            <b/>
            <sz val="8"/>
            <color indexed="81"/>
            <rFont val="Tahoma"/>
            <family val="2"/>
          </rPr>
          <t>06/06/12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P14" authorId="3">
      <text>
        <r>
          <rPr>
            <b/>
            <sz val="8"/>
            <color indexed="81"/>
            <rFont val="Tahoma"/>
            <family val="2"/>
          </rPr>
          <t>27/06/12</t>
        </r>
      </text>
    </comment>
    <comment ref="AR14" authorId="3">
      <text>
        <r>
          <rPr>
            <b/>
            <sz val="8"/>
            <color indexed="81"/>
            <rFont val="Tahoma"/>
            <family val="2"/>
          </rPr>
          <t>29/10/12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5" authorId="2">
      <text>
        <r>
          <rPr>
            <b/>
            <sz val="8"/>
            <color indexed="81"/>
            <rFont val="Tahoma"/>
            <family val="2"/>
          </rPr>
          <t>cmic:</t>
        </r>
        <r>
          <rPr>
            <sz val="8"/>
            <color indexed="81"/>
            <rFont val="Tahoma"/>
            <family val="2"/>
          </rPr>
          <t xml:space="preserve">
DEPOSITO AL ITC 04 MARZO 2011</t>
        </r>
      </text>
    </comment>
    <comment ref="J15" authorId="2">
      <text>
        <r>
          <rPr>
            <b/>
            <sz val="8"/>
            <color indexed="81"/>
            <rFont val="Tahoma"/>
            <family val="2"/>
          </rPr>
          <t>cmic:</t>
        </r>
        <r>
          <rPr>
            <sz val="8"/>
            <color indexed="81"/>
            <rFont val="Tahoma"/>
            <family val="2"/>
          </rPr>
          <t xml:space="preserve">
DEPOSITO AL ITC 04 DE MARZO 2011</t>
        </r>
      </text>
    </comment>
    <comment ref="L15" authorId="1">
      <text>
        <r>
          <rPr>
            <b/>
            <sz val="8"/>
            <color indexed="81"/>
            <rFont val="Tahoma"/>
            <family val="2"/>
          </rPr>
          <t>DEPOSITO AL ITC 15 DE ABRIL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6" authorId="1">
      <text>
        <r>
          <rPr>
            <b/>
            <sz val="8"/>
            <color indexed="81"/>
            <rFont val="Tahoma"/>
            <family val="2"/>
          </rPr>
          <t>BECA AL 60%
ENTREGO CHEQUE EL 13 DE MAYO</t>
        </r>
      </text>
    </comment>
    <comment ref="J16" authorId="1">
      <text>
        <r>
          <rPr>
            <b/>
            <sz val="8"/>
            <color indexed="81"/>
            <rFont val="Tahoma"/>
            <family val="2"/>
          </rPr>
          <t>ENTREGO CHEQUE EL 13 DE MAYO</t>
        </r>
      </text>
    </comment>
    <comment ref="L16" authorId="1">
      <text>
        <r>
          <rPr>
            <b/>
            <sz val="8"/>
            <color indexed="81"/>
            <rFont val="Tahoma"/>
            <family val="2"/>
          </rPr>
          <t>ENTREGO CHEQUE EL 13 DE MAYO</t>
        </r>
      </text>
    </comment>
    <comment ref="N16" authorId="1">
      <text>
        <r>
          <rPr>
            <b/>
            <sz val="8"/>
            <color indexed="81"/>
            <rFont val="Tahoma"/>
            <family val="2"/>
          </rPr>
          <t>ENTREGO CHEQUE EL 13 DE MAYO</t>
        </r>
      </text>
    </comment>
    <comment ref="P16" authorId="1">
      <text>
        <r>
          <rPr>
            <b/>
            <sz val="8"/>
            <color indexed="81"/>
            <rFont val="Tahoma"/>
            <family val="2"/>
          </rPr>
          <t>ENTREGO CHEQUE EL 15 DE JULIO 2011</t>
        </r>
      </text>
    </comment>
    <comment ref="R16" authorId="1">
      <text>
        <r>
          <rPr>
            <b/>
            <sz val="8"/>
            <color indexed="81"/>
            <rFont val="Tahoma"/>
            <family val="2"/>
          </rPr>
          <t>ENTREGO CHEQUE EL 15 DE JULIO 2011</t>
        </r>
      </text>
    </comment>
    <comment ref="U16" authorId="1">
      <text>
        <r>
          <rPr>
            <b/>
            <sz val="8"/>
            <color indexed="81"/>
            <rFont val="Tahoma"/>
            <family val="2"/>
          </rPr>
          <t>DEPOSITO AL ITC 31 DE OCTUBRE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16" authorId="1">
      <text>
        <r>
          <rPr>
            <b/>
            <sz val="8"/>
            <color indexed="81"/>
            <rFont val="Tahoma"/>
            <family val="2"/>
          </rPr>
          <t>DEPOSITO AL ITC 31 DE OCTUBRE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16" authorId="1">
      <text>
        <r>
          <rPr>
            <b/>
            <sz val="8"/>
            <color indexed="81"/>
            <rFont val="Tahoma"/>
            <family val="2"/>
          </rPr>
          <t>DEPOSITO AL ITC 31 DE OCTUBRE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6" authorId="1">
      <text>
        <r>
          <rPr>
            <b/>
            <sz val="8"/>
            <color indexed="81"/>
            <rFont val="Tahoma"/>
            <family val="2"/>
          </rPr>
          <t>16/04/12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C16" authorId="1">
      <text>
        <r>
          <rPr>
            <b/>
            <sz val="8"/>
            <color indexed="81"/>
            <rFont val="Tahoma"/>
            <family val="2"/>
          </rPr>
          <t>16/04/12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16" authorId="1">
      <text>
        <r>
          <rPr>
            <b/>
            <sz val="8"/>
            <color indexed="81"/>
            <rFont val="Tahoma"/>
            <family val="2"/>
          </rPr>
          <t>16/04/12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H16" authorId="1">
      <text>
        <r>
          <rPr>
            <b/>
            <sz val="8"/>
            <color indexed="81"/>
            <rFont val="Tahoma"/>
            <family val="2"/>
          </rPr>
          <t>16/04/12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P16" authorId="3">
      <text>
        <r>
          <rPr>
            <b/>
            <sz val="8"/>
            <color indexed="81"/>
            <rFont val="Tahoma"/>
            <family val="2"/>
          </rPr>
          <t>04/10/12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R16" authorId="3">
      <text>
        <r>
          <rPr>
            <b/>
            <sz val="8"/>
            <color indexed="81"/>
            <rFont val="Tahoma"/>
            <family val="2"/>
          </rPr>
          <t>04/10/12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7" authorId="2">
      <text>
        <r>
          <rPr>
            <b/>
            <sz val="8"/>
            <color indexed="81"/>
            <rFont val="Tahoma"/>
            <family val="2"/>
          </rPr>
          <t>cmic:</t>
        </r>
        <r>
          <rPr>
            <sz val="8"/>
            <color indexed="81"/>
            <rFont val="Tahoma"/>
            <family val="2"/>
          </rPr>
          <t xml:space="preserve">
DEPOSITADO AL ITC 16 DE MARZO 2011</t>
        </r>
      </text>
    </comment>
    <comment ref="J17" authorId="1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DEPOSITO AL ITC  06 DE ABRIL 2011.</t>
        </r>
      </text>
    </comment>
    <comment ref="L17" authorId="1">
      <text>
        <r>
          <rPr>
            <b/>
            <sz val="8"/>
            <color indexed="81"/>
            <rFont val="Tahoma"/>
            <family val="2"/>
          </rPr>
          <t>DEPOSITO AL ITC 29 ABRIL 2011</t>
        </r>
      </text>
    </comment>
    <comment ref="N17" authorId="1">
      <text>
        <r>
          <rPr>
            <b/>
            <sz val="8"/>
            <color indexed="81"/>
            <rFont val="Tahoma"/>
            <family val="2"/>
          </rPr>
          <t>DEPOSITO AL ITC 29 ABRIL 2011</t>
        </r>
      </text>
    </comment>
    <comment ref="P17" authorId="1">
      <text>
        <r>
          <rPr>
            <b/>
            <sz val="8"/>
            <color indexed="81"/>
            <rFont val="Tahoma"/>
            <family val="2"/>
          </rPr>
          <t>DEPOSITO AL ITC EL 10 DE JUNIO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7" authorId="1">
      <text>
        <r>
          <rPr>
            <b/>
            <sz val="8"/>
            <color indexed="81"/>
            <rFont val="Tahoma"/>
            <family val="2"/>
          </rPr>
          <t>DEPOSITO AL ITC EL 10 DE AGOSTO DE 2011.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7" authorId="1">
      <text>
        <r>
          <rPr>
            <b/>
            <sz val="8"/>
            <color indexed="81"/>
            <rFont val="Tahoma"/>
            <family val="2"/>
          </rPr>
          <t>DEPOSITO AL ITC EL 01 DE SEPTIEMBRE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17" authorId="1">
      <text>
        <r>
          <rPr>
            <b/>
            <sz val="8"/>
            <color indexed="81"/>
            <rFont val="Tahoma"/>
            <family val="2"/>
          </rPr>
          <t>DEPOSITO AL ITC 25 DE NOVIEMBRE 2011</t>
        </r>
      </text>
    </comment>
    <comment ref="Y17" authorId="1">
      <text>
        <r>
          <rPr>
            <b/>
            <sz val="8"/>
            <color indexed="81"/>
            <rFont val="Tahoma"/>
            <family val="2"/>
          </rPr>
          <t>DEPOSITO AL ITC 25 DE NOVIEMBRE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7" authorId="1">
      <text>
        <r>
          <rPr>
            <b/>
            <sz val="8"/>
            <color indexed="81"/>
            <rFont val="Tahoma"/>
            <family val="2"/>
          </rPr>
          <t>DEPOSITO AL ITC 01 DE DICIEMBRE 2011.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C17" authorId="1">
      <text>
        <r>
          <rPr>
            <b/>
            <sz val="8"/>
            <color indexed="81"/>
            <rFont val="Tahoma"/>
            <family val="2"/>
          </rPr>
          <t>DEPOSITO AL ITC 31/01/12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17" authorId="1">
      <text>
        <r>
          <rPr>
            <b/>
            <sz val="8"/>
            <color indexed="81"/>
            <rFont val="Tahoma"/>
            <family val="2"/>
          </rPr>
          <t>DEPOSITO AL ITC 31/01/12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H17" authorId="1">
      <text>
        <r>
          <rPr>
            <b/>
            <sz val="8"/>
            <color indexed="81"/>
            <rFont val="Tahoma"/>
            <family val="2"/>
          </rPr>
          <t>DEPOSITO AL ITC 31/01/12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J17" authorId="1">
      <text>
        <r>
          <rPr>
            <b/>
            <sz val="8"/>
            <color indexed="81"/>
            <rFont val="Tahoma"/>
            <family val="2"/>
          </rPr>
          <t>07/05/12. SE LE DIO EL 5% DE DESCTO X PRONTO PAGO Y TIENE SALDO A FAVOR  900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L17" authorId="1">
      <text>
        <r>
          <rPr>
            <b/>
            <sz val="8"/>
            <color indexed="81"/>
            <rFont val="Tahoma"/>
            <family val="2"/>
          </rPr>
          <t>07/05/12. SE LE DIO EL 5% DE DESCTO X PRONTO PAGO Y TIENE SALDO A FAVOR  900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N17" authorId="1">
      <text>
        <r>
          <rPr>
            <b/>
            <sz val="8"/>
            <color indexed="81"/>
            <rFont val="Tahoma"/>
            <family val="2"/>
          </rPr>
          <t>07/05/12. SE LE DIO EL 5% DE DESCTO X PRONTO PAGO Y TIENE SALDO A FAVOR  900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P17" authorId="1">
      <text>
        <r>
          <rPr>
            <b/>
            <sz val="8"/>
            <color indexed="81"/>
            <rFont val="Tahoma"/>
            <family val="2"/>
          </rPr>
          <t>07/05/12. SE LE DIO EL 5% DE DESCTO X PRONTO PAGO Y TIENE SALDO A FAVOR  900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8" authorId="1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DEPOSITADO EN ITC EL 03 DE MARZO</t>
        </r>
      </text>
    </comment>
    <comment ref="J18" authorId="1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DEPOSITADO EN ITC EL 03 DE MARZO</t>
        </r>
      </text>
    </comment>
    <comment ref="L18" authorId="1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DEPOSITADO EN ITC EL 29 DE MARZO 2011</t>
        </r>
      </text>
    </comment>
    <comment ref="N18" authorId="1">
      <text>
        <r>
          <rPr>
            <b/>
            <sz val="8"/>
            <color indexed="81"/>
            <rFont val="Tahoma"/>
            <family val="2"/>
          </rPr>
          <t>DEPOSITO AL ITC 17 DE MAYO 2011</t>
        </r>
      </text>
    </comment>
    <comment ref="P18" authorId="1">
      <text>
        <r>
          <rPr>
            <b/>
            <sz val="8"/>
            <color indexed="81"/>
            <rFont val="Tahoma"/>
            <family val="2"/>
          </rPr>
          <t>DEPOSITO AL ITC 14 DE JUNIO 2011</t>
        </r>
      </text>
    </comment>
    <comment ref="R18" authorId="1">
      <text>
        <r>
          <rPr>
            <b/>
            <sz val="8"/>
            <color indexed="81"/>
            <rFont val="Tahoma"/>
            <family val="2"/>
          </rPr>
          <t>DEPOSITO AL ITC 08 DE AGOSTO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8" authorId="1">
      <text>
        <r>
          <rPr>
            <b/>
            <sz val="8"/>
            <color indexed="81"/>
            <rFont val="Tahoma"/>
            <family val="2"/>
          </rPr>
          <t>DEPOSITO AL ITC 06 DE SEPTIEMBRE 2011</t>
        </r>
      </text>
    </comment>
    <comment ref="W18" authorId="1">
      <text>
        <r>
          <rPr>
            <b/>
            <sz val="8"/>
            <color indexed="81"/>
            <rFont val="Tahoma"/>
            <family val="2"/>
          </rPr>
          <t>DEPOSITO AL ITC 12 DE SEPTIEMBRE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18" authorId="1">
      <text>
        <r>
          <rPr>
            <b/>
            <sz val="8"/>
            <color indexed="81"/>
            <rFont val="Tahoma"/>
            <family val="2"/>
          </rPr>
          <t>DEPOSITO AL ITC 07 DE NOVIEMBRE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8" authorId="1">
      <text>
        <r>
          <rPr>
            <b/>
            <sz val="8"/>
            <color indexed="81"/>
            <rFont val="Tahoma"/>
            <family val="2"/>
          </rPr>
          <t>DEPOSITO AL ITC 05 DE DICIEMBRE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C18" authorId="1">
      <text>
        <r>
          <rPr>
            <b/>
            <sz val="8"/>
            <color indexed="81"/>
            <rFont val="Tahoma"/>
            <family val="2"/>
          </rPr>
          <t>DEPOSITO AL ITC 30/01/12</t>
        </r>
      </text>
    </comment>
    <comment ref="AE18" authorId="1">
      <text>
        <r>
          <rPr>
            <b/>
            <sz val="8"/>
            <color indexed="81"/>
            <rFont val="Tahoma"/>
            <family val="2"/>
          </rPr>
          <t>deposito al itc 20/02/12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H18" authorId="1">
      <text>
        <r>
          <rPr>
            <b/>
            <sz val="8"/>
            <color indexed="81"/>
            <rFont val="Tahoma"/>
            <family val="2"/>
          </rPr>
          <t xml:space="preserve">30/03/12
</t>
        </r>
      </text>
    </comment>
    <comment ref="AJ18" authorId="1">
      <text>
        <r>
          <rPr>
            <b/>
            <sz val="8"/>
            <color indexed="81"/>
            <rFont val="Tahoma"/>
            <family val="2"/>
          </rPr>
          <t>23/04/12</t>
        </r>
      </text>
    </comment>
    <comment ref="AL18" authorId="1">
      <text>
        <r>
          <rPr>
            <b/>
            <sz val="8"/>
            <color indexed="81"/>
            <rFont val="Tahoma"/>
            <family val="2"/>
          </rPr>
          <t>8/06/12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9" authorId="2">
      <text>
        <r>
          <rPr>
            <b/>
            <sz val="8"/>
            <color indexed="81"/>
            <rFont val="Tahoma"/>
            <family val="2"/>
          </rPr>
          <t>cmic:</t>
        </r>
        <r>
          <rPr>
            <sz val="8"/>
            <color indexed="81"/>
            <rFont val="Tahoma"/>
            <family val="2"/>
          </rPr>
          <t xml:space="preserve">
DEPOSITO AL ITC 11 DE MARZO 2011.
</t>
        </r>
        <r>
          <rPr>
            <b/>
            <sz val="8"/>
            <color indexed="81"/>
            <rFont val="Tahoma"/>
            <family val="2"/>
          </rPr>
          <t>NO SE A SOLICITADO FACT. XQ NO HA PROPORCIONADO DATOS DE FACTURACION</t>
        </r>
      </text>
    </comment>
    <comment ref="J19" authorId="2">
      <text>
        <r>
          <rPr>
            <b/>
            <sz val="8"/>
            <color indexed="81"/>
            <rFont val="Tahoma"/>
            <family val="2"/>
          </rPr>
          <t>cmic: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DEPOSITO AL ITC 11 DE MARZO 2011 PAGO $3200 Y ADEUDA $640</t>
        </r>
      </text>
    </comment>
    <comment ref="L19" authorId="1">
      <text>
        <r>
          <rPr>
            <b/>
            <sz val="8"/>
            <color indexed="81"/>
            <rFont val="Tahoma"/>
            <family val="2"/>
          </rPr>
          <t>DEPOSITO AL ITC EL 16 DE MAYO 2011 PAGO SALDO ANTERIOR Y PAGA COMO COLEGIADO</t>
        </r>
      </text>
    </comment>
    <comment ref="N19" authorId="1">
      <text>
        <r>
          <rPr>
            <b/>
            <sz val="8"/>
            <color indexed="81"/>
            <rFont val="Tahoma"/>
            <family val="2"/>
          </rPr>
          <t>DEPOSITO AL ITC 07 DE JUNIO Y VA A PAGAR COMO SOCIO. TENIA UN SALDO DE 200.00</t>
        </r>
      </text>
    </comment>
    <comment ref="P19" authorId="1">
      <text>
        <r>
          <rPr>
            <b/>
            <sz val="8"/>
            <color indexed="81"/>
            <rFont val="Tahoma"/>
            <family val="2"/>
          </rPr>
          <t>DEPOSITO AL ITC EL 10 DE JUNIO $2,000.00 Y EL 16 DE JUNIO DEPOSITO AL ITC $1,200.00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9" authorId="1">
      <text>
        <r>
          <rPr>
            <b/>
            <sz val="8"/>
            <color indexed="81"/>
            <rFont val="Tahoma"/>
            <family val="2"/>
          </rPr>
          <t>DEPOSITO AL ITC 12 DE AGOSTO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9" authorId="1">
      <text>
        <r>
          <rPr>
            <b/>
            <sz val="8"/>
            <color indexed="81"/>
            <rFont val="Tahoma"/>
            <family val="2"/>
          </rPr>
          <t>DEPOSITO AL ITC 09 DE SEPTIEMBRE 2011</t>
        </r>
      </text>
    </comment>
    <comment ref="W19" authorId="1">
      <text>
        <r>
          <rPr>
            <b/>
            <sz val="8"/>
            <color indexed="81"/>
            <rFont val="Tahoma"/>
            <family val="2"/>
          </rPr>
          <t xml:space="preserve">DEPOSITO AL ITC EL 23 DE SEPTIEMBRE 2011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19" authorId="1">
      <text>
        <r>
          <rPr>
            <b/>
            <sz val="8"/>
            <color indexed="81"/>
            <rFont val="Tahoma"/>
            <family val="2"/>
          </rPr>
          <t>DEPOSITO AL ITC 17/11/12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9" authorId="1">
      <text>
        <r>
          <rPr>
            <b/>
            <sz val="8"/>
            <color indexed="81"/>
            <rFont val="Tahoma"/>
            <family val="2"/>
          </rPr>
          <t>DEPOSITO AL ITC 10/01/12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C19" authorId="1">
      <text>
        <r>
          <rPr>
            <b/>
            <sz val="8"/>
            <color indexed="81"/>
            <rFont val="Tahoma"/>
            <family val="2"/>
          </rPr>
          <t>23/01/12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19" authorId="1">
      <text>
        <r>
          <rPr>
            <b/>
            <sz val="8"/>
            <color indexed="81"/>
            <rFont val="Tahoma"/>
            <family val="2"/>
          </rPr>
          <t>29/03/12</t>
        </r>
      </text>
    </comment>
    <comment ref="AH19" authorId="1">
      <text>
        <r>
          <rPr>
            <b/>
            <sz val="8"/>
            <color indexed="81"/>
            <rFont val="Tahoma"/>
            <family val="2"/>
          </rPr>
          <t>12/04/12</t>
        </r>
      </text>
    </comment>
    <comment ref="AJ19" authorId="1">
      <text>
        <r>
          <rPr>
            <b/>
            <sz val="8"/>
            <color indexed="81"/>
            <rFont val="Tahoma"/>
            <family val="2"/>
          </rPr>
          <t>16/05/12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L19" authorId="3">
      <text>
        <r>
          <rPr>
            <b/>
            <sz val="8"/>
            <color indexed="81"/>
            <rFont val="Tahoma"/>
            <family val="2"/>
          </rPr>
          <t>08/07/12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N19" authorId="3">
      <text>
        <r>
          <rPr>
            <b/>
            <sz val="8"/>
            <color indexed="81"/>
            <rFont val="Tahoma"/>
            <family val="2"/>
          </rPr>
          <t>03/10/12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P19" authorId="3">
      <text>
        <r>
          <rPr>
            <b/>
            <sz val="8"/>
            <color indexed="81"/>
            <rFont val="Tahoma"/>
            <family val="2"/>
          </rPr>
          <t>04/10/12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0" authorId="1">
      <text>
        <r>
          <rPr>
            <b/>
            <sz val="8"/>
            <color indexed="81"/>
            <rFont val="Tahoma"/>
            <family val="2"/>
          </rPr>
          <t>DEPOSITO AL ITC 30 MARZO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20" authorId="1">
      <text>
        <r>
          <rPr>
            <b/>
            <sz val="8"/>
            <color indexed="81"/>
            <rFont val="Tahoma"/>
            <family val="2"/>
          </rPr>
          <t>DEPOSITO AL ITC 30 MARZO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0" authorId="1">
      <text>
        <r>
          <rPr>
            <b/>
            <sz val="8"/>
            <color indexed="81"/>
            <rFont val="Tahoma"/>
            <family val="2"/>
          </rPr>
          <t>DEPOSITO AL ITC 20 DE MAYO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0" authorId="1">
      <text>
        <r>
          <rPr>
            <b/>
            <sz val="8"/>
            <color indexed="81"/>
            <rFont val="Tahoma"/>
            <family val="2"/>
          </rPr>
          <t>DEPOSITO AL ITC 14 DE JUNIO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0" authorId="1">
      <text>
        <r>
          <rPr>
            <b/>
            <sz val="8"/>
            <color indexed="81"/>
            <rFont val="Tahoma"/>
            <family val="2"/>
          </rPr>
          <t>DEPOSITO AL ITC 22 DE JULIO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0" authorId="1">
      <text>
        <r>
          <rPr>
            <b/>
            <sz val="8"/>
            <color indexed="81"/>
            <rFont val="Tahoma"/>
            <family val="2"/>
          </rPr>
          <t>DEPOSITO AL ITC 10 DE AGOSTO</t>
        </r>
      </text>
    </comment>
    <comment ref="U20" authorId="1">
      <text>
        <r>
          <rPr>
            <b/>
            <sz val="8"/>
            <color indexed="81"/>
            <rFont val="Tahoma"/>
            <family val="2"/>
          </rPr>
          <t>DEPOSITO AL ITC EL 31 DE AGOSTO 2011</t>
        </r>
      </text>
    </comment>
    <comment ref="W20" authorId="1">
      <text>
        <r>
          <rPr>
            <b/>
            <sz val="8"/>
            <color indexed="81"/>
            <rFont val="Tahoma"/>
            <family val="2"/>
          </rPr>
          <t>DEPOSITO AL ITC 11 DE OCTUBRE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20" authorId="1">
      <text>
        <r>
          <rPr>
            <b/>
            <sz val="8"/>
            <color indexed="81"/>
            <rFont val="Tahoma"/>
            <family val="2"/>
          </rPr>
          <t>DEPOSITO AL ITC 17 DE NOVIEMBRE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20" authorId="1">
      <text>
        <r>
          <rPr>
            <b/>
            <sz val="8"/>
            <color indexed="81"/>
            <rFont val="Tahoma"/>
            <family val="2"/>
          </rPr>
          <t>DEPOSITO AL ITC 13/01/12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C20" authorId="1">
      <text>
        <r>
          <rPr>
            <b/>
            <sz val="8"/>
            <color indexed="81"/>
            <rFont val="Tahoma"/>
            <family val="2"/>
          </rPr>
          <t>DEPOSITO 29/2/12</t>
        </r>
      </text>
    </comment>
    <comment ref="AE20" authorId="1">
      <text>
        <r>
          <rPr>
            <b/>
            <sz val="8"/>
            <color indexed="81"/>
            <rFont val="Tahoma"/>
            <family val="2"/>
          </rPr>
          <t>11/05/12</t>
        </r>
      </text>
    </comment>
    <comment ref="AH20" authorId="3">
      <text>
        <r>
          <rPr>
            <b/>
            <sz val="8"/>
            <color indexed="81"/>
            <rFont val="Tahoma"/>
            <family val="2"/>
          </rPr>
          <t>29/06/12</t>
        </r>
      </text>
    </comment>
    <comment ref="AJ20" authorId="3">
      <text>
        <r>
          <rPr>
            <b/>
            <sz val="8"/>
            <color indexed="81"/>
            <rFont val="Tahoma"/>
            <family val="2"/>
          </rPr>
          <t>24/08/12</t>
        </r>
      </text>
    </comment>
    <comment ref="AL20" authorId="3">
      <text>
        <r>
          <rPr>
            <b/>
            <sz val="8"/>
            <color indexed="81"/>
            <rFont val="Tahoma"/>
            <family val="2"/>
          </rPr>
          <t>27/09/12</t>
        </r>
      </text>
    </comment>
    <comment ref="AN20" authorId="3">
      <text>
        <r>
          <rPr>
            <b/>
            <sz val="8"/>
            <color indexed="81"/>
            <rFont val="Tahoma"/>
            <family val="2"/>
          </rPr>
          <t>27/09/12</t>
        </r>
      </text>
    </comment>
    <comment ref="AP20" authorId="3">
      <text>
        <r>
          <rPr>
            <b/>
            <sz val="8"/>
            <color indexed="81"/>
            <rFont val="Tahoma"/>
            <family val="2"/>
          </rPr>
          <t>11/10/12</t>
        </r>
      </text>
    </comment>
    <comment ref="H21" authorId="1">
      <text>
        <r>
          <rPr>
            <b/>
            <sz val="8"/>
            <color indexed="81"/>
            <rFont val="Tahoma"/>
            <family val="2"/>
          </rPr>
          <t xml:space="preserve">DEPOSITO AL ITC 15 ABRIL
</t>
        </r>
      </text>
    </comment>
    <comment ref="J21" authorId="1">
      <text>
        <r>
          <rPr>
            <b/>
            <sz val="8"/>
            <color indexed="81"/>
            <rFont val="Tahoma"/>
            <family val="2"/>
          </rPr>
          <t>DEPOSITO AL ITC 15 ABRIL</t>
        </r>
      </text>
    </comment>
    <comment ref="L21" authorId="1">
      <text>
        <r>
          <rPr>
            <b/>
            <sz val="8"/>
            <color indexed="81"/>
            <rFont val="Tahoma"/>
            <family val="2"/>
          </rPr>
          <t>DEPOSITO AL ITC 15 ABRIL</t>
        </r>
      </text>
    </comment>
    <comment ref="N21" authorId="1">
      <text>
        <r>
          <rPr>
            <b/>
            <sz val="8"/>
            <color indexed="81"/>
            <rFont val="Tahoma"/>
            <family val="2"/>
          </rPr>
          <t>TRANSFERENCIA INTERBANCARIA A ITC 18 DE MAYO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1" authorId="1">
      <text>
        <r>
          <rPr>
            <b/>
            <sz val="8"/>
            <color indexed="81"/>
            <rFont val="Tahoma"/>
            <family val="2"/>
          </rPr>
          <t>TRANSFERENCIA AL ITC  17 DE JUNIO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1" authorId="1">
      <text>
        <r>
          <rPr>
            <b/>
            <sz val="8"/>
            <color indexed="81"/>
            <rFont val="Tahoma"/>
            <family val="2"/>
          </rPr>
          <t>TRANSFERENCIA AL ITC 05 AGOSTO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21" authorId="1">
      <text>
        <r>
          <rPr>
            <b/>
            <sz val="8"/>
            <color indexed="81"/>
            <rFont val="Tahoma"/>
            <family val="2"/>
          </rPr>
          <t>TRANSFERENCIA AL ITC 16 DE AGOSTO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21" authorId="1">
      <text>
        <r>
          <rPr>
            <b/>
            <sz val="8"/>
            <color indexed="81"/>
            <rFont val="Tahoma"/>
            <family val="2"/>
          </rPr>
          <t>TRANSFERENCIA AL ITC 11 NOVIEMBRE 2011 PAGA 180.00 X RECARGOS.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21" authorId="1">
      <text>
        <r>
          <rPr>
            <b/>
            <sz val="8"/>
            <color indexed="81"/>
            <rFont val="Tahoma"/>
            <family val="2"/>
          </rPr>
          <t>TRANSFERENCIA AL ITC 11 NOVIEMBRE 2011.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21" authorId="1">
      <text>
        <r>
          <rPr>
            <sz val="8"/>
            <color indexed="81"/>
            <rFont val="Tahoma"/>
            <family val="2"/>
          </rPr>
          <t>TRANSFERENCIA AL ITC 16/12/11</t>
        </r>
      </text>
    </comment>
    <comment ref="AC21" authorId="1">
      <text>
        <r>
          <rPr>
            <b/>
            <sz val="8"/>
            <color indexed="81"/>
            <rFont val="Tahoma"/>
            <family val="2"/>
          </rPr>
          <t>TRANSFERENCIA AL ITC 16/01/12.
TRANSFERENCIA AL ITC 19/01 X DIF. EN MATERIA.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21" authorId="1">
      <text>
        <r>
          <rPr>
            <b/>
            <sz val="8"/>
            <color indexed="81"/>
            <rFont val="Tahoma"/>
            <family val="2"/>
          </rPr>
          <t>TRANSFERENCIA AL ITC 17/02/12</t>
        </r>
      </text>
    </comment>
    <comment ref="AH21" authorId="1">
      <text>
        <r>
          <rPr>
            <b/>
            <sz val="8"/>
            <color indexed="81"/>
            <rFont val="Tahoma"/>
            <family val="2"/>
          </rPr>
          <t>TRANSFERENCIA 20/3/12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J21" authorId="1">
      <text>
        <r>
          <rPr>
            <b/>
            <sz val="8"/>
            <color indexed="81"/>
            <rFont val="Tahoma"/>
            <family val="2"/>
          </rPr>
          <t>TRANSFERENCIA AL ITC 20/04/12</t>
        </r>
      </text>
    </comment>
    <comment ref="AL21" authorId="1">
      <text>
        <r>
          <rPr>
            <b/>
            <sz val="8"/>
            <color indexed="81"/>
            <rFont val="Tahoma"/>
            <family val="2"/>
          </rPr>
          <t>TRANSFERENCIA 22/05/12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N21" authorId="3">
      <text>
        <r>
          <rPr>
            <b/>
            <sz val="8"/>
            <color indexed="81"/>
            <rFont val="Tahoma"/>
            <family val="2"/>
          </rPr>
          <t>20/06/12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P21" authorId="3">
      <text>
        <r>
          <rPr>
            <b/>
            <sz val="8"/>
            <color indexed="81"/>
            <rFont val="Tahoma"/>
            <family val="2"/>
          </rPr>
          <t>TRANSFER 24/08/12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2" authorId="2">
      <text>
        <r>
          <rPr>
            <b/>
            <sz val="8"/>
            <color indexed="81"/>
            <rFont val="Tahoma"/>
            <family val="2"/>
          </rPr>
          <t>cmic:</t>
        </r>
        <r>
          <rPr>
            <sz val="8"/>
            <color indexed="81"/>
            <rFont val="Tahoma"/>
            <family val="2"/>
          </rPr>
          <t xml:space="preserve">
DEPOSITO AL ITC 23 DE FEBRERO</t>
        </r>
      </text>
    </comment>
    <comment ref="J22" authorId="2">
      <text>
        <r>
          <rPr>
            <b/>
            <sz val="8"/>
            <color indexed="81"/>
            <rFont val="Tahoma"/>
            <family val="2"/>
          </rPr>
          <t>cmic:</t>
        </r>
        <r>
          <rPr>
            <sz val="8"/>
            <color indexed="81"/>
            <rFont val="Tahoma"/>
            <family val="2"/>
          </rPr>
          <t xml:space="preserve">
DEPOSITO AL ITC 23 DE FEBRERO</t>
        </r>
      </text>
    </comment>
    <comment ref="L22" authorId="1">
      <text>
        <r>
          <rPr>
            <b/>
            <sz val="8"/>
            <color indexed="81"/>
            <rFont val="Tahoma"/>
            <family val="2"/>
          </rPr>
          <t>DEPOSITO AL ITC 20 DE MAYO 2011 $2,600.00 + CUPON 418</t>
        </r>
      </text>
    </comment>
    <comment ref="N22" authorId="1">
      <text>
        <r>
          <rPr>
            <b/>
            <sz val="8"/>
            <color indexed="81"/>
            <rFont val="Tahoma"/>
            <family val="2"/>
          </rPr>
          <t>DEPOSITO AL ITC 20 DE MAYO 2011.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3" authorId="2">
      <text>
        <r>
          <rPr>
            <b/>
            <sz val="8"/>
            <color indexed="81"/>
            <rFont val="Tahoma"/>
            <family val="2"/>
          </rPr>
          <t>cmic:</t>
        </r>
        <r>
          <rPr>
            <sz val="8"/>
            <color indexed="81"/>
            <rFont val="Tahoma"/>
            <family val="2"/>
          </rPr>
          <t xml:space="preserve">
TRANSFERENCIA AL ITC 03 DE MARZO</t>
        </r>
      </text>
    </comment>
    <comment ref="J23" authorId="1">
      <text>
        <r>
          <rPr>
            <sz val="8"/>
            <color indexed="81"/>
            <rFont val="Tahoma"/>
            <family val="2"/>
          </rPr>
          <t xml:space="preserve">INTERBANCARIO  11 MARZO 2011
</t>
        </r>
      </text>
    </comment>
    <comment ref="L23" authorId="1">
      <text>
        <r>
          <rPr>
            <sz val="8"/>
            <color indexed="81"/>
            <rFont val="Tahoma"/>
            <family val="2"/>
          </rPr>
          <t xml:space="preserve">DEPOSITO AL ITC 25 ABRIL 2011
</t>
        </r>
      </text>
    </comment>
    <comment ref="N23" authorId="1">
      <text>
        <r>
          <rPr>
            <b/>
            <sz val="8"/>
            <color indexed="81"/>
            <rFont val="Tahoma"/>
            <family val="2"/>
          </rPr>
          <t>TRANSFERENCIA AL ITC 02 DE JUNIO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3" authorId="1">
      <text>
        <r>
          <rPr>
            <b/>
            <sz val="8"/>
            <color indexed="81"/>
            <rFont val="Tahoma"/>
            <family val="2"/>
          </rPr>
          <t>TRANSFERENCIA AL ITC 30 DE JUNIO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3" authorId="1">
      <text>
        <r>
          <rPr>
            <b/>
            <sz val="8"/>
            <color indexed="81"/>
            <rFont val="Tahoma"/>
            <family val="2"/>
          </rPr>
          <t>TRANSFERENCIA  AL ITC 01 DE SEPTIEMBRE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23" authorId="1">
      <text>
        <r>
          <rPr>
            <b/>
            <sz val="8"/>
            <color indexed="81"/>
            <rFont val="Tahoma"/>
            <family val="2"/>
          </rPr>
          <t>TRANSFERENCIA AL ITC 21 DE SEPTIEMBRE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23" authorId="1">
      <text>
        <r>
          <rPr>
            <b/>
            <sz val="8"/>
            <color indexed="81"/>
            <rFont val="Tahoma"/>
            <family val="2"/>
          </rPr>
          <t>TRANSFERENCIA AL ITC 17 DE NOVIEMBRE 2011 PAGO 192.00 DE RECARGOS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23" authorId="1">
      <text>
        <r>
          <rPr>
            <b/>
            <sz val="8"/>
            <color indexed="81"/>
            <rFont val="Tahoma"/>
            <family val="2"/>
          </rPr>
          <t>TRANSFERENCIA AL ITC 17 DE NOVIEMBRE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23" authorId="1">
      <text>
        <r>
          <rPr>
            <b/>
            <sz val="8"/>
            <color indexed="81"/>
            <rFont val="Tahoma"/>
            <family val="2"/>
          </rPr>
          <t>TRANSFERENCIA AL ITC 20/01/12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C23" authorId="1">
      <text>
        <r>
          <rPr>
            <b/>
            <sz val="8"/>
            <color indexed="81"/>
            <rFont val="Tahoma"/>
            <family val="2"/>
          </rPr>
          <t>TRANSFERENCIA AL ITC 20/01/12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2">
      <text>
        <r>
          <rPr>
            <b/>
            <sz val="8"/>
            <color indexed="81"/>
            <rFont val="Tahoma"/>
            <family val="2"/>
          </rPr>
          <t>cmic:</t>
        </r>
        <r>
          <rPr>
            <sz val="8"/>
            <color indexed="81"/>
            <rFont val="Tahoma"/>
            <family val="2"/>
          </rPr>
          <t xml:space="preserve">
DEPOSITO AL ITC 04 MARZO 2011</t>
        </r>
      </text>
    </comment>
    <comment ref="J24" authorId="2">
      <text>
        <r>
          <rPr>
            <b/>
            <sz val="8"/>
            <color indexed="81"/>
            <rFont val="Tahoma"/>
            <family val="2"/>
          </rPr>
          <t>cmic:</t>
        </r>
        <r>
          <rPr>
            <sz val="8"/>
            <color indexed="81"/>
            <rFont val="Tahoma"/>
            <family val="2"/>
          </rPr>
          <t xml:space="preserve">
DEPOSITO AL ITC 04 DE MARZO 2011</t>
        </r>
      </text>
    </comment>
    <comment ref="L24" authorId="1">
      <text>
        <r>
          <rPr>
            <b/>
            <sz val="8"/>
            <color indexed="81"/>
            <rFont val="Tahoma"/>
            <family val="2"/>
          </rPr>
          <t>DEPOSITO AL ITC 15 DE ABRIL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1">
      <text>
        <r>
          <rPr>
            <b/>
            <sz val="8"/>
            <color indexed="81"/>
            <rFont val="Tahoma"/>
            <family val="2"/>
          </rPr>
          <t>DEPOSITO AL ITC 23 DE MAYO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4" authorId="1">
      <text>
        <r>
          <rPr>
            <b/>
            <sz val="8"/>
            <color indexed="81"/>
            <rFont val="Tahoma"/>
            <family val="2"/>
          </rPr>
          <t>DEPOSITO AL ITC 15 DE JUNIO 2011</t>
        </r>
      </text>
    </comment>
    <comment ref="R24" authorId="1">
      <text>
        <r>
          <rPr>
            <b/>
            <sz val="8"/>
            <color indexed="81"/>
            <rFont val="Tahoma"/>
            <family val="2"/>
          </rPr>
          <t>DEPOSITO AL ITC EL 25 DE JULIO 2011</t>
        </r>
      </text>
    </comment>
    <comment ref="U24" authorId="1">
      <text>
        <r>
          <rPr>
            <b/>
            <sz val="8"/>
            <color indexed="81"/>
            <rFont val="Tahoma"/>
            <family val="2"/>
          </rPr>
          <t>DEPOSITO AL ITC 07 DE SEPTIEMBRE. PAGO ESTA CANTIDAD X RECARGOS.</t>
        </r>
      </text>
    </comment>
    <comment ref="W24" authorId="1">
      <text>
        <r>
          <rPr>
            <b/>
            <sz val="8"/>
            <color indexed="81"/>
            <rFont val="Tahoma"/>
            <family val="2"/>
          </rPr>
          <t>DEPOSITO AL ITC 14 DE OCTUBRE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24" authorId="1">
      <text>
        <r>
          <rPr>
            <b/>
            <sz val="8"/>
            <color indexed="81"/>
            <rFont val="Tahoma"/>
            <family val="2"/>
          </rPr>
          <t>DEPOSITO AL ITC 15 DE NOVIEMBRE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24" authorId="1">
      <text>
        <r>
          <rPr>
            <b/>
            <sz val="8"/>
            <color indexed="81"/>
            <rFont val="Tahoma"/>
            <family val="2"/>
          </rPr>
          <t>DEPOSITO AL ITC 06/01/12</t>
        </r>
      </text>
    </comment>
    <comment ref="AC24" authorId="1">
      <text>
        <r>
          <rPr>
            <b/>
            <sz val="8"/>
            <color indexed="81"/>
            <rFont val="Tahoma"/>
            <family val="2"/>
          </rPr>
          <t>DEPOSITO AL ITC 06/01/12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24" authorId="1">
      <text>
        <r>
          <rPr>
            <b/>
            <sz val="8"/>
            <color indexed="81"/>
            <rFont val="Tahoma"/>
            <family val="2"/>
          </rPr>
          <t>deposito al itc 10/02/12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J24" authorId="1">
      <text>
        <r>
          <rPr>
            <b/>
            <sz val="8"/>
            <color indexed="81"/>
            <rFont val="Tahoma"/>
            <family val="2"/>
          </rPr>
          <t>13/04/12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L24" authorId="3">
      <text>
        <r>
          <rPr>
            <b/>
            <sz val="8"/>
            <color indexed="81"/>
            <rFont val="Tahoma"/>
            <family val="2"/>
          </rPr>
          <t>08/06/12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N24" authorId="3">
      <text>
        <r>
          <rPr>
            <b/>
            <sz val="8"/>
            <color indexed="81"/>
            <rFont val="Tahoma"/>
            <family val="2"/>
          </rPr>
          <t>31/07/12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P24" authorId="3">
      <text>
        <r>
          <rPr>
            <b/>
            <sz val="8"/>
            <color indexed="81"/>
            <rFont val="Tahoma"/>
            <family val="2"/>
          </rPr>
          <t>26/09/12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5" authorId="2">
      <text>
        <r>
          <rPr>
            <b/>
            <sz val="8"/>
            <color indexed="81"/>
            <rFont val="Tahoma"/>
            <family val="2"/>
          </rPr>
          <t>cmic:</t>
        </r>
        <r>
          <rPr>
            <sz val="8"/>
            <color indexed="81"/>
            <rFont val="Tahoma"/>
            <family val="2"/>
          </rPr>
          <t xml:space="preserve">
DEPOSITO AL ITC 5 DE AGOSTO 2010</t>
        </r>
      </text>
    </comment>
    <comment ref="J25" authorId="2">
      <text>
        <r>
          <rPr>
            <b/>
            <sz val="8"/>
            <color indexed="81"/>
            <rFont val="Tahoma"/>
            <family val="2"/>
          </rPr>
          <t>cmic:</t>
        </r>
        <r>
          <rPr>
            <sz val="8"/>
            <color indexed="81"/>
            <rFont val="Tahoma"/>
            <family val="2"/>
          </rPr>
          <t xml:space="preserve">
DEPOSITO AL ITC 5 DE AGOSTO 2010</t>
        </r>
      </text>
    </comment>
    <comment ref="L25" authorId="1">
      <text>
        <r>
          <rPr>
            <b/>
            <sz val="8"/>
            <color indexed="81"/>
            <rFont val="Tahoma"/>
            <family val="2"/>
          </rPr>
          <t>DEPOSITO AL ITC 30 MARZO 2011.</t>
        </r>
      </text>
    </comment>
    <comment ref="N25" authorId="1">
      <text>
        <r>
          <rPr>
            <b/>
            <sz val="8"/>
            <color indexed="81"/>
            <rFont val="Tahoma"/>
            <family val="2"/>
          </rPr>
          <t>DEPOSITO AL ITC 12 DE MAYO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5" authorId="1">
      <text>
        <r>
          <rPr>
            <b/>
            <sz val="8"/>
            <color indexed="81"/>
            <rFont val="Tahoma"/>
            <family val="2"/>
          </rPr>
          <t>DEPOSITO AL ITC EL 21 DE JUNIO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5" authorId="1">
      <text>
        <r>
          <rPr>
            <b/>
            <sz val="8"/>
            <color indexed="81"/>
            <rFont val="Tahoma"/>
            <family val="2"/>
          </rPr>
          <t>DEPOSITO AL ITC EL 26 DE JULIO 2011</t>
        </r>
      </text>
    </comment>
    <comment ref="U25" authorId="1">
      <text>
        <r>
          <rPr>
            <b/>
            <sz val="8"/>
            <color indexed="81"/>
            <rFont val="Tahoma"/>
            <family val="2"/>
          </rPr>
          <t>DEPOSITO AL ITC 09 DE SEPTIEMBRE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25" authorId="1">
      <text>
        <r>
          <rPr>
            <b/>
            <sz val="8"/>
            <color indexed="81"/>
            <rFont val="Tahoma"/>
            <family val="2"/>
          </rPr>
          <t>DEPOSITO AL ITC EL 07 DE OCTUBRE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25" authorId="1">
      <text>
        <r>
          <rPr>
            <b/>
            <sz val="8"/>
            <color indexed="81"/>
            <rFont val="Tahoma"/>
            <family val="2"/>
          </rPr>
          <t>DEPOSITO AL ITC 07 DE NOVIEMBRE 2011.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25" authorId="1">
      <text>
        <r>
          <rPr>
            <b/>
            <sz val="8"/>
            <color indexed="81"/>
            <rFont val="Tahoma"/>
            <family val="2"/>
          </rPr>
          <t>deposito al itc 30 de noviembre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C25" authorId="1">
      <text>
        <r>
          <rPr>
            <b/>
            <sz val="8"/>
            <color indexed="81"/>
            <rFont val="Tahoma"/>
            <family val="2"/>
          </rPr>
          <t>DEPOSITO AL ITC 3 DE ENERO 2012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25" authorId="1">
      <text>
        <r>
          <rPr>
            <b/>
            <sz val="8"/>
            <color indexed="81"/>
            <rFont val="Tahoma"/>
            <family val="2"/>
          </rPr>
          <t>deposito al itc 20/03/12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H25" authorId="1">
      <text>
        <r>
          <rPr>
            <b/>
            <sz val="8"/>
            <color indexed="81"/>
            <rFont val="Tahoma"/>
            <family val="2"/>
          </rPr>
          <t>29/03/12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J25" authorId="1">
      <text>
        <r>
          <rPr>
            <sz val="8"/>
            <color indexed="81"/>
            <rFont val="Tahoma"/>
            <family val="2"/>
          </rPr>
          <t xml:space="preserve">23/08/12
</t>
        </r>
      </text>
    </comment>
    <comment ref="AL25" authorId="1">
      <text>
        <r>
          <rPr>
            <b/>
            <sz val="8"/>
            <color indexed="81"/>
            <rFont val="Tahoma"/>
            <family val="2"/>
          </rPr>
          <t>11/06/12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N25" authorId="3">
      <text>
        <r>
          <rPr>
            <b/>
            <sz val="8"/>
            <color indexed="81"/>
            <rFont val="Tahoma"/>
            <family val="2"/>
          </rPr>
          <t>08/08/12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6" authorId="1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DEPOSITO AL ITC EL10 DE MARZO 2011</t>
        </r>
      </text>
    </comment>
    <comment ref="J26" authorId="1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DEPOSTITO AL ITC EL 10 MARZO 2011.</t>
        </r>
      </text>
    </comment>
    <comment ref="L26" authorId="1">
      <text>
        <r>
          <rPr>
            <b/>
            <sz val="8"/>
            <color indexed="81"/>
            <rFont val="Tahoma"/>
            <family val="2"/>
          </rPr>
          <t>TRANSEFERENCIA AL ITC 10 DE MAYO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6" authorId="1">
      <text>
        <r>
          <rPr>
            <b/>
            <sz val="8"/>
            <color indexed="81"/>
            <rFont val="Tahoma"/>
            <family val="2"/>
          </rPr>
          <t>TRANSEFERENCIA AL ITC 10 DE MAYO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6" authorId="1">
      <text>
        <r>
          <rPr>
            <b/>
            <sz val="8"/>
            <color indexed="81"/>
            <rFont val="Tahoma"/>
            <family val="2"/>
          </rPr>
          <t>DEPOSITO AL ITC EL 26 DE AGOSTO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6" authorId="1">
      <text>
        <r>
          <rPr>
            <b/>
            <sz val="8"/>
            <color indexed="81"/>
            <rFont val="Tahoma"/>
            <family val="2"/>
          </rPr>
          <t>NO TOMO ESTA MATERIA NO LA VA A PAGAR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26" authorId="1">
      <text>
        <r>
          <rPr>
            <b/>
            <sz val="8"/>
            <color indexed="81"/>
            <rFont val="Tahoma"/>
            <family val="2"/>
          </rPr>
          <t>DEPOSITO AL ITC EL 01 DE SEPTIEMBRE</t>
        </r>
      </text>
    </comment>
    <comment ref="W26" authorId="1">
      <text>
        <r>
          <rPr>
            <b/>
            <sz val="8"/>
            <color indexed="81"/>
            <rFont val="Tahoma"/>
            <family val="2"/>
          </rPr>
          <t>TRANSFERENCIA AL ITC 11 NOVIEMBRE 2011. PAGO 160.00 DE RECARGOS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26" authorId="1">
      <text>
        <r>
          <rPr>
            <b/>
            <sz val="8"/>
            <color indexed="81"/>
            <rFont val="Tahoma"/>
            <family val="2"/>
          </rPr>
          <t>TRANSFERENCIA AL ITC 11 NOVIEMBRE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26" authorId="1">
      <text>
        <r>
          <rPr>
            <b/>
            <sz val="8"/>
            <color indexed="81"/>
            <rFont val="Tahoma"/>
            <family val="2"/>
          </rPr>
          <t>TRANSFERENCIA AL ITC 11/01/12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C26" authorId="1">
      <text>
        <r>
          <rPr>
            <b/>
            <sz val="8"/>
            <color indexed="81"/>
            <rFont val="Tahoma"/>
            <family val="2"/>
          </rPr>
          <t>TRANSFERENCIA AL ITC 11/01/12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26" authorId="3">
      <text>
        <r>
          <rPr>
            <b/>
            <sz val="8"/>
            <color indexed="81"/>
            <rFont val="Tahoma"/>
            <family val="2"/>
          </rPr>
          <t>02/05/12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H26" authorId="3">
      <text>
        <r>
          <rPr>
            <b/>
            <sz val="8"/>
            <color indexed="81"/>
            <rFont val="Tahoma"/>
            <family val="2"/>
          </rPr>
          <t>02/05/12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J26" authorId="3">
      <text>
        <r>
          <rPr>
            <b/>
            <sz val="8"/>
            <color indexed="81"/>
            <rFont val="Tahoma"/>
            <family val="2"/>
          </rPr>
          <t>02/05/12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L26" authorId="3">
      <text>
        <r>
          <rPr>
            <b/>
            <sz val="8"/>
            <color indexed="81"/>
            <rFont val="Tahoma"/>
            <family val="2"/>
          </rPr>
          <t>02/05/12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N26" authorId="3">
      <text>
        <r>
          <rPr>
            <b/>
            <sz val="8"/>
            <color indexed="81"/>
            <rFont val="Tahoma"/>
            <family val="2"/>
          </rPr>
          <t>03/09/12</t>
        </r>
      </text>
    </comment>
    <comment ref="AP26" authorId="3">
      <text>
        <r>
          <rPr>
            <b/>
            <sz val="8"/>
            <color indexed="81"/>
            <rFont val="Tahoma"/>
            <family val="2"/>
          </rPr>
          <t>03/09/12</t>
        </r>
      </text>
    </comment>
    <comment ref="AR26" authorId="3">
      <text>
        <r>
          <rPr>
            <b/>
            <sz val="8"/>
            <color indexed="81"/>
            <rFont val="Tahoma"/>
            <family val="2"/>
          </rPr>
          <t>03/09/12</t>
        </r>
      </text>
    </comment>
    <comment ref="H27" authorId="2">
      <text>
        <r>
          <rPr>
            <b/>
            <sz val="8"/>
            <color indexed="81"/>
            <rFont val="Tahoma"/>
            <family val="2"/>
          </rPr>
          <t>cmic:</t>
        </r>
        <r>
          <rPr>
            <sz val="8"/>
            <color indexed="81"/>
            <rFont val="Tahoma"/>
            <family val="2"/>
          </rPr>
          <t xml:space="preserve">
DEPOSITO AL ITC 16 DE MARZO</t>
        </r>
      </text>
    </comment>
    <comment ref="J27" authorId="2">
      <text>
        <r>
          <rPr>
            <b/>
            <sz val="8"/>
            <color indexed="81"/>
            <rFont val="Tahoma"/>
            <family val="2"/>
          </rPr>
          <t>cmic:</t>
        </r>
        <r>
          <rPr>
            <sz val="8"/>
            <color indexed="81"/>
            <rFont val="Tahoma"/>
            <family val="2"/>
          </rPr>
          <t xml:space="preserve">
DEPOSITO AL ITC 16 DE MARZO</t>
        </r>
      </text>
    </comment>
    <comment ref="L27" authorId="2">
      <text>
        <r>
          <rPr>
            <b/>
            <sz val="8"/>
            <color indexed="81"/>
            <rFont val="Tahoma"/>
            <family val="2"/>
          </rPr>
          <t>cmic:</t>
        </r>
        <r>
          <rPr>
            <sz val="8"/>
            <color indexed="81"/>
            <rFont val="Tahoma"/>
            <family val="2"/>
          </rPr>
          <t xml:space="preserve">
DEPOSITO AL ITC 29 DE MARZO</t>
        </r>
      </text>
    </comment>
    <comment ref="N27" authorId="1">
      <text>
        <r>
          <rPr>
            <b/>
            <sz val="8"/>
            <color indexed="81"/>
            <rFont val="Tahoma"/>
            <family val="2"/>
          </rPr>
          <t>DEPOSITO AL ITC 12 DE MAYO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7" authorId="1">
      <text>
        <r>
          <rPr>
            <b/>
            <sz val="8"/>
            <color indexed="81"/>
            <rFont val="Tahoma"/>
            <family val="2"/>
          </rPr>
          <t>DEPOSITO AL ITC 06 DE JUNIO 2011</t>
        </r>
      </text>
    </comment>
    <comment ref="R27" authorId="1">
      <text>
        <r>
          <rPr>
            <b/>
            <sz val="8"/>
            <color indexed="81"/>
            <rFont val="Tahoma"/>
            <family val="2"/>
          </rPr>
          <t>DEPOSITO AL ITC 26 DE JULIO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27" authorId="1">
      <text>
        <r>
          <rPr>
            <b/>
            <sz val="8"/>
            <color indexed="81"/>
            <rFont val="Tahoma"/>
            <family val="2"/>
          </rPr>
          <t>DEPOSITO AL ITC 15 DE AGOSTO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27" authorId="1">
      <text>
        <r>
          <rPr>
            <b/>
            <sz val="8"/>
            <color indexed="81"/>
            <rFont val="Tahoma"/>
            <family val="2"/>
          </rPr>
          <t>DEPOSITO AL ITC 26 DE SEPTIEMBRE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27" authorId="1">
      <text>
        <r>
          <rPr>
            <b/>
            <sz val="8"/>
            <color indexed="81"/>
            <rFont val="Tahoma"/>
            <family val="2"/>
          </rPr>
          <t>DEPOSITO AL ITC 18 OCTUBRE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27" authorId="1">
      <text>
        <r>
          <rPr>
            <b/>
            <sz val="8"/>
            <color indexed="81"/>
            <rFont val="Tahoma"/>
            <family val="2"/>
          </rPr>
          <t>DEPOSITO AL ITC 02 DICIEMBRE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C27" authorId="1">
      <text>
        <r>
          <rPr>
            <b/>
            <sz val="8"/>
            <color indexed="81"/>
            <rFont val="Tahoma"/>
            <family val="2"/>
          </rPr>
          <t>DEPOSITO AL ITC 23/01/12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27" authorId="1">
      <text>
        <r>
          <rPr>
            <b/>
            <sz val="8"/>
            <color indexed="81"/>
            <rFont val="Tahoma"/>
            <family val="2"/>
          </rPr>
          <t>DEPOSITO AL ITC 09/02/12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H27" authorId="1">
      <text>
        <r>
          <rPr>
            <b/>
            <sz val="8"/>
            <color indexed="81"/>
            <rFont val="Tahoma"/>
            <family val="2"/>
          </rPr>
          <t>TRANSFERENCIA AL ITC 08/03/12</t>
        </r>
      </text>
    </comment>
    <comment ref="AJ27" authorId="1">
      <text>
        <r>
          <rPr>
            <b/>
            <sz val="8"/>
            <color indexed="81"/>
            <rFont val="Tahoma"/>
            <family val="2"/>
          </rPr>
          <t>TRANSFERENCIA AL ITC 18/04/12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L27" authorId="1">
      <text>
        <r>
          <rPr>
            <b/>
            <sz val="8"/>
            <color indexed="81"/>
            <rFont val="Tahoma"/>
            <family val="2"/>
          </rPr>
          <t>TRANSFER, 29/05/12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N27" authorId="3">
      <text>
        <r>
          <rPr>
            <b/>
            <sz val="8"/>
            <color indexed="81"/>
            <rFont val="Tahoma"/>
            <family val="2"/>
          </rPr>
          <t xml:space="preserve">transfere 26/06/12
</t>
        </r>
      </text>
    </comment>
    <comment ref="AP27" authorId="3">
      <text>
        <r>
          <rPr>
            <b/>
            <sz val="8"/>
            <color indexed="81"/>
            <rFont val="Tahoma"/>
            <family val="2"/>
          </rPr>
          <t>TRANSFER 25/07/12</t>
        </r>
      </text>
    </comment>
    <comment ref="AR27" authorId="3">
      <text>
        <r>
          <rPr>
            <b/>
            <sz val="8"/>
            <color indexed="81"/>
            <rFont val="Tahoma"/>
            <family val="2"/>
          </rPr>
          <t>TRANSFER 31/08/12</t>
        </r>
      </text>
    </comment>
    <comment ref="H29" authorId="2">
      <text>
        <r>
          <rPr>
            <b/>
            <sz val="8"/>
            <color indexed="81"/>
            <rFont val="Tahoma"/>
            <family val="2"/>
          </rPr>
          <t>cmic:</t>
        </r>
        <r>
          <rPr>
            <sz val="8"/>
            <color indexed="81"/>
            <rFont val="Tahoma"/>
            <family val="2"/>
          </rPr>
          <t xml:space="preserve">
DEPOSITO AL ITC 01 DE MARZO 2011 $1,900 + CUPON</t>
        </r>
      </text>
    </comment>
    <comment ref="J29" authorId="2">
      <text>
        <r>
          <rPr>
            <b/>
            <sz val="8"/>
            <color indexed="81"/>
            <rFont val="Tahoma"/>
            <family val="2"/>
          </rPr>
          <t>cmic:</t>
        </r>
        <r>
          <rPr>
            <sz val="8"/>
            <color indexed="81"/>
            <rFont val="Tahoma"/>
            <family val="2"/>
          </rPr>
          <t xml:space="preserve">
DEPOSITO AL ITC 01 DE MARZO</t>
        </r>
      </text>
    </comment>
    <comment ref="L29" authorId="1">
      <text>
        <r>
          <rPr>
            <b/>
            <sz val="8"/>
            <color indexed="81"/>
            <rFont val="Tahoma"/>
            <family val="2"/>
          </rPr>
          <t>DEPOSITO AL ITC 15 ABRIL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9" authorId="1">
      <text>
        <r>
          <rPr>
            <b/>
            <sz val="8"/>
            <color indexed="81"/>
            <rFont val="Tahoma"/>
            <family val="2"/>
          </rPr>
          <t>DEPOSITO AL ITC  07 DE JUNIO 2011</t>
        </r>
      </text>
    </comment>
    <comment ref="P29" authorId="1">
      <text>
        <r>
          <rPr>
            <b/>
            <sz val="8"/>
            <color indexed="81"/>
            <rFont val="Tahoma"/>
            <family val="2"/>
          </rPr>
          <t xml:space="preserve">DEPOSITO AL ITC EL 08 DE JULIO 2011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9" authorId="1">
      <text>
        <r>
          <rPr>
            <b/>
            <sz val="8"/>
            <color indexed="81"/>
            <rFont val="Tahoma"/>
            <family val="2"/>
          </rPr>
          <t xml:space="preserve">DEPOSITO AL ITC EL 10 DE AGOSTO </t>
        </r>
      </text>
    </comment>
    <comment ref="U29" authorId="1">
      <text>
        <r>
          <rPr>
            <b/>
            <sz val="8"/>
            <color indexed="81"/>
            <rFont val="Tahoma"/>
            <family val="2"/>
          </rPr>
          <t>DEPOSITO AL ITC 10 DE OCTUBRE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29" authorId="1">
      <text>
        <r>
          <rPr>
            <b/>
            <sz val="8"/>
            <color indexed="81"/>
            <rFont val="Tahoma"/>
            <family val="2"/>
          </rPr>
          <t>DEPOSITARON AL ITC 16/12/11</t>
        </r>
      </text>
    </comment>
    <comment ref="Y29" authorId="1">
      <text>
        <r>
          <rPr>
            <b/>
            <sz val="8"/>
            <color indexed="81"/>
            <rFont val="Tahoma"/>
            <family val="2"/>
          </rPr>
          <t>DEPOSITARON AL ITC 16/12/11</t>
        </r>
      </text>
    </comment>
    <comment ref="AA29" authorId="1">
      <text>
        <r>
          <rPr>
            <b/>
            <sz val="8"/>
            <color indexed="81"/>
            <rFont val="Tahoma"/>
            <family val="2"/>
          </rPr>
          <t>DEPOSITO AL ITC 27/02/12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C29" authorId="1">
      <text>
        <r>
          <rPr>
            <b/>
            <sz val="8"/>
            <color indexed="81"/>
            <rFont val="Tahoma"/>
            <family val="2"/>
          </rPr>
          <t>DEPOSITO AL ITC 03/04/12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29" authorId="1">
      <text>
        <r>
          <rPr>
            <b/>
            <sz val="8"/>
            <color indexed="81"/>
            <rFont val="Tahoma"/>
            <family val="2"/>
          </rPr>
          <t>01/06/12</t>
        </r>
      </text>
    </comment>
    <comment ref="AH29" authorId="1">
      <text>
        <r>
          <rPr>
            <b/>
            <sz val="8"/>
            <color indexed="81"/>
            <rFont val="Tahoma"/>
            <family val="2"/>
          </rPr>
          <t>01/06/12</t>
        </r>
      </text>
    </comment>
    <comment ref="AJ29" authorId="3">
      <text>
        <r>
          <rPr>
            <b/>
            <sz val="8"/>
            <color indexed="81"/>
            <rFont val="Tahoma"/>
            <family val="2"/>
          </rPr>
          <t>24/08/12</t>
        </r>
      </text>
    </comment>
    <comment ref="AL29" authorId="3">
      <text>
        <r>
          <rPr>
            <b/>
            <sz val="8"/>
            <color indexed="81"/>
            <rFont val="Tahoma"/>
            <family val="2"/>
          </rPr>
          <t>24/08/12</t>
        </r>
      </text>
    </comment>
    <comment ref="AN29" authorId="3">
      <text>
        <r>
          <rPr>
            <b/>
            <sz val="8"/>
            <color indexed="81"/>
            <rFont val="Tahoma"/>
            <family val="2"/>
          </rPr>
          <t>24/08/12</t>
        </r>
      </text>
    </comment>
    <comment ref="AP29" authorId="3">
      <text>
        <r>
          <rPr>
            <b/>
            <sz val="8"/>
            <color indexed="81"/>
            <rFont val="Tahoma"/>
            <family val="2"/>
          </rPr>
          <t>24/08/12</t>
        </r>
      </text>
    </comment>
  </commentList>
</comments>
</file>

<file path=xl/comments2.xml><?xml version="1.0" encoding="utf-8"?>
<comments xmlns="http://schemas.openxmlformats.org/spreadsheetml/2006/main">
  <authors>
    <author>Usuario</author>
    <author>contabilidad</author>
    <author>auxcontable</author>
  </authors>
  <commentList>
    <comment ref="H4" authorId="0">
      <text>
        <r>
          <rPr>
            <b/>
            <sz val="8"/>
            <color indexed="81"/>
            <rFont val="Tahoma"/>
            <family val="2"/>
          </rPr>
          <t>ANALISIS DE COSTOS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4" authorId="0">
      <text>
        <r>
          <rPr>
            <b/>
            <sz val="8"/>
            <color indexed="81"/>
            <rFont val="Tahoma"/>
            <family val="2"/>
          </rPr>
          <t>PROGRAMACION</t>
        </r>
      </text>
    </comment>
    <comment ref="N4" authorId="0">
      <text>
        <r>
          <rPr>
            <b/>
            <sz val="8"/>
            <color indexed="81"/>
            <rFont val="Tahoma"/>
            <family val="2"/>
          </rPr>
          <t>ANALISIS ECONOMICO Y FINANCIERO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4" authorId="0">
      <text>
        <r>
          <rPr>
            <b/>
            <sz val="8"/>
            <color indexed="81"/>
            <rFont val="Tahoma"/>
            <family val="2"/>
          </rPr>
          <t>MARCO NORMATIVO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6" authorId="0">
      <text>
        <r>
          <rPr>
            <b/>
            <sz val="8"/>
            <color indexed="81"/>
            <rFont val="Tahoma"/>
            <family val="2"/>
          </rPr>
          <t>DEPOSITO AL ITC 23 DE SEPTIEMBRE 2011.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" authorId="0">
      <text>
        <r>
          <rPr>
            <b/>
            <sz val="8"/>
            <color indexed="81"/>
            <rFont val="Tahoma"/>
            <family val="2"/>
          </rPr>
          <t>DEPOSITO AL ITC 03 DE NOVIEMBRE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b/>
            <sz val="8"/>
            <color indexed="81"/>
            <rFont val="Tahoma"/>
            <family val="2"/>
          </rPr>
          <t>DEPOSITO AL ITC 5 DE DIC.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6" authorId="0">
      <text>
        <r>
          <rPr>
            <b/>
            <sz val="8"/>
            <color indexed="81"/>
            <rFont val="Tahoma"/>
            <family val="2"/>
          </rPr>
          <t>DEPOSITO AL ITC 04/01/12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6" authorId="0">
      <text>
        <r>
          <rPr>
            <b/>
            <sz val="8"/>
            <color indexed="81"/>
            <rFont val="Tahoma"/>
            <family val="2"/>
          </rPr>
          <t>DEPOSITO AL ITC 03/02/12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6" authorId="0">
      <text>
        <r>
          <rPr>
            <b/>
            <sz val="8"/>
            <color indexed="81"/>
            <rFont val="Tahoma"/>
            <family val="2"/>
          </rPr>
          <t>DEPOSITO 5/3/12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6" authorId="0">
      <text>
        <r>
          <rPr>
            <b/>
            <sz val="8"/>
            <color indexed="81"/>
            <rFont val="Tahoma"/>
            <family val="2"/>
          </rPr>
          <t>7/05/12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Z6" authorId="0">
      <text>
        <r>
          <rPr>
            <b/>
            <sz val="8"/>
            <color indexed="81"/>
            <rFont val="Tahoma"/>
            <family val="2"/>
          </rPr>
          <t>05/06/12</t>
        </r>
      </text>
    </comment>
    <comment ref="AB6" authorId="1">
      <text>
        <r>
          <rPr>
            <b/>
            <sz val="8"/>
            <color indexed="81"/>
            <rFont val="Tahoma"/>
            <family val="2"/>
          </rPr>
          <t>PAGO EN CAJA 03/07/12</t>
        </r>
      </text>
    </comment>
    <comment ref="AD6" authorId="1">
      <text>
        <r>
          <rPr>
            <b/>
            <sz val="8"/>
            <color indexed="81"/>
            <rFont val="Tahoma"/>
            <family val="2"/>
          </rPr>
          <t>PAGO EN CAJA Y SE DEPOSITO EL 6/08/12</t>
        </r>
      </text>
    </comment>
    <comment ref="AF6" authorId="1">
      <text>
        <r>
          <rPr>
            <b/>
            <sz val="8"/>
            <color indexed="81"/>
            <rFont val="Tahoma"/>
            <family val="2"/>
          </rPr>
          <t>03/09/12</t>
        </r>
      </text>
    </comment>
    <comment ref="AI6" authorId="1">
      <text>
        <r>
          <rPr>
            <b/>
            <sz val="8"/>
            <color indexed="81"/>
            <rFont val="Tahoma"/>
            <family val="2"/>
          </rPr>
          <t>05/10/12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K6" authorId="1">
      <text>
        <r>
          <rPr>
            <b/>
            <sz val="8"/>
            <color indexed="81"/>
            <rFont val="Tahoma"/>
            <family val="2"/>
          </rPr>
          <t>PAGO EN CAJA 2/11/12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M6" authorId="1">
      <text>
        <r>
          <rPr>
            <b/>
            <sz val="8"/>
            <color indexed="81"/>
            <rFont val="Tahoma"/>
            <family val="2"/>
          </rPr>
          <t>10/12/12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O6" authorId="1">
      <text>
        <r>
          <rPr>
            <b/>
            <sz val="8"/>
            <color indexed="81"/>
            <rFont val="Tahoma"/>
            <family val="2"/>
          </rPr>
          <t xml:space="preserve">03/01/1
</t>
        </r>
      </text>
    </comment>
    <comment ref="AQ6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05/02/2013</t>
        </r>
      </text>
    </comment>
    <comment ref="AS6" authorId="1">
      <text>
        <r>
          <rPr>
            <b/>
            <sz val="8"/>
            <color indexed="81"/>
            <rFont val="Tahoma"/>
            <family val="2"/>
          </rPr>
          <t>04/03/13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8" authorId="0">
      <text>
        <r>
          <rPr>
            <b/>
            <sz val="8"/>
            <color indexed="81"/>
            <rFont val="Tahoma"/>
            <family val="2"/>
          </rPr>
          <t>SE INCORPORA EN MATERIA DE INFORMATICA</t>
        </r>
      </text>
    </comment>
    <comment ref="U8" authorId="0">
      <text>
        <r>
          <rPr>
            <b/>
            <sz val="8"/>
            <color indexed="81"/>
            <rFont val="Tahoma"/>
            <family val="2"/>
          </rPr>
          <t>24/05/12. EQUIVALENCIAS*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8" authorId="0">
      <text>
        <r>
          <rPr>
            <b/>
            <sz val="8"/>
            <color indexed="81"/>
            <rFont val="Tahoma"/>
            <family val="2"/>
          </rPr>
          <t>24/05/12. EQUIVALENCIAS*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K8" authorId="1">
      <text>
        <r>
          <rPr>
            <b/>
            <sz val="8"/>
            <color indexed="81"/>
            <rFont val="Tahoma"/>
            <family val="2"/>
          </rPr>
          <t>29/11/12 PAGO INICIANDO MATERIA SE LE HIZO DSCTO *2DO MODULO</t>
        </r>
      </text>
    </comment>
    <comment ref="AQ8" authorId="1">
      <text>
        <r>
          <rPr>
            <b/>
            <sz val="8"/>
            <color indexed="81"/>
            <rFont val="Tahoma"/>
            <family val="2"/>
          </rPr>
          <t>12/02/13 MATERIA VALUACION DEL PROYECTO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S8" authorId="1">
      <text>
        <r>
          <rPr>
            <b/>
            <sz val="8"/>
            <color indexed="81"/>
            <rFont val="Tahoma"/>
            <family val="2"/>
          </rPr>
          <t>29/03/13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9" authorId="0">
      <text>
        <r>
          <rPr>
            <b/>
            <sz val="8"/>
            <color indexed="81"/>
            <rFont val="Tahoma"/>
            <family val="2"/>
          </rPr>
          <t>deposito al itc 03 de noviembre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9" authorId="0">
      <text>
        <r>
          <rPr>
            <b/>
            <sz val="8"/>
            <color indexed="81"/>
            <rFont val="Tahoma"/>
            <family val="2"/>
          </rPr>
          <t xml:space="preserve">DEPOSITO AL ITC 05 DE DICIEMBRE 2011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9" authorId="0">
      <text>
        <r>
          <rPr>
            <b/>
            <sz val="8"/>
            <color indexed="81"/>
            <rFont val="Tahoma"/>
            <family val="2"/>
          </rPr>
          <t>DEPOSITO AL ITC 29/12/11</t>
        </r>
      </text>
    </comment>
    <comment ref="P9" authorId="0">
      <text>
        <r>
          <rPr>
            <b/>
            <sz val="8"/>
            <color indexed="81"/>
            <rFont val="Tahoma"/>
            <family val="2"/>
          </rPr>
          <t>deposito al itc 03/02/12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9" authorId="0">
      <text>
        <r>
          <rPr>
            <b/>
            <sz val="8"/>
            <color indexed="81"/>
            <rFont val="Tahoma"/>
            <family val="2"/>
          </rPr>
          <t>DEPOSITO 5/03/12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9" authorId="0">
      <text>
        <r>
          <rPr>
            <b/>
            <sz val="8"/>
            <color indexed="81"/>
            <rFont val="Tahoma"/>
            <family val="2"/>
          </rPr>
          <t>03/05/12</t>
        </r>
      </text>
    </comment>
    <comment ref="AB9" authorId="1">
      <text>
        <r>
          <rPr>
            <b/>
            <sz val="8"/>
            <color indexed="81"/>
            <rFont val="Tahoma"/>
            <family val="2"/>
          </rPr>
          <t>03/07/12</t>
        </r>
      </text>
    </comment>
    <comment ref="AD9" authorId="1">
      <text>
        <r>
          <rPr>
            <b/>
            <sz val="8"/>
            <color indexed="81"/>
            <rFont val="Tahoma"/>
            <family val="2"/>
          </rPr>
          <t>01/08/12</t>
        </r>
      </text>
    </comment>
    <comment ref="AF9" authorId="1">
      <text>
        <r>
          <rPr>
            <b/>
            <sz val="8"/>
            <color indexed="81"/>
            <rFont val="Tahoma"/>
            <family val="2"/>
          </rPr>
          <t>03/09/12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I9" authorId="1">
      <text>
        <r>
          <rPr>
            <b/>
            <sz val="8"/>
            <color indexed="81"/>
            <rFont val="Tahoma"/>
            <family val="2"/>
          </rPr>
          <t>02/10/12</t>
        </r>
      </text>
    </comment>
    <comment ref="AK9" authorId="1">
      <text>
        <r>
          <rPr>
            <b/>
            <sz val="8"/>
            <color indexed="81"/>
            <rFont val="Tahoma"/>
            <family val="2"/>
          </rPr>
          <t xml:space="preserve">05/11/12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M9" authorId="1">
      <text>
        <r>
          <rPr>
            <b/>
            <sz val="8"/>
            <color indexed="81"/>
            <rFont val="Tahoma"/>
            <family val="2"/>
          </rPr>
          <t>04/12/12</t>
        </r>
      </text>
    </comment>
    <comment ref="AO9" authorId="1">
      <text>
        <r>
          <rPr>
            <b/>
            <sz val="8"/>
            <color indexed="81"/>
            <rFont val="Tahoma"/>
            <family val="2"/>
          </rPr>
          <t>04/01/13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Q9" authorId="1">
      <text>
        <r>
          <rPr>
            <b/>
            <sz val="8"/>
            <color indexed="81"/>
            <rFont val="Tahoma"/>
            <family val="2"/>
          </rPr>
          <t>30/01/13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S9" authorId="1">
      <text>
        <r>
          <rPr>
            <b/>
            <sz val="8"/>
            <color indexed="81"/>
            <rFont val="Tahoma"/>
            <family val="2"/>
          </rPr>
          <t>05/03/13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0" authorId="0">
      <text>
        <r>
          <rPr>
            <b/>
            <sz val="8"/>
            <color indexed="81"/>
            <rFont val="Tahoma"/>
            <family val="2"/>
          </rPr>
          <t>TRANSFERENCIA AL ITC 23 DE SEPTIEMBRE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8"/>
            <color indexed="81"/>
            <rFont val="Tahoma"/>
            <family val="2"/>
          </rPr>
          <t xml:space="preserve">DEPOSITO AL ITC 04 DE NOVIEMBRE 2011
</t>
        </r>
      </text>
    </comment>
    <comment ref="L10" authorId="0">
      <text>
        <r>
          <rPr>
            <b/>
            <sz val="8"/>
            <color indexed="81"/>
            <rFont val="Tahoma"/>
            <family val="2"/>
          </rPr>
          <t>DEPOSITO AL ITC 5 DE DICIEMBRE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0" authorId="0">
      <text>
        <r>
          <rPr>
            <b/>
            <sz val="8"/>
            <color indexed="81"/>
            <rFont val="Tahoma"/>
            <family val="2"/>
          </rPr>
          <t>DEPOSITO AL ITC 3 DE ENERO 2012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0" authorId="0">
      <text>
        <r>
          <rPr>
            <b/>
            <sz val="8"/>
            <color indexed="81"/>
            <rFont val="Tahoma"/>
            <family val="2"/>
          </rPr>
          <t>deposito al itc 03/02/12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0" authorId="0">
      <text>
        <r>
          <rPr>
            <b/>
            <sz val="8"/>
            <color indexed="81"/>
            <rFont val="Tahoma"/>
            <family val="2"/>
          </rPr>
          <t>deposito 5/3/12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0" authorId="0">
      <text>
        <r>
          <rPr>
            <b/>
            <sz val="8"/>
            <color indexed="81"/>
            <rFont val="Tahoma"/>
            <family val="2"/>
          </rPr>
          <t>TRANSFERENCIA AL ITC 05/04</t>
        </r>
      </text>
    </comment>
    <comment ref="X10" authorId="0">
      <text>
        <r>
          <rPr>
            <b/>
            <sz val="8"/>
            <color indexed="81"/>
            <rFont val="Tahoma"/>
            <family val="2"/>
          </rPr>
          <t>04/05/12</t>
        </r>
      </text>
    </comment>
    <comment ref="AB10" authorId="1">
      <text>
        <r>
          <rPr>
            <b/>
            <sz val="8"/>
            <color indexed="81"/>
            <rFont val="Tahoma"/>
            <family val="2"/>
          </rPr>
          <t>03/07/12</t>
        </r>
      </text>
    </comment>
    <comment ref="AD10" authorId="1">
      <text>
        <r>
          <rPr>
            <b/>
            <sz val="8"/>
            <color indexed="81"/>
            <rFont val="Tahoma"/>
            <family val="2"/>
          </rPr>
          <t>31/07/12</t>
        </r>
      </text>
    </comment>
    <comment ref="AF10" authorId="1">
      <text>
        <r>
          <rPr>
            <b/>
            <sz val="8"/>
            <color indexed="81"/>
            <rFont val="Tahoma"/>
            <family val="2"/>
          </rPr>
          <t>10/09/12</t>
        </r>
      </text>
    </comment>
    <comment ref="AK10" authorId="1">
      <text>
        <r>
          <rPr>
            <b/>
            <sz val="8"/>
            <color indexed="81"/>
            <rFont val="Tahoma"/>
            <family val="2"/>
          </rPr>
          <t>14/11/13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M10" authorId="1">
      <text>
        <r>
          <rPr>
            <b/>
            <sz val="8"/>
            <color indexed="81"/>
            <rFont val="Tahoma"/>
            <family val="2"/>
          </rPr>
          <t>21/12/12</t>
        </r>
      </text>
    </comment>
    <comment ref="AO10" authorId="1">
      <text>
        <r>
          <rPr>
            <b/>
            <sz val="8"/>
            <color indexed="81"/>
            <rFont val="Tahoma"/>
            <family val="2"/>
          </rPr>
          <t>29/01/13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Q10" authorId="1">
      <text>
        <r>
          <rPr>
            <b/>
            <sz val="8"/>
            <color indexed="81"/>
            <rFont val="Tahoma"/>
            <family val="2"/>
          </rPr>
          <t>05/02/13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S10" authorId="1">
      <text>
        <r>
          <rPr>
            <b/>
            <sz val="8"/>
            <color indexed="81"/>
            <rFont val="Tahoma"/>
            <family val="2"/>
          </rPr>
          <t>20/03/13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1" authorId="0">
      <text>
        <r>
          <rPr>
            <b/>
            <sz val="8"/>
            <color indexed="81"/>
            <rFont val="Tahoma"/>
            <family val="2"/>
          </rPr>
          <t>DEPOSITO AL ITC 23 DE SEPTIEMBRE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8"/>
            <color indexed="81"/>
            <rFont val="Tahoma"/>
            <family val="2"/>
          </rPr>
          <t>DEPOSITO AL ITC 03 DE NOVIEMBRE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1" authorId="0">
      <text>
        <r>
          <rPr>
            <b/>
            <sz val="8"/>
            <color indexed="81"/>
            <rFont val="Tahoma"/>
            <family val="2"/>
          </rPr>
          <t>DEPOSITO AL ITC 5 DE DIC.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1" authorId="0">
      <text>
        <r>
          <rPr>
            <b/>
            <sz val="8"/>
            <color indexed="81"/>
            <rFont val="Tahoma"/>
            <family val="2"/>
          </rPr>
          <t>DEPOSITO AL ITC 04/01/12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1" authorId="0">
      <text>
        <r>
          <rPr>
            <b/>
            <sz val="8"/>
            <color indexed="81"/>
            <rFont val="Tahoma"/>
            <family val="2"/>
          </rPr>
          <t>DEPOSITO AL ITC 03/02/12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1" authorId="0">
      <text>
        <r>
          <rPr>
            <b/>
            <sz val="8"/>
            <color indexed="81"/>
            <rFont val="Tahoma"/>
            <family val="2"/>
          </rPr>
          <t>DEPOSITO 5/3/12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2" authorId="0">
      <text>
        <r>
          <rPr>
            <b/>
            <sz val="8"/>
            <color indexed="81"/>
            <rFont val="Tahoma"/>
            <family val="2"/>
          </rPr>
          <t>DEPOSITO AL ITC 28 DE SEPTIEMBRE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8"/>
            <color indexed="81"/>
            <rFont val="Tahoma"/>
            <family val="2"/>
          </rPr>
          <t>deposito al itc 11 de Noviembre 2011.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2" authorId="0">
      <text>
        <r>
          <rPr>
            <b/>
            <sz val="8"/>
            <color indexed="81"/>
            <rFont val="Tahoma"/>
            <family val="2"/>
          </rPr>
          <t>deposito al itc el 14/12/11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2" authorId="0">
      <text>
        <r>
          <rPr>
            <b/>
            <sz val="8"/>
            <color indexed="81"/>
            <rFont val="Tahoma"/>
            <family val="2"/>
          </rPr>
          <t>TRANSFERENCIA LA ITC  13/01/12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2" authorId="0">
      <text>
        <r>
          <rPr>
            <sz val="8"/>
            <color indexed="81"/>
            <rFont val="Tahoma"/>
            <family val="2"/>
          </rPr>
          <t>TRANSFERENCIA AL ITC 14/02/12</t>
        </r>
      </text>
    </comment>
    <comment ref="R12" authorId="0">
      <text>
        <r>
          <rPr>
            <b/>
            <sz val="8"/>
            <color indexed="81"/>
            <rFont val="Tahoma"/>
            <family val="2"/>
          </rPr>
          <t>TRANSFERENCIA AL ITC 20/3/12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12" authorId="0">
      <text>
        <r>
          <rPr>
            <b/>
            <sz val="8"/>
            <color indexed="81"/>
            <rFont val="Tahoma"/>
            <family val="2"/>
          </rPr>
          <t>TRANS. 15/05/12</t>
        </r>
      </text>
    </comment>
    <comment ref="Z12" authorId="0">
      <text>
        <r>
          <rPr>
            <b/>
            <sz val="8"/>
            <color indexed="81"/>
            <rFont val="Tahoma"/>
            <family val="2"/>
          </rPr>
          <t>transferencia 15/06/12</t>
        </r>
      </text>
    </comment>
    <comment ref="AB12" authorId="1">
      <text>
        <r>
          <rPr>
            <b/>
            <sz val="8"/>
            <color indexed="81"/>
            <rFont val="Tahoma"/>
            <family val="2"/>
          </rPr>
          <t>16/07/12</t>
        </r>
      </text>
    </comment>
    <comment ref="AD12" authorId="1">
      <text>
        <r>
          <rPr>
            <b/>
            <sz val="8"/>
            <color indexed="81"/>
            <rFont val="Tahoma"/>
            <family val="2"/>
          </rPr>
          <t>TRANSFER 15/08/12</t>
        </r>
      </text>
    </comment>
    <comment ref="F13" authorId="0">
      <text>
        <r>
          <rPr>
            <b/>
            <sz val="8"/>
            <color indexed="81"/>
            <rFont val="Tahoma"/>
            <family val="2"/>
          </rPr>
          <t>DEPOSITO AL ITC 26 DE SEPTIEMBRE 2011</t>
        </r>
      </text>
    </comment>
    <comment ref="J13" authorId="0">
      <text>
        <r>
          <rPr>
            <b/>
            <sz val="8"/>
            <color indexed="81"/>
            <rFont val="Tahoma"/>
            <family val="2"/>
          </rPr>
          <t>DEPOSITO AL ITC EL 4 DE NOVIEMBRE 2011 TIENE UN SALDO A FAVOR DE 230.40 X PORNTO PAGO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3" authorId="0">
      <text>
        <r>
          <rPr>
            <b/>
            <sz val="8"/>
            <color indexed="81"/>
            <rFont val="Tahoma"/>
            <family val="2"/>
          </rPr>
          <t>DEPOSITO AL ITC 09 DE DICIEMBRE 2011.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3" authorId="0">
      <text>
        <r>
          <rPr>
            <b/>
            <sz val="8"/>
            <color indexed="81"/>
            <rFont val="Tahoma"/>
            <family val="2"/>
          </rPr>
          <t>DEPOSITO AL ITC 06/01/12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3" authorId="0">
      <text>
        <r>
          <rPr>
            <b/>
            <sz val="8"/>
            <color indexed="81"/>
            <rFont val="Tahoma"/>
            <family val="2"/>
          </rPr>
          <t>NDEPOSITO AL ITC 10/02/12</t>
        </r>
      </text>
    </comment>
    <comment ref="R13" authorId="0">
      <text>
        <r>
          <rPr>
            <b/>
            <sz val="8"/>
            <color indexed="81"/>
            <rFont val="Tahoma"/>
            <family val="2"/>
          </rPr>
          <t>01/3/12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3" authorId="0">
      <text>
        <r>
          <rPr>
            <b/>
            <sz val="8"/>
            <color indexed="81"/>
            <rFont val="Tahoma"/>
            <family val="2"/>
          </rPr>
          <t xml:space="preserve">13/04/12
</t>
        </r>
      </text>
    </comment>
    <comment ref="X13" authorId="0">
      <text>
        <r>
          <rPr>
            <b/>
            <sz val="8"/>
            <color indexed="81"/>
            <rFont val="Tahoma"/>
            <family val="2"/>
          </rPr>
          <t>7/05/12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Z13" authorId="0">
      <text>
        <r>
          <rPr>
            <b/>
            <sz val="8"/>
            <color indexed="81"/>
            <rFont val="Tahoma"/>
            <family val="2"/>
          </rPr>
          <t>15/06/12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3" authorId="0">
      <text>
        <r>
          <rPr>
            <b/>
            <sz val="8"/>
            <color indexed="81"/>
            <rFont val="Tahoma"/>
            <family val="2"/>
          </rPr>
          <t>15/06/12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D13" authorId="0">
      <text>
        <r>
          <rPr>
            <b/>
            <sz val="8"/>
            <color indexed="81"/>
            <rFont val="Tahoma"/>
            <family val="2"/>
          </rPr>
          <t>15/06/12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F13" authorId="1">
      <text>
        <r>
          <rPr>
            <b/>
            <sz val="8"/>
            <color indexed="81"/>
            <rFont val="Tahoma"/>
            <family val="2"/>
          </rPr>
          <t>31/08/12</t>
        </r>
      </text>
    </comment>
    <comment ref="AI13" authorId="1">
      <text>
        <r>
          <rPr>
            <b/>
            <sz val="8"/>
            <color indexed="81"/>
            <rFont val="Tahoma"/>
            <family val="2"/>
          </rPr>
          <t>31/08/12</t>
        </r>
      </text>
    </comment>
    <comment ref="AK13" authorId="1">
      <text>
        <r>
          <rPr>
            <b/>
            <sz val="8"/>
            <color indexed="81"/>
            <rFont val="Tahoma"/>
            <family val="2"/>
          </rPr>
          <t>31/08/12</t>
        </r>
      </text>
    </comment>
    <comment ref="AM13" authorId="1">
      <text>
        <r>
          <rPr>
            <b/>
            <sz val="8"/>
            <color indexed="81"/>
            <rFont val="Tahoma"/>
            <family val="2"/>
          </rPr>
          <t>31/08/12</t>
        </r>
      </text>
    </comment>
    <comment ref="AO13" authorId="1">
      <text>
        <r>
          <rPr>
            <b/>
            <sz val="8"/>
            <color indexed="81"/>
            <rFont val="Tahoma"/>
            <family val="2"/>
          </rPr>
          <t>04/01/13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Q13" authorId="1">
      <text>
        <r>
          <rPr>
            <b/>
            <sz val="8"/>
            <color indexed="81"/>
            <rFont val="Tahoma"/>
            <family val="2"/>
          </rPr>
          <t>04/01/13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S13" authorId="1">
      <text>
        <r>
          <rPr>
            <b/>
            <sz val="8"/>
            <color indexed="81"/>
            <rFont val="Tahoma"/>
            <family val="2"/>
          </rPr>
          <t>04/01/13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4" authorId="0">
      <text>
        <r>
          <rPr>
            <b/>
            <sz val="8"/>
            <color indexed="81"/>
            <rFont val="Tahoma"/>
            <family val="2"/>
          </rPr>
          <t>DEPOSITO AL ITC 26 DE SEPTIEMBRE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8"/>
            <color indexed="81"/>
            <rFont val="Tahoma"/>
            <family val="2"/>
          </rPr>
          <t>DEPOSITE AL ITC 28 DE NOVIEMBRE 2011</t>
        </r>
      </text>
    </comment>
    <comment ref="L14" authorId="0">
      <text>
        <r>
          <rPr>
            <b/>
            <sz val="8"/>
            <color indexed="81"/>
            <rFont val="Tahoma"/>
            <family val="2"/>
          </rPr>
          <t>DEPOSITO AL ITC 15 DICIEMBRE 2011</t>
        </r>
      </text>
    </comment>
    <comment ref="U14" authorId="0">
      <text>
        <r>
          <rPr>
            <b/>
            <sz val="8"/>
            <color indexed="81"/>
            <rFont val="Tahoma"/>
            <family val="2"/>
          </rPr>
          <t>NO LA TOMO MAT. INFORMATICA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5" authorId="0">
      <text>
        <r>
          <rPr>
            <b/>
            <sz val="8"/>
            <color indexed="81"/>
            <rFont val="Tahoma"/>
            <family val="2"/>
          </rPr>
          <t>DEPOSITO AL ITC 26 DE SEPTIEMBRE 2011</t>
        </r>
      </text>
    </comment>
    <comment ref="J15" authorId="0">
      <text>
        <r>
          <rPr>
            <b/>
            <sz val="8"/>
            <color indexed="81"/>
            <rFont val="Tahoma"/>
            <family val="2"/>
          </rPr>
          <t>DEPOSITO AL ITC 10 DE NOVIEMBRE 2011</t>
        </r>
      </text>
    </comment>
    <comment ref="L15" authorId="0">
      <text>
        <r>
          <rPr>
            <b/>
            <sz val="8"/>
            <color indexed="81"/>
            <rFont val="Tahoma"/>
            <family val="2"/>
          </rPr>
          <t>DEPOSITO AL ITC 15 DE DIC.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5" authorId="0">
      <text>
        <r>
          <rPr>
            <b/>
            <sz val="8"/>
            <color indexed="81"/>
            <rFont val="Tahoma"/>
            <family val="2"/>
          </rPr>
          <t>DEPOSITO AL ITC 16/01/12</t>
        </r>
      </text>
    </comment>
    <comment ref="P15" authorId="0">
      <text>
        <r>
          <rPr>
            <b/>
            <sz val="8"/>
            <color indexed="81"/>
            <rFont val="Tahoma"/>
            <family val="2"/>
          </rPr>
          <t>DEPOSITO AL ITC 12/03/12</t>
        </r>
      </text>
    </comment>
    <comment ref="R15" authorId="0">
      <text>
        <r>
          <rPr>
            <b/>
            <sz val="8"/>
            <color indexed="81"/>
            <rFont val="Tahoma"/>
            <family val="2"/>
          </rPr>
          <t>DEPOSITO 03/04/12</t>
        </r>
      </text>
    </comment>
    <comment ref="U15" authorId="0">
      <text>
        <r>
          <rPr>
            <b/>
            <sz val="8"/>
            <color indexed="81"/>
            <rFont val="Tahoma"/>
            <family val="2"/>
          </rPr>
          <t>21/05/12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15" authorId="0">
      <text>
        <r>
          <rPr>
            <b/>
            <sz val="8"/>
            <color indexed="81"/>
            <rFont val="Tahoma"/>
            <family val="2"/>
          </rPr>
          <t>21/05/12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Z15" authorId="0">
      <text>
        <r>
          <rPr>
            <b/>
            <sz val="8"/>
            <color indexed="81"/>
            <rFont val="Tahoma"/>
            <family val="2"/>
          </rPr>
          <t>04/06/12 PAGO EN CAJA 02/06</t>
        </r>
      </text>
    </comment>
    <comment ref="AB15" authorId="1">
      <text>
        <r>
          <rPr>
            <b/>
            <sz val="8"/>
            <color indexed="81"/>
            <rFont val="Tahoma"/>
            <family val="2"/>
          </rPr>
          <t>DEP. 05/07/12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D15" authorId="1">
      <text>
        <r>
          <rPr>
            <b/>
            <sz val="8"/>
            <color indexed="81"/>
            <rFont val="Tahoma"/>
            <family val="2"/>
          </rPr>
          <t>PAGO EN CAJA Y SE DEPOSITO EL 6/08/12</t>
        </r>
      </text>
    </comment>
    <comment ref="AK15" authorId="1">
      <text>
        <r>
          <rPr>
            <b/>
            <sz val="8"/>
            <color indexed="81"/>
            <rFont val="Tahoma"/>
            <family val="2"/>
          </rPr>
          <t>05/11/13</t>
        </r>
      </text>
    </comment>
    <comment ref="AO15" authorId="1">
      <text>
        <r>
          <rPr>
            <b/>
            <sz val="8"/>
            <color indexed="81"/>
            <rFont val="Tahoma"/>
            <family val="2"/>
          </rPr>
          <t>04/01/13</t>
        </r>
      </text>
    </comment>
    <comment ref="AQ15" authorId="1">
      <text>
        <r>
          <rPr>
            <b/>
            <sz val="8"/>
            <color indexed="81"/>
            <rFont val="Tahoma"/>
            <family val="2"/>
          </rPr>
          <t>05/02/13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S15" authorId="1">
      <text>
        <r>
          <rPr>
            <b/>
            <sz val="8"/>
            <color indexed="81"/>
            <rFont val="Tahoma"/>
            <family val="2"/>
          </rPr>
          <t>04/03/13</t>
        </r>
      </text>
    </comment>
    <comment ref="F16" authorId="0">
      <text>
        <r>
          <rPr>
            <b/>
            <sz val="8"/>
            <color indexed="81"/>
            <rFont val="Tahoma"/>
            <family val="2"/>
          </rPr>
          <t>TRANSFERENCIA AL ITC 21 DE SEPTIEMBRE 2011.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6" authorId="0">
      <text>
        <r>
          <rPr>
            <b/>
            <sz val="8"/>
            <color indexed="81"/>
            <rFont val="Tahoma"/>
            <family val="2"/>
          </rPr>
          <t>transferencia al itc 4de noviembre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6" authorId="0">
      <text>
        <r>
          <rPr>
            <b/>
            <sz val="8"/>
            <color indexed="81"/>
            <rFont val="Tahoma"/>
            <family val="2"/>
          </rPr>
          <t>TRANSFERENCIA AL ITC 01 DE DICIEMBRE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6" authorId="0">
      <text>
        <r>
          <rPr>
            <b/>
            <sz val="8"/>
            <color indexed="81"/>
            <rFont val="Tahoma"/>
            <family val="2"/>
          </rPr>
          <t>TRANSFERENCIA AL ITC 06/01/12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6" authorId="0">
      <text>
        <r>
          <rPr>
            <b/>
            <sz val="8"/>
            <color indexed="81"/>
            <rFont val="Tahoma"/>
            <family val="2"/>
          </rPr>
          <t>TRANSFERENCIA 2/3/12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6" authorId="0">
      <text>
        <r>
          <rPr>
            <b/>
            <sz val="8"/>
            <color indexed="81"/>
            <rFont val="Tahoma"/>
            <family val="2"/>
          </rPr>
          <t xml:space="preserve">17/04/12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16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11/05/12</t>
        </r>
      </text>
    </comment>
    <comment ref="AB16" authorId="1">
      <text>
        <r>
          <rPr>
            <b/>
            <sz val="8"/>
            <color indexed="81"/>
            <rFont val="Tahoma"/>
            <family val="2"/>
          </rPr>
          <t>TRANSFER 04/07/12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D16" authorId="1">
      <text>
        <r>
          <rPr>
            <b/>
            <sz val="8"/>
            <color indexed="81"/>
            <rFont val="Tahoma"/>
            <family val="2"/>
          </rPr>
          <t>TRANSFER 02/08/12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F16" authorId="1">
      <text>
        <r>
          <rPr>
            <b/>
            <sz val="8"/>
            <color indexed="81"/>
            <rFont val="Tahoma"/>
            <family val="2"/>
          </rPr>
          <t>TRANSFER 31/08/12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I16" authorId="1">
      <text>
        <r>
          <rPr>
            <b/>
            <sz val="8"/>
            <color indexed="81"/>
            <rFont val="Tahoma"/>
            <family val="2"/>
          </rPr>
          <t>TRANSFERENCIA 5/10/12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K16" authorId="1">
      <text>
        <r>
          <rPr>
            <b/>
            <sz val="8"/>
            <color indexed="81"/>
            <rFont val="Tahoma"/>
            <family val="2"/>
          </rPr>
          <t>04/12/12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M16" authorId="1">
      <text>
        <r>
          <rPr>
            <b/>
            <sz val="8"/>
            <color indexed="81"/>
            <rFont val="Tahoma"/>
            <family val="2"/>
          </rPr>
          <t>04/12/12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O16" authorId="1">
      <text>
        <r>
          <rPr>
            <b/>
            <sz val="8"/>
            <color indexed="81"/>
            <rFont val="Tahoma"/>
            <family val="2"/>
          </rPr>
          <t>07/01/13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Q16" authorId="1">
      <text>
        <r>
          <rPr>
            <b/>
            <sz val="8"/>
            <color indexed="81"/>
            <rFont val="Tahoma"/>
            <family val="2"/>
          </rPr>
          <t>30/01/13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S16" authorId="1">
      <text>
        <r>
          <rPr>
            <b/>
            <sz val="8"/>
            <color indexed="81"/>
            <rFont val="Tahoma"/>
            <family val="2"/>
          </rPr>
          <t>05/03/13</t>
        </r>
      </text>
    </comment>
    <comment ref="F17" authorId="0">
      <text>
        <r>
          <rPr>
            <b/>
            <sz val="8"/>
            <color indexed="81"/>
            <rFont val="Tahoma"/>
            <family val="2"/>
          </rPr>
          <t>DEPOSITO AL ITC EL 27 DE SEPTIEMBRE 2011.</t>
        </r>
      </text>
    </comment>
    <comment ref="J17" authorId="0">
      <text>
        <r>
          <rPr>
            <b/>
            <sz val="8"/>
            <color indexed="81"/>
            <rFont val="Tahoma"/>
            <family val="2"/>
          </rPr>
          <t>DEPOSITO AL ITC 3 DE NOVIEMBRE 2011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7" authorId="0">
      <text>
        <r>
          <rPr>
            <b/>
            <sz val="8"/>
            <color indexed="81"/>
            <rFont val="Tahoma"/>
            <family val="2"/>
          </rPr>
          <t>DEPOSITO AL ITC 05/12/11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7" authorId="0">
      <text>
        <r>
          <rPr>
            <b/>
            <sz val="8"/>
            <color indexed="81"/>
            <rFont val="Tahoma"/>
            <family val="2"/>
          </rPr>
          <t>DEPOSITO AL ITC 06/01/12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7" authorId="0">
      <text>
        <r>
          <rPr>
            <b/>
            <sz val="8"/>
            <color indexed="81"/>
            <rFont val="Tahoma"/>
            <family val="2"/>
          </rPr>
          <t>DEPOSITO 3/02/12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7" authorId="0">
      <text>
        <r>
          <rPr>
            <b/>
            <sz val="8"/>
            <color indexed="81"/>
            <rFont val="Tahoma"/>
            <family val="2"/>
          </rPr>
          <t>DEPOSITO AL ITC 06/03/12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7" authorId="0">
      <text>
        <r>
          <rPr>
            <b/>
            <sz val="8"/>
            <color indexed="81"/>
            <rFont val="Tahoma"/>
            <family val="2"/>
          </rPr>
          <t>DEPOSITO 11/04/12</t>
        </r>
      </text>
    </comment>
    <comment ref="X17" authorId="0">
      <text>
        <r>
          <rPr>
            <b/>
            <sz val="8"/>
            <color indexed="81"/>
            <rFont val="Tahoma"/>
            <family val="2"/>
          </rPr>
          <t>03/05/12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Z17" authorId="0">
      <text>
        <r>
          <rPr>
            <b/>
            <sz val="8"/>
            <color indexed="81"/>
            <rFont val="Tahoma"/>
            <family val="2"/>
          </rPr>
          <t>04/06/12 PAGO EN CAJA EL 2/06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7" authorId="1">
      <text>
        <r>
          <rPr>
            <b/>
            <sz val="8"/>
            <color indexed="81"/>
            <rFont val="Tahoma"/>
            <family val="2"/>
          </rPr>
          <t>05/07/12</t>
        </r>
      </text>
    </comment>
    <comment ref="AD17" authorId="1">
      <text>
        <r>
          <rPr>
            <b/>
            <sz val="8"/>
            <color indexed="81"/>
            <rFont val="Tahoma"/>
            <family val="2"/>
          </rPr>
          <t>PAGO EN CAJA Y SE DEPOSITO EL 6/08/12</t>
        </r>
      </text>
    </comment>
    <comment ref="AF17" authorId="1">
      <text>
        <r>
          <rPr>
            <b/>
            <sz val="8"/>
            <color indexed="81"/>
            <rFont val="Tahoma"/>
            <family val="2"/>
          </rPr>
          <t>PAGO EN CAJA 05/09/12 Y SE DEPOSITO 06/09</t>
        </r>
      </text>
    </comment>
    <comment ref="AI17" authorId="1">
      <text>
        <r>
          <rPr>
            <b/>
            <sz val="8"/>
            <color indexed="81"/>
            <rFont val="Tahoma"/>
            <family val="2"/>
          </rPr>
          <t>05/10/12</t>
        </r>
      </text>
    </comment>
    <comment ref="AK17" authorId="1">
      <text>
        <r>
          <rPr>
            <b/>
            <sz val="8"/>
            <color indexed="81"/>
            <rFont val="Tahoma"/>
            <family val="2"/>
          </rPr>
          <t>PAGO EN CAJA 03/11/12 FALTAN 500.00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M17" authorId="1">
      <text>
        <r>
          <rPr>
            <b/>
            <sz val="8"/>
            <color indexed="81"/>
            <rFont val="Tahoma"/>
            <family val="2"/>
          </rPr>
          <t>19/12/12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O17" authorId="1">
      <text>
        <r>
          <rPr>
            <b/>
            <sz val="8"/>
            <color indexed="81"/>
            <rFont val="Tahoma"/>
            <family val="2"/>
          </rPr>
          <t>04/01/13</t>
        </r>
      </text>
    </comment>
    <comment ref="AQ17" authorId="1">
      <text>
        <r>
          <rPr>
            <b/>
            <sz val="8"/>
            <color indexed="81"/>
            <rFont val="Tahoma"/>
            <family val="2"/>
          </rPr>
          <t>05/02/13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S17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15/04/2013  ABRIL </t>
        </r>
      </text>
    </comment>
  </commentList>
</comments>
</file>

<file path=xl/comments3.xml><?xml version="1.0" encoding="utf-8"?>
<comments xmlns="http://schemas.openxmlformats.org/spreadsheetml/2006/main">
  <authors>
    <author>Usuario</author>
    <author>contabilidad</author>
  </authors>
  <commentList>
    <comment ref="G1" authorId="0">
      <text>
        <r>
          <rPr>
            <b/>
            <sz val="8"/>
            <color indexed="81"/>
            <rFont val="Tahoma"/>
            <family val="2"/>
          </rPr>
          <t>ANALISIS DE COSTOS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>
      <text>
        <r>
          <rPr>
            <b/>
            <sz val="8"/>
            <color indexed="81"/>
            <rFont val="Tahoma"/>
            <family val="2"/>
          </rPr>
          <t>PROGRAMACION</t>
        </r>
      </text>
    </comment>
    <comment ref="M1" authorId="0">
      <text>
        <r>
          <rPr>
            <b/>
            <sz val="8"/>
            <color indexed="81"/>
            <rFont val="Tahoma"/>
            <family val="2"/>
          </rPr>
          <t>ANALISIS ECONOMICO Y FINANCIERO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>
      <text>
        <r>
          <rPr>
            <b/>
            <sz val="8"/>
            <color indexed="81"/>
            <rFont val="Tahoma"/>
            <family val="2"/>
          </rPr>
          <t>MARCO NORMATIVO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" authorId="0">
      <text>
        <r>
          <rPr>
            <b/>
            <sz val="8"/>
            <color indexed="81"/>
            <rFont val="Tahoma"/>
            <family val="2"/>
          </rPr>
          <t>TRANSFERENCIA AL ITC 23/03/12</t>
        </r>
      </text>
    </comment>
    <comment ref="G2" authorId="0">
      <text>
        <r>
          <rPr>
            <b/>
            <sz val="8"/>
            <color indexed="81"/>
            <rFont val="Tahoma"/>
            <family val="2"/>
          </rPr>
          <t>23/04/12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" authorId="0">
      <text>
        <r>
          <rPr>
            <b/>
            <sz val="8"/>
            <color indexed="81"/>
            <rFont val="Tahoma"/>
            <family val="2"/>
          </rPr>
          <t>14/06/12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" authorId="1">
      <text>
        <r>
          <rPr>
            <b/>
            <sz val="8"/>
            <color indexed="81"/>
            <rFont val="Tahoma"/>
            <family val="2"/>
          </rPr>
          <t>03/08/12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" authorId="1">
      <text>
        <r>
          <rPr>
            <b/>
            <sz val="8"/>
            <color indexed="81"/>
            <rFont val="Tahoma"/>
            <family val="2"/>
          </rPr>
          <t>28/09/12</t>
        </r>
      </text>
    </comment>
    <comment ref="O2" authorId="1">
      <text>
        <r>
          <rPr>
            <b/>
            <sz val="8"/>
            <color indexed="81"/>
            <rFont val="Tahoma"/>
            <family val="2"/>
          </rPr>
          <t>28/11/12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2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V2" authorId="1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26/11/2012</t>
        </r>
      </text>
    </comment>
    <comment ref="AB2" authorId="1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28/02/2013</t>
        </r>
      </text>
    </comment>
    <comment ref="AR2" authorId="1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1-OCT-13   $21,704
1-OCT-13   </t>
        </r>
        <r>
          <rPr>
            <u/>
            <sz val="10"/>
            <color indexed="81"/>
            <rFont val="Tahoma"/>
            <family val="2"/>
          </rPr>
          <t xml:space="preserve">$14,000
</t>
        </r>
        <r>
          <rPr>
            <sz val="10"/>
            <color indexed="81"/>
            <rFont val="Tahoma"/>
            <family val="2"/>
          </rPr>
          <t xml:space="preserve">                   $35,704
</t>
        </r>
      </text>
    </comment>
    <comment ref="G4" authorId="0">
      <text>
        <r>
          <rPr>
            <b/>
            <sz val="8"/>
            <color indexed="81"/>
            <rFont val="Tahoma"/>
            <family val="2"/>
          </rPr>
          <t>17/05/12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4" authorId="0">
      <text>
        <r>
          <rPr>
            <b/>
            <sz val="8"/>
            <color indexed="81"/>
            <rFont val="Tahoma"/>
            <family val="2"/>
          </rPr>
          <t>17/05/12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4" authorId="1">
      <text>
        <r>
          <rPr>
            <b/>
            <sz val="8"/>
            <color indexed="81"/>
            <rFont val="Tahoma"/>
            <family val="2"/>
          </rPr>
          <t>25/06/12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4" authorId="1">
      <text>
        <r>
          <rPr>
            <b/>
            <sz val="8"/>
            <color indexed="81"/>
            <rFont val="Tahoma"/>
            <family val="2"/>
          </rPr>
          <t>05/07/12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4" authorId="1">
      <text>
        <r>
          <rPr>
            <b/>
            <sz val="8"/>
            <color indexed="81"/>
            <rFont val="Tahoma"/>
            <family val="2"/>
          </rPr>
          <t>03/09/12 PAGO EN CAJA EL 31/08/12</t>
        </r>
      </text>
    </comment>
    <comment ref="Q4" authorId="1">
      <text>
        <r>
          <rPr>
            <b/>
            <sz val="8"/>
            <color indexed="81"/>
            <rFont val="Tahoma"/>
            <family val="2"/>
          </rPr>
          <t>26/11/12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4" authorId="1">
      <text>
        <r>
          <rPr>
            <b/>
            <sz val="8"/>
            <color indexed="81"/>
            <rFont val="Tahoma"/>
            <family val="2"/>
          </rPr>
          <t>03/12/12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4" authorId="1">
      <text>
        <r>
          <rPr>
            <b/>
            <sz val="8"/>
            <color indexed="81"/>
            <rFont val="Tahoma"/>
            <family val="2"/>
          </rPr>
          <t>10/12/12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4" authorId="1">
      <text>
        <r>
          <rPr>
            <b/>
            <sz val="8"/>
            <color indexed="81"/>
            <rFont val="Tahoma"/>
            <family val="2"/>
          </rPr>
          <t>15/02/13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Z4" authorId="1">
      <text>
        <r>
          <rPr>
            <b/>
            <sz val="8"/>
            <color indexed="81"/>
            <rFont val="Tahoma"/>
            <family val="2"/>
          </rPr>
          <t>15/02/13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4" authorId="1">
      <text>
        <r>
          <rPr>
            <b/>
            <sz val="8"/>
            <color indexed="81"/>
            <rFont val="Tahoma"/>
            <family val="2"/>
          </rPr>
          <t>11/03/13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D4" authorId="1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10/04/2013
</t>
        </r>
      </text>
    </comment>
    <comment ref="E5" authorId="0">
      <text>
        <r>
          <rPr>
            <b/>
            <sz val="8"/>
            <color indexed="81"/>
            <rFont val="Tahoma"/>
            <family val="2"/>
          </rPr>
          <t>TRANSFERENCIA AL ITC 28/03/12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" authorId="0">
      <text>
        <r>
          <rPr>
            <b/>
            <sz val="8"/>
            <color indexed="81"/>
            <rFont val="Tahoma"/>
            <family val="2"/>
          </rPr>
          <t>TRANSFERENCIA AL ITC 28/03/12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5" authorId="0">
      <text>
        <r>
          <rPr>
            <b/>
            <sz val="8"/>
            <color indexed="81"/>
            <rFont val="Tahoma"/>
            <family val="2"/>
          </rPr>
          <t>TRANSFE 04/05/12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5" authorId="1">
      <text>
        <r>
          <rPr>
            <b/>
            <sz val="8"/>
            <color indexed="81"/>
            <rFont val="Tahoma"/>
            <family val="2"/>
          </rPr>
          <t>05/07/12 TRANSFER.</t>
        </r>
      </text>
    </comment>
    <comment ref="O5" authorId="1">
      <text>
        <r>
          <rPr>
            <b/>
            <sz val="8"/>
            <color indexed="81"/>
            <rFont val="Tahoma"/>
            <family val="2"/>
          </rPr>
          <t>TRANSFER 03/08/12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5" authorId="1">
      <text>
        <r>
          <rPr>
            <b/>
            <sz val="8"/>
            <color indexed="81"/>
            <rFont val="Tahoma"/>
            <family val="2"/>
          </rPr>
          <t>TRANSFER 04/09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5" authorId="1">
      <text>
        <r>
          <rPr>
            <b/>
            <sz val="8"/>
            <color indexed="81"/>
            <rFont val="Tahoma"/>
            <family val="2"/>
          </rPr>
          <t>TRANSFER 15/10/12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5" authorId="1">
      <text>
        <r>
          <rPr>
            <b/>
            <sz val="8"/>
            <color indexed="81"/>
            <rFont val="Tahoma"/>
            <family val="2"/>
          </rPr>
          <t>10/12/12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" authorId="1">
      <text>
        <r>
          <rPr>
            <b/>
            <sz val="8"/>
            <color indexed="81"/>
            <rFont val="Tahoma"/>
            <family val="2"/>
          </rPr>
          <t>10/12/12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" authorId="1">
      <text>
        <r>
          <rPr>
            <b/>
            <sz val="8"/>
            <color indexed="81"/>
            <rFont val="Tahoma"/>
            <family val="2"/>
          </rPr>
          <t>05/02/13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D5" authorId="1">
      <text>
        <r>
          <rPr>
            <b/>
            <sz val="8"/>
            <color indexed="81"/>
            <rFont val="Tahoma"/>
            <family val="2"/>
          </rPr>
          <t>01/03/13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H5" authorId="1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03/05/2013</t>
        </r>
      </text>
    </comment>
    <comment ref="E6" authorId="0">
      <text>
        <r>
          <rPr>
            <b/>
            <sz val="8"/>
            <color indexed="81"/>
            <rFont val="Tahoma"/>
            <family val="2"/>
          </rPr>
          <t>09/05/12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6" authorId="0">
      <text>
        <r>
          <rPr>
            <b/>
            <sz val="8"/>
            <color indexed="81"/>
            <rFont val="Tahoma"/>
            <family val="2"/>
          </rPr>
          <t>09/05/12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6" authorId="0">
      <text>
        <r>
          <rPr>
            <b/>
            <sz val="8"/>
            <color indexed="81"/>
            <rFont val="Tahoma"/>
            <family val="2"/>
          </rPr>
          <t>15/05/12</t>
        </r>
      </text>
    </comment>
    <comment ref="K6" authorId="1">
      <text>
        <r>
          <rPr>
            <b/>
            <sz val="8"/>
            <color indexed="81"/>
            <rFont val="Tahoma"/>
            <family val="2"/>
          </rPr>
          <t>29/06/12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6" authorId="1">
      <text>
        <r>
          <rPr>
            <b/>
            <sz val="8"/>
            <color indexed="81"/>
            <rFont val="Tahoma"/>
            <family val="2"/>
          </rPr>
          <t>14/08/12</t>
        </r>
      </text>
    </comment>
    <comment ref="O6" authorId="1">
      <text>
        <r>
          <rPr>
            <b/>
            <sz val="8"/>
            <color indexed="81"/>
            <rFont val="Tahoma"/>
            <family val="2"/>
          </rPr>
          <t>14/08/12</t>
        </r>
      </text>
    </comment>
    <comment ref="E7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DEPOSITO AL ITC 27/03/12</t>
        </r>
      </text>
    </comment>
    <comment ref="G7" authorId="0">
      <text>
        <r>
          <rPr>
            <b/>
            <sz val="8"/>
            <color indexed="81"/>
            <rFont val="Tahoma"/>
            <family val="2"/>
          </rPr>
          <t>18/04/12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7" authorId="0">
      <text>
        <r>
          <rPr>
            <b/>
            <sz val="8"/>
            <color indexed="81"/>
            <rFont val="Tahoma"/>
            <family val="2"/>
          </rPr>
          <t>04/05/12</t>
        </r>
      </text>
    </comment>
    <comment ref="K7" authorId="0">
      <text>
        <r>
          <rPr>
            <b/>
            <sz val="8"/>
            <color indexed="81"/>
            <rFont val="Tahoma"/>
            <family val="2"/>
          </rPr>
          <t>04/06/12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7" authorId="1">
      <text>
        <r>
          <rPr>
            <b/>
            <sz val="8"/>
            <color indexed="81"/>
            <rFont val="Tahoma"/>
            <family val="2"/>
          </rPr>
          <t>05/07/12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7" authorId="1">
      <text>
        <r>
          <rPr>
            <b/>
            <sz val="8"/>
            <color indexed="81"/>
            <rFont val="Tahoma"/>
            <family val="2"/>
          </rPr>
          <t>03/08/12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7" authorId="1">
      <text>
        <r>
          <rPr>
            <b/>
            <sz val="8"/>
            <color indexed="81"/>
            <rFont val="Tahoma"/>
            <family val="2"/>
          </rPr>
          <t>04/9/12</t>
        </r>
      </text>
    </comment>
    <comment ref="T7" authorId="1">
      <text>
        <r>
          <rPr>
            <b/>
            <sz val="8"/>
            <color indexed="81"/>
            <rFont val="Tahoma"/>
            <family val="2"/>
          </rPr>
          <t>05/10/12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7" authorId="1">
      <text>
        <r>
          <rPr>
            <b/>
            <sz val="8"/>
            <color indexed="81"/>
            <rFont val="Tahoma"/>
            <family val="2"/>
          </rPr>
          <t>05/11/12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7" authorId="1">
      <text>
        <r>
          <rPr>
            <b/>
            <sz val="8"/>
            <color indexed="81"/>
            <rFont val="Tahoma"/>
            <family val="2"/>
          </rPr>
          <t>04/12/12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Z7" authorId="1">
      <text>
        <r>
          <rPr>
            <b/>
            <sz val="8"/>
            <color indexed="81"/>
            <rFont val="Tahoma"/>
            <family val="2"/>
          </rPr>
          <t>04/01/13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7" authorId="1">
      <text>
        <r>
          <rPr>
            <b/>
            <sz val="8"/>
            <color indexed="81"/>
            <rFont val="Tahoma"/>
            <family val="2"/>
          </rPr>
          <t>05/02/13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D7" authorId="1">
      <text>
        <r>
          <rPr>
            <b/>
            <sz val="8"/>
            <color indexed="81"/>
            <rFont val="Tahoma"/>
            <family val="2"/>
          </rPr>
          <t>04/03/13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F7" authorId="1">
      <text>
        <r>
          <rPr>
            <b/>
            <sz val="8"/>
            <color indexed="81"/>
            <rFont val="Tahoma"/>
            <family val="2"/>
          </rPr>
          <t>04/04/13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H7" authorId="1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02/05/2013</t>
        </r>
      </text>
    </comment>
    <comment ref="AL7" authorId="1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5/07/2013
</t>
        </r>
      </text>
    </comment>
    <comment ref="E8" authorId="0">
      <text>
        <r>
          <rPr>
            <b/>
            <sz val="8"/>
            <color indexed="81"/>
            <rFont val="Tahoma"/>
            <family val="2"/>
          </rPr>
          <t>DEPOSITO AL ITC 27/03/12</t>
        </r>
      </text>
    </comment>
    <comment ref="G8" authorId="0">
      <text>
        <r>
          <rPr>
            <sz val="8"/>
            <color indexed="81"/>
            <rFont val="Tahoma"/>
            <family val="2"/>
          </rPr>
          <t xml:space="preserve">11/05/12
</t>
        </r>
      </text>
    </comment>
    <comment ref="I8" authorId="1">
      <text>
        <r>
          <rPr>
            <b/>
            <sz val="8"/>
            <color indexed="81"/>
            <rFont val="Tahoma"/>
            <family val="2"/>
          </rPr>
          <t>8/06/12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8" authorId="1">
      <text>
        <r>
          <rPr>
            <b/>
            <sz val="8"/>
            <color indexed="81"/>
            <rFont val="Tahoma"/>
            <family val="2"/>
          </rPr>
          <t>31/08/12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9" authorId="0">
      <text>
        <r>
          <rPr>
            <b/>
            <sz val="8"/>
            <color indexed="81"/>
            <rFont val="Tahoma"/>
            <family val="2"/>
          </rPr>
          <t>DEPOSITO AL ITC 29/03/12</t>
        </r>
      </text>
    </comment>
    <comment ref="G9" authorId="0">
      <text>
        <r>
          <rPr>
            <b/>
            <sz val="8"/>
            <color indexed="81"/>
            <rFont val="Tahoma"/>
            <family val="2"/>
          </rPr>
          <t>transferencia 4/05/12. FALTAN RECARGOS $310.00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9" authorId="0">
      <text>
        <r>
          <rPr>
            <b/>
            <sz val="8"/>
            <color indexed="81"/>
            <rFont val="Tahoma"/>
            <family val="2"/>
          </rPr>
          <t>transferencia 4/05/12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9" authorId="1">
      <text>
        <r>
          <rPr>
            <b/>
            <sz val="8"/>
            <color indexed="81"/>
            <rFont val="Tahoma"/>
            <family val="2"/>
          </rPr>
          <t>TRANSFER 14/06/12</t>
        </r>
      </text>
    </comment>
    <comment ref="M9" authorId="1">
      <text>
        <r>
          <rPr>
            <b/>
            <sz val="8"/>
            <color indexed="81"/>
            <rFont val="Tahoma"/>
            <family val="2"/>
          </rPr>
          <t>29/06/12</t>
        </r>
      </text>
    </comment>
    <comment ref="O9" authorId="1">
      <text>
        <r>
          <rPr>
            <b/>
            <sz val="8"/>
            <color indexed="81"/>
            <rFont val="Tahoma"/>
            <family val="2"/>
          </rPr>
          <t>TRANSFER 09/08/12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9" authorId="1">
      <text>
        <r>
          <rPr>
            <b/>
            <sz val="8"/>
            <color indexed="81"/>
            <rFont val="Tahoma"/>
            <family val="2"/>
          </rPr>
          <t>10/09/12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9" authorId="1">
      <text>
        <r>
          <rPr>
            <b/>
            <sz val="8"/>
            <color indexed="81"/>
            <rFont val="Tahoma"/>
            <family val="2"/>
          </rPr>
          <t>05/10/12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9" authorId="1">
      <text>
        <r>
          <rPr>
            <b/>
            <sz val="8"/>
            <color indexed="81"/>
            <rFont val="Tahoma"/>
            <family val="2"/>
          </rPr>
          <t>05/11/13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9" authorId="1">
      <text>
        <r>
          <rPr>
            <b/>
            <sz val="8"/>
            <color indexed="81"/>
            <rFont val="Tahoma"/>
            <family val="2"/>
          </rPr>
          <t>06/12/12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Z9" authorId="1">
      <text>
        <r>
          <rPr>
            <b/>
            <sz val="8"/>
            <color indexed="81"/>
            <rFont val="Tahoma"/>
            <family val="2"/>
          </rPr>
          <t>TRANSFER 10/01/13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D9" authorId="1">
      <text>
        <r>
          <rPr>
            <b/>
            <sz val="8"/>
            <color indexed="81"/>
            <rFont val="Tahoma"/>
            <family val="2"/>
          </rPr>
          <t>04/03/13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F9" authorId="1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15/04/2013</t>
        </r>
      </text>
    </comment>
    <comment ref="AH9" authorId="1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06/05
</t>
        </r>
      </text>
    </comment>
    <comment ref="AJ9" authorId="1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05/06</t>
        </r>
      </text>
    </comment>
    <comment ref="AL9" authorId="1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05/07/2013</t>
        </r>
      </text>
    </comment>
    <comment ref="A10" authorId="0">
      <text>
        <r>
          <rPr>
            <b/>
            <sz val="8"/>
            <color indexed="81"/>
            <rFont val="Tahoma"/>
            <family val="2"/>
          </rPr>
          <t>SE INTEGRA EN LA 2DA MATERIA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0" authorId="1">
      <text>
        <r>
          <rPr>
            <b/>
            <sz val="8"/>
            <color indexed="81"/>
            <rFont val="Tahoma"/>
            <family val="2"/>
          </rPr>
          <t>22/10/12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0" authorId="1">
      <text>
        <r>
          <rPr>
            <b/>
            <sz val="8"/>
            <color indexed="81"/>
            <rFont val="Tahoma"/>
            <family val="2"/>
          </rPr>
          <t>22/10/12 TIENE 1,600 A FAVOR PARA LA SIGUIENTE MENSUALIDAD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0" authorId="1">
      <text>
        <r>
          <rPr>
            <b/>
            <sz val="8"/>
            <color indexed="81"/>
            <rFont val="Tahoma"/>
            <family val="2"/>
          </rPr>
          <t>PAGO 4500 EN EFECTIVO Y TENIA UN SALDO A FAVOR DEL PAGO ANTERIOR (8,000)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0" authorId="1">
      <text>
        <r>
          <rPr>
            <b/>
            <sz val="8"/>
            <color indexed="81"/>
            <rFont val="Tahoma"/>
            <family val="2"/>
          </rPr>
          <t>PAGO 4500 EN EFECTIVO Y TENIA UN SALDO A FAVOR DEL PAGO ANTERIOR (8,000)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0" authorId="1">
      <text>
        <r>
          <rPr>
            <b/>
            <sz val="8"/>
            <color indexed="81"/>
            <rFont val="Tahoma"/>
            <family val="2"/>
          </rPr>
          <t>pago 5,000.00 01/03 cubre los 300 faltantes d la mensualidad anterior y paga octubre y le queda un saldo a favor de 1,500.00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0" authorId="1">
      <text>
        <r>
          <rPr>
            <b/>
            <sz val="8"/>
            <color indexed="81"/>
            <rFont val="Tahoma"/>
            <family val="2"/>
          </rPr>
          <t>11/03/13 paga 4000</t>
        </r>
        <r>
          <rPr>
            <sz val="8"/>
            <color indexed="81"/>
            <rFont val="Tahoma"/>
            <family val="2"/>
          </rPr>
          <t xml:space="preserve">
TENIA 1500 A FAVOR I SE TOMAN 1700 `PARA CUBRIR MENS. DE NOV. I QUEDAN 2,300 A FAVOR PARA DIC.</t>
        </r>
      </text>
    </comment>
    <comment ref="X10" authorId="1">
      <text>
        <r>
          <rPr>
            <b/>
            <sz val="8"/>
            <color indexed="81"/>
            <rFont val="Tahoma"/>
            <family val="2"/>
          </rPr>
          <t xml:space="preserve">19/03/13 </t>
        </r>
        <r>
          <rPr>
            <sz val="8"/>
            <color indexed="81"/>
            <rFont val="Tahoma"/>
            <family val="2"/>
          </rPr>
          <t xml:space="preserve">
PAGA 4000 I TIENE A FAVOR 2,300.00 DEL PAGO ANTERIO X LO Q SE TOMAN 900 PARA ESTA MENSUALIDAD Y QUEDAN 3100 A FAVOR PARA LA MENS D ENERO</t>
        </r>
      </text>
    </comment>
    <comment ref="Z10" authorId="1">
      <text>
        <r>
          <rPr>
            <b/>
            <sz val="8"/>
            <color indexed="81"/>
            <rFont val="Tahoma"/>
            <family val="2"/>
          </rPr>
          <t xml:space="preserve">19/03/13 QUEDARON 3100 A FAVOR EN ESTE PAGO Y DEBE 100 DE ESTE MES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0" authorId="1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20/02/2013</t>
        </r>
      </text>
    </comment>
    <comment ref="AD10" authorId="1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04/04/2013</t>
        </r>
      </text>
    </comment>
    <comment ref="AR10" authorId="1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8-OCT-13</t>
        </r>
      </text>
    </comment>
    <comment ref="E11" authorId="0">
      <text>
        <r>
          <rPr>
            <b/>
            <sz val="8"/>
            <color indexed="81"/>
            <rFont val="Tahoma"/>
            <family val="2"/>
          </rPr>
          <t>DEPOSITO AL ITC 03/04/12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1" authorId="0">
      <text>
        <r>
          <rPr>
            <b/>
            <sz val="8"/>
            <color indexed="81"/>
            <rFont val="Tahoma"/>
            <family val="2"/>
          </rPr>
          <t>19/04 Y 20/04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1" authorId="0">
      <text>
        <r>
          <rPr>
            <b/>
            <sz val="8"/>
            <color indexed="81"/>
            <rFont val="Tahoma"/>
            <family val="2"/>
          </rPr>
          <t>25/06/12</t>
        </r>
      </text>
    </comment>
    <comment ref="K11" authorId="0">
      <text>
        <r>
          <rPr>
            <b/>
            <sz val="8"/>
            <color indexed="81"/>
            <rFont val="Tahoma"/>
            <family val="2"/>
          </rPr>
          <t>07/06/12</t>
        </r>
      </text>
    </comment>
    <comment ref="M11" authorId="1">
      <text>
        <r>
          <rPr>
            <b/>
            <sz val="8"/>
            <color indexed="81"/>
            <rFont val="Tahoma"/>
            <family val="2"/>
          </rPr>
          <t>15/08/12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1" authorId="1">
      <text>
        <r>
          <rPr>
            <b/>
            <sz val="8"/>
            <color indexed="81"/>
            <rFont val="Tahoma"/>
            <family val="2"/>
          </rPr>
          <t>05/09/12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1" authorId="1">
      <text>
        <r>
          <rPr>
            <b/>
            <sz val="8"/>
            <color indexed="81"/>
            <rFont val="Tahoma"/>
            <family val="2"/>
          </rPr>
          <t xml:space="preserve">28/09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1" authorId="1">
      <text>
        <r>
          <rPr>
            <b/>
            <sz val="8"/>
            <color indexed="81"/>
            <rFont val="Tahoma"/>
            <family val="2"/>
          </rPr>
          <t>18/02/13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1" authorId="1">
      <text>
        <r>
          <rPr>
            <b/>
            <sz val="8"/>
            <color indexed="81"/>
            <rFont val="Tahoma"/>
            <family val="2"/>
          </rPr>
          <t>18/02/13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11" authorId="1">
      <text>
        <r>
          <rPr>
            <b/>
            <sz val="8"/>
            <color indexed="81"/>
            <rFont val="Tahoma"/>
            <family val="2"/>
          </rPr>
          <t>19/04/13</t>
        </r>
      </text>
    </comment>
    <comment ref="Z11" authorId="1">
      <text>
        <r>
          <rPr>
            <b/>
            <sz val="8"/>
            <color indexed="81"/>
            <rFont val="Tahoma"/>
            <family val="2"/>
          </rPr>
          <t>19/04/13</t>
        </r>
      </text>
    </comment>
    <comment ref="AB11" authorId="1">
      <text>
        <r>
          <rPr>
            <b/>
            <sz val="8"/>
            <color indexed="81"/>
            <rFont val="Tahoma"/>
            <family val="2"/>
          </rPr>
          <t>19/04/13</t>
        </r>
      </text>
    </comment>
    <comment ref="AD11" authorId="1">
      <text>
        <r>
          <rPr>
            <b/>
            <sz val="8"/>
            <color indexed="81"/>
            <rFont val="Tahoma"/>
            <family val="2"/>
          </rPr>
          <t>19/04/13</t>
        </r>
      </text>
    </comment>
    <comment ref="AF11" authorId="1">
      <text>
        <r>
          <rPr>
            <b/>
            <sz val="9"/>
            <color indexed="81"/>
            <rFont val="Tahoma"/>
            <family val="2"/>
          </rPr>
          <t>29/04/13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2" authorId="0">
      <text>
        <r>
          <rPr>
            <b/>
            <sz val="8"/>
            <color indexed="81"/>
            <rFont val="Tahoma"/>
            <family val="2"/>
          </rPr>
          <t>DEPOSITO AL ITC 23/03/12</t>
        </r>
      </text>
    </comment>
    <comment ref="G12" authorId="1">
      <text>
        <r>
          <rPr>
            <b/>
            <sz val="8"/>
            <color indexed="81"/>
            <rFont val="Tahoma"/>
            <family val="2"/>
          </rPr>
          <t>TRANSFER 09/07/12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2" authorId="0">
      <text>
        <r>
          <rPr>
            <b/>
            <sz val="8"/>
            <color indexed="81"/>
            <rFont val="Tahoma"/>
            <family val="2"/>
          </rPr>
          <t>18/05/12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2" authorId="0">
      <text>
        <r>
          <rPr>
            <b/>
            <sz val="8"/>
            <color indexed="81"/>
            <rFont val="Tahoma"/>
            <family val="2"/>
          </rPr>
          <t>TRANSFE. 05/06/12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2" authorId="1">
      <text>
        <r>
          <rPr>
            <b/>
            <sz val="8"/>
            <color indexed="81"/>
            <rFont val="Tahoma"/>
            <family val="2"/>
          </rPr>
          <t>TRANSFER 09/07/12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2" authorId="1">
      <text>
        <r>
          <rPr>
            <b/>
            <sz val="8"/>
            <color indexed="81"/>
            <rFont val="Tahoma"/>
            <family val="2"/>
          </rPr>
          <t>10/12/12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2" authorId="1">
      <text>
        <r>
          <rPr>
            <b/>
            <sz val="8"/>
            <color indexed="81"/>
            <rFont val="Tahoma"/>
            <family val="2"/>
          </rPr>
          <t>05/02/13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2" authorId="1">
      <text>
        <r>
          <rPr>
            <b/>
            <sz val="8"/>
            <color indexed="81"/>
            <rFont val="Tahoma"/>
            <family val="2"/>
          </rPr>
          <t>transfer. 28/02/13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2" authorId="1">
      <text>
        <r>
          <rPr>
            <b/>
            <sz val="8"/>
            <color indexed="81"/>
            <rFont val="Tahoma"/>
            <family val="2"/>
          </rPr>
          <t>transfer. 28/02/13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2" authorId="1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28/02</t>
        </r>
      </text>
    </comment>
    <comment ref="AR12" authorId="1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2-OCT-13   $3,050
14-OCT-13  $5,450</t>
        </r>
      </text>
    </comment>
  </commentList>
</comments>
</file>

<file path=xl/comments4.xml><?xml version="1.0" encoding="utf-8"?>
<comments xmlns="http://schemas.openxmlformats.org/spreadsheetml/2006/main">
  <authors>
    <author>contabilidad</author>
    <author>gteadmin</author>
    <author>CMICLEON-05</author>
    <author>auxcontable</author>
    <author>GteAdmin</author>
  </authors>
  <commentList>
    <comment ref="F4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05-JUNIO-13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05-JULIO-13</t>
        </r>
      </text>
    </comment>
    <comment ref="J4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05-AGOST-13</t>
        </r>
      </text>
    </comment>
    <comment ref="L4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05-SEP-13</t>
        </r>
      </text>
    </comment>
    <comment ref="N4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4-OCT-13</t>
        </r>
      </text>
    </comment>
    <comment ref="P4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05-NOV-13</t>
        </r>
      </text>
    </comment>
    <comment ref="R4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05-DIC-2013</t>
        </r>
      </text>
    </comment>
    <comment ref="T4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30-DIC-2013</t>
        </r>
      </text>
    </comment>
    <comment ref="V4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04-FEB-2014</t>
        </r>
      </text>
    </comment>
    <comment ref="X4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05-MZO-2014</t>
        </r>
      </text>
    </comment>
    <comment ref="Z4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07-ABRIL-2014</t>
        </r>
      </text>
    </comment>
    <comment ref="AB4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05-MAYO-2014</t>
        </r>
      </text>
    </comment>
    <comment ref="AD4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5 JUN
</t>
        </r>
      </text>
    </comment>
    <comment ref="AF4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4/JULIO/2014</t>
        </r>
      </text>
    </comment>
    <comment ref="AH4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5/AGO/2014</t>
        </r>
      </text>
    </comment>
    <comment ref="AJ4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05-09-2014</t>
        </r>
      </text>
    </comment>
    <comment ref="AL4" authorId="2">
      <text>
        <r>
          <rPr>
            <b/>
            <sz val="9"/>
            <color indexed="81"/>
            <rFont val="Tahoma"/>
            <family val="2"/>
          </rPr>
          <t>CMICLEON-05:</t>
        </r>
        <r>
          <rPr>
            <sz val="9"/>
            <color indexed="81"/>
            <rFont val="Tahoma"/>
            <family val="2"/>
          </rPr>
          <t xml:space="preserve">
15-10-14</t>
        </r>
      </text>
    </comment>
    <comment ref="AN4" authorId="3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05-11-2014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05-JUNIO-13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05-JULIO-13</t>
        </r>
      </text>
    </comment>
    <comment ref="J5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16-AGOS-13</t>
        </r>
      </text>
    </comment>
    <comment ref="L5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05-SEP-13</t>
        </r>
      </text>
    </comment>
    <comment ref="N5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4-OCT-13</t>
        </r>
      </text>
    </comment>
    <comment ref="P5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05-NOV-13</t>
        </r>
      </text>
    </comment>
    <comment ref="R5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16-DIC-13
$3,450 men + 150 rgo fijo</t>
        </r>
      </text>
    </comment>
    <comment ref="T5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30-DIC-2013
$3,450 - 6%</t>
        </r>
      </text>
    </comment>
    <comment ref="V5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05-FEB-2014</t>
        </r>
      </text>
    </comment>
    <comment ref="X5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14-MZO-2014</t>
        </r>
      </text>
    </comment>
    <comment ref="Z5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15-ABRIL-2014</t>
        </r>
      </text>
    </comment>
    <comment ref="AB5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14-MAYO-2014</t>
        </r>
      </text>
    </comment>
    <comment ref="AF5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4/JUL
</t>
        </r>
      </text>
    </comment>
    <comment ref="AH5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05/08/14</t>
        </r>
      </text>
    </comment>
    <comment ref="AJ5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15-09-10</t>
        </r>
      </text>
    </comment>
    <comment ref="AL5" authorId="3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02-10-2014</t>
        </r>
      </text>
    </comment>
    <comment ref="AN5" authorId="3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14-11-2014
</t>
        </r>
      </text>
    </comment>
    <comment ref="C6" authorId="4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RENTA DE SERBV. DE MAQ. DE SALAMANCA
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11-JUNIO-13</t>
        </r>
      </text>
    </comment>
    <comment ref="H6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8-JULIO-13</t>
        </r>
      </text>
    </comment>
    <comment ref="J6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5-AGOSTO-13</t>
        </r>
      </text>
    </comment>
    <comment ref="L6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5-SEP-13</t>
        </r>
      </text>
    </comment>
    <comment ref="N6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8-OCT-13</t>
        </r>
      </text>
    </comment>
    <comment ref="P6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04-NON-13</t>
        </r>
      </text>
    </comment>
    <comment ref="R6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09-DIC-13</t>
        </r>
      </text>
    </comment>
    <comment ref="T6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Cordoba Reyes:
$3,243 mensualidad ene/14
$3,243 mensualidad feb/14
$3,243 mensualidad mzo/14
$3,243 mensualidad abril/14
Gutierrez Toledo:
$3,243 mensualidad ene/14
$3,243 mensualidad feb/14
$3,243 mensualidad mzo/14
$3,243 mensualidad abril/14
LAS 4 MENSUALIDADES DE C/U FUERON PAGADOS CON DESCUETNO 23/ABRIL/14
</t>
        </r>
      </text>
    </comment>
    <comment ref="V6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Cordoba Reyes:
$3,243 mensualidad ene/14
$3,243 mensualidad feb/14
$3,243 mensualidad mzo/14
$3,243 mensualidad abril/14
Gutierrez Toledo:
$3,243 mensualidad ene/14
$3,243 mensualidad feb/14
$3,243 mensualidad mzo/14
$3,243 mensualidad abril/14
LAS 4 MENSUALIDADES DE C/U FUERON PAGADOS CON DESCUETNO 23/ABRIL/14
</t>
        </r>
      </text>
    </comment>
    <comment ref="X6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Cordoba Reyes:
$3,243 mensualidad ene/14
$3,243 mensualidad feb/14
$3,243 mensualidad mzo/14
$3,243 mensualidad abril/14
Gutierrez Toledo:
$3,243 mensualidad ene/14
$3,243 mensualidad feb/14
$3,243 mensualidad mzo/14
$3,243 mensualidad abril/14
LAS 4 MENSUALIDADES DE C/U FUERON PAGADOS CON DESCUETNO 23/ABRIL/14
</t>
        </r>
      </text>
    </comment>
    <comment ref="Z6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Cordoba Reyes:
$3,243 mensualidad ene/14
$3,243 mensualidad feb/14
$3,243 mensualidad mzo/14
$3,243 mensualidad abril/14
Gutierrez Toledo:
$3,243 mensualidad ene/14
$3,243 mensualidad feb/14
$3,243 mensualidad mzo/14
$3,243 mensualidad abril/14
LAS 4 MENSUALIDADES DE C/U FUERON PAGADOS CON DESCUETNO 23/ABRIL/14
</t>
        </r>
      </text>
    </comment>
    <comment ref="AB6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06-mayo-2014
$6,486.00
$3243 mensualidad de cordoba reyes joaquin alonso
$3243 mensualidad de gutierrez toledo jose francisco</t>
        </r>
      </text>
    </comment>
    <comment ref="AD6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4-JUNIO-2014</t>
        </r>
      </text>
    </comment>
    <comment ref="AF6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9/JUL
</t>
        </r>
      </text>
    </comment>
    <comment ref="AH6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11/08/14 3450
</t>
        </r>
      </text>
    </comment>
    <comment ref="AJ6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08-09-2014 6,900 RENTA Y SERVICIO DE MAQUINARIA.
ESTE PAGO NO APERECE EN EL ESTADO DE CUENTA ITC.
</t>
        </r>
      </text>
    </comment>
    <comment ref="AL6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03-10-2014 PAGAN 6,486 3,243 DE CORDOBA REYES Y 3,243 DE GUTIERREZ TOLEDO.</t>
        </r>
      </text>
    </comment>
    <comment ref="AN6" authorId="3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05-11-2014 PAGA 6,486 DE CORDOVA REYES 3,243 Y GUTIERREZ TOLEDO 3,243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14/058/2013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18/07/2013</t>
        </r>
      </text>
    </comment>
    <comment ref="H7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12-JULIO-13</t>
        </r>
      </text>
    </comment>
    <comment ref="J7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13-AGOST-13</t>
        </r>
      </text>
    </comment>
    <comment ref="L7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17-SEP-13</t>
        </r>
      </text>
    </comment>
    <comment ref="N7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18-OCT-2013</t>
        </r>
      </text>
    </comment>
    <comment ref="P7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3-ENE-14</t>
        </r>
      </text>
    </comment>
    <comment ref="R7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3-ENE-14</t>
        </r>
      </text>
    </comment>
    <comment ref="T7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24-MZO-2014</t>
        </r>
      </text>
    </comment>
    <comment ref="V7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30-abril-2014</t>
        </r>
      </text>
    </comment>
    <comment ref="X7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09-junio-2014</t>
        </r>
      </text>
    </comment>
    <comment ref="Z7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3 JUL
</t>
        </r>
      </text>
    </comment>
    <comment ref="AB7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3 JUL
</t>
        </r>
      </text>
    </comment>
    <comment ref="AD7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PAGA 6900 MENS.JUNIO Y JULIO. JUN 3772.50(3450 MENS.+150 CARGO FIJO+172.50 INT.MORATORIOS)</t>
        </r>
      </text>
    </comment>
    <comment ref="AF7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PAGA 6900 MENS.JUNIO Y JULIO. JUN 3772.50(3450 MENS.+150 CARGO FIJO+172.50 INT.MORATORIOS)
</t>
        </r>
      </text>
    </comment>
    <comment ref="AH7" authorId="3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28-10-2014</t>
        </r>
      </text>
    </comment>
    <comment ref="AJ7" authorId="3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18-11-2014
</t>
        </r>
      </text>
    </comment>
    <comment ref="AL7" authorId="3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ATARSADAS 19-07-16 OCTUBRE Y NOVIEMBRE 11,300 MAS 2,317 EL 04-08-16 CUBRIENDO ADEUDO PENDIENTE</t>
        </r>
      </text>
    </comment>
    <comment ref="AN7" authorId="3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ATARSADAS 19-07-16 OCTUBRE Y NOVIEMBRE 11,300 MAS 2,317 EL 04-08-16 CUBRIENDO ADEUDO PENDIENTE</t>
        </r>
      </text>
    </comment>
    <comment ref="D8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20-MAYO-13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>08/07/2013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31-JULIO-13</t>
        </r>
      </text>
    </comment>
    <comment ref="J8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06-AGOST-13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05-SEP-13</t>
        </r>
      </text>
    </comment>
    <comment ref="N8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X dia efectivo (Adriana) y se deposito hasta 21/ENE/2014</t>
        </r>
      </text>
    </comment>
    <comment ref="P8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05-NOV-13</t>
        </r>
      </text>
    </comment>
    <comment ref="R8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05-dic-13
$3,450 - 6%</t>
        </r>
      </text>
    </comment>
    <comment ref="T8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29-ENE-2014</t>
        </r>
      </text>
    </comment>
    <comment ref="V8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28-FEB-2014
</t>
        </r>
      </text>
    </comment>
    <comment ref="X8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EFEC 28/MZO
DEPOSITADO 02/ABRIL</t>
        </r>
      </text>
    </comment>
    <comment ref="Z8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5-ABRIL-2014</t>
        </r>
      </text>
    </comment>
    <comment ref="AB8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05-MAYO-2014</t>
        </r>
      </text>
    </comment>
    <comment ref="AF8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21 JUL
</t>
        </r>
      </text>
    </comment>
    <comment ref="AG8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23/07/14 VERIFICAR</t>
        </r>
      </text>
    </comment>
    <comment ref="AH8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28-10-2014
3,450 mens+150car+345inte mora. 3,945
</t>
        </r>
      </text>
    </comment>
    <comment ref="AJ8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28-10-2014
3450 mens+150car+172.50int mora.
</t>
        </r>
      </text>
    </comment>
    <comment ref="AL8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28-10-2014 
</t>
        </r>
      </text>
    </comment>
    <comment ref="AN8" authorId="3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16-01-2015
PAGA 3.950 (3,450MENS+150 CAR.+345 INT) 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8-MAYO-13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07/06/2013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>15/07/2013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14-AGOST-13</t>
        </r>
      </text>
    </comment>
    <comment ref="L9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09-SEP-13
</t>
        </r>
      </text>
    </comment>
    <comment ref="N9" authorId="4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7/10/2013
</t>
        </r>
      </text>
    </comment>
    <comment ref="P9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11-NOV-13</t>
        </r>
      </text>
    </comment>
    <comment ref="R9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28-DIC-13</t>
        </r>
      </text>
    </comment>
    <comment ref="T9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13-ENE-2014</t>
        </r>
      </text>
    </comment>
    <comment ref="V9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18-FEB-14</t>
        </r>
      </text>
    </comment>
    <comment ref="X9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14-MZO-2014</t>
        </r>
      </text>
    </comment>
    <comment ref="Z9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05-ABRIL-2014</t>
        </r>
      </text>
    </comment>
    <comment ref="AF9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7 JUL
}</t>
        </r>
      </text>
    </comment>
    <comment ref="AG9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23/07/14 VERIFICAR</t>
        </r>
      </text>
    </comment>
    <comment ref="AH9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11/08/14</t>
        </r>
      </text>
    </comment>
    <comment ref="AJ9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15-09-14</t>
        </r>
      </text>
    </comment>
    <comment ref="AL9" authorId="2">
      <text>
        <r>
          <rPr>
            <b/>
            <sz val="9"/>
            <color indexed="81"/>
            <rFont val="Tahoma"/>
            <family val="2"/>
          </rPr>
          <t>CMICLEON-05:</t>
        </r>
        <r>
          <rPr>
            <sz val="9"/>
            <color indexed="81"/>
            <rFont val="Tahoma"/>
            <family val="2"/>
          </rPr>
          <t xml:space="preserve">
05-10-14</t>
        </r>
      </text>
    </comment>
    <comment ref="AN9" authorId="3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07-11-2014 3,250 Y EN PROXIMOS DIAS DEPOSITARA EL COMPLEMENTO $200</t>
        </r>
      </text>
    </comment>
    <comment ref="D10" authorId="0">
      <text>
        <r>
          <rPr>
            <b/>
            <sz val="9"/>
            <color indexed="81"/>
            <rFont val="Tahoma"/>
            <family val="2"/>
          </rPr>
          <t>30/04/02013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07-JUNIO-13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04-JULIO-13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05-AGOSTO</t>
        </r>
      </text>
    </comment>
    <comment ref="L10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05-SEP-13</t>
        </r>
      </text>
    </comment>
    <comment ref="N10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3-OCT-13</t>
        </r>
      </text>
    </comment>
    <comment ref="P10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5-NOV-13</t>
        </r>
      </text>
    </comment>
    <comment ref="R10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5-DIC-13</t>
        </r>
      </text>
    </comment>
    <comment ref="T10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06-ENE-14</t>
        </r>
      </text>
    </comment>
    <comment ref="V10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05-FEB-2014</t>
        </r>
      </text>
    </comment>
    <comment ref="X10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05-MZO-2014</t>
        </r>
      </text>
    </comment>
    <comment ref="Z10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05-abril-2014, SE HABLO CON EL, Y DICE LO CUBRIO EN EFECT.
</t>
        </r>
      </text>
    </comment>
    <comment ref="AB10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05-MAYO-2014</t>
        </r>
      </text>
    </comment>
    <comment ref="AD10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5 JUN
</t>
        </r>
      </text>
    </comment>
    <comment ref="AF10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08/07/14</t>
        </r>
      </text>
    </comment>
    <comment ref="AH10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05/08/14</t>
        </r>
      </text>
    </comment>
    <comment ref="AJ10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04-09-2014</t>
        </r>
      </text>
    </comment>
    <comment ref="AL10" authorId="3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03-10-2014
</t>
        </r>
      </text>
    </comment>
    <comment ref="AN10" authorId="3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03-11-2014</t>
        </r>
      </text>
    </comment>
    <comment ref="C11" authorId="4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RENTA Y SERVICIOS DE MAQ. DE SALAMNACA
</t>
        </r>
      </text>
    </comment>
    <comment ref="F11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11-JUNIO-13</t>
        </r>
      </text>
    </comment>
    <comment ref="H11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8-JULIO-13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5-AGOSTO-13</t>
        </r>
      </text>
    </comment>
    <comment ref="L11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5-SEP-13</t>
        </r>
      </text>
    </comment>
    <comment ref="N11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8-OCT-13</t>
        </r>
      </text>
    </comment>
    <comment ref="P11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04-NON-13</t>
        </r>
      </text>
    </comment>
    <comment ref="R11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09-DIC-13</t>
        </r>
      </text>
    </comment>
    <comment ref="T11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Cordoba Reyes:
$3,243 mensualidad ene/14
$3,243 mensualidad feb/14
$3,243 mensualidad mzo/14
$3,243 mensualidad abril/14
Gutierrez Toledo:
$3,243 mensualidad ene/14
$3,243 mensualidad feb/14
$3,243 mensualidad mzo/14
$3,243 mensualidad abril/14
LAS 4 MENSUALIDADES DE C/U FUERON PAGADOS CON DESCUETNO 23/ABRIL/14
</t>
        </r>
      </text>
    </comment>
    <comment ref="V11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Cordoba Reyes:
$3,243 mensualidad ene/14
$3,243 mensualidad feb/14
$3,243 mensualidad mzo/14
$3,243 mensualidad abril/14
Gutierrez Toledo:
$3,243 mensualidad ene/14
$3,243 mensualidad feb/14
$3,243 mensualidad mzo/14
$3,243 mensualidad abril/14
LAS 4 MENSUALIDADES DE C/U FUERON PAGADOS CON DESCUETNO 23/ABRIL/14
</t>
        </r>
      </text>
    </comment>
    <comment ref="X11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Cordoba Reyes:
$3,243 mensualidad ene/14
$3,243 mensualidad feb/14
$3,243 mensualidad mzo/14
$3,243 mensualidad abril/14
Gutierrez Toledo:
$3,243 mensualidad ene/14
$3,243 mensualidad feb/14
$3,243 mensualidad mzo/14
$3,243 mensualidad abril/14
LAS 4 MENSUALIDADES DE C/U FUERON PAGADOS CON DESCUETNO 23/ABRIL/14
</t>
        </r>
      </text>
    </comment>
    <comment ref="Z11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Cordoba Reyes:
$3,243 mensualidad ene/14
$3,243 mensualidad feb/14
$3,243 mensualidad mzo/14
$3,243 mensualidad abril/14
Gutierrez Toledo:
$3,243 mensualidad ene/14
$3,243 mensualidad feb/14
$3,243 mensualidad mzo/14
$3,243 mensualidad abril/14
LAS 4 MENSUALIDADES DE C/U FUERON PAGADOS CON DESCUETNO 23/ABRIL/14
</t>
        </r>
      </text>
    </comment>
    <comment ref="AB11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06-mayo-2014
$6,486.00
$3243 mensualidad de cordoba reyes joaquin alonso
$3243 mensualidad de gutierrez toledo jose francisco</t>
        </r>
      </text>
    </comment>
    <comment ref="AD11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4-JUNIO-2014</t>
        </r>
      </text>
    </comment>
    <comment ref="AF11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9/JUL
</t>
        </r>
      </text>
    </comment>
    <comment ref="AH11" authorId="2">
      <text>
        <r>
          <rPr>
            <b/>
            <sz val="9"/>
            <color indexed="81"/>
            <rFont val="Tahoma"/>
            <family val="2"/>
          </rPr>
          <t>11/08/14</t>
        </r>
      </text>
    </comment>
    <comment ref="AJ11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08-09-2014 6,900 RENTA Y SERVICIO DE MAQUINARIA.
ESTE PAGO NO APERECE EN EL ESTADO DE CUENTA ITC.</t>
        </r>
      </text>
    </comment>
    <comment ref="AL11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03-10-2014 PAGAN 6,486 3,243 DE CORDOBA REYES Y 3,243 DE GUTIERREZ TOLEDO.</t>
        </r>
      </text>
    </comment>
    <comment ref="AN11" authorId="3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05-11-2014 PAGA 6,486 DE CORDOVA REYES 3,243 Y GUTIERREZ TOLEDO 3,243
</t>
        </r>
      </text>
    </comment>
    <comment ref="F12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03-JUNIO-13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02-JULIO-13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05-AGOST-13</t>
        </r>
      </text>
    </comment>
    <comment ref="L12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03-SEP-13</t>
        </r>
      </text>
    </comment>
    <comment ref="N12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4-OCT-13</t>
        </r>
      </text>
    </comment>
    <comment ref="P12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05-11-13</t>
        </r>
      </text>
    </comment>
    <comment ref="R12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03-DIC-13</t>
        </r>
      </text>
    </comment>
    <comment ref="T12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09-ENE-14</t>
        </r>
      </text>
    </comment>
    <comment ref="V12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04-FEB-2014</t>
        </r>
      </text>
    </comment>
    <comment ref="X12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04-MZO-14</t>
        </r>
      </text>
    </comment>
    <comment ref="Z12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04-ABRIL-2014</t>
        </r>
      </text>
    </comment>
    <comment ref="AB12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02-MAYO-2014</t>
        </r>
      </text>
    </comment>
    <comment ref="AD12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3 JUN
</t>
        </r>
      </text>
    </comment>
    <comment ref="AF12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02/07/14</t>
        </r>
      </text>
    </comment>
    <comment ref="AH12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04/08/14</t>
        </r>
      </text>
    </comment>
    <comment ref="AJ12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04-09-2014</t>
        </r>
      </text>
    </comment>
    <comment ref="AL12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03-10-2014</t>
        </r>
      </text>
    </comment>
    <comment ref="AN12" authorId="3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04-11-2014</t>
        </r>
      </text>
    </comment>
    <comment ref="D13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30/04/02013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03-JUNIO-13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08/07/2013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26-AGOST-13</t>
        </r>
      </text>
    </comment>
    <comment ref="L13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25-SEP-13</t>
        </r>
      </text>
    </comment>
    <comment ref="N13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3-OCT-13</t>
        </r>
      </text>
    </comment>
    <comment ref="P13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04-NOV-13</t>
        </r>
      </text>
    </comment>
    <comment ref="R13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05-DIC-13</t>
        </r>
      </text>
    </comment>
    <comment ref="T13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15-ENE-14</t>
        </r>
      </text>
    </comment>
    <comment ref="V13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27-FEB-2014</t>
        </r>
      </text>
    </comment>
    <comment ref="X13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05-MZO-2014</t>
        </r>
      </text>
    </comment>
    <comment ref="Z13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02-ABRIL-2014
</t>
        </r>
      </text>
    </comment>
    <comment ref="AB13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05-MAYO-2014</t>
        </r>
      </text>
    </comment>
    <comment ref="AD13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9  JUN
</t>
        </r>
      </text>
    </comment>
    <comment ref="AF13" authorId="2">
      <text>
        <r>
          <rPr>
            <b/>
            <sz val="9"/>
            <color indexed="81"/>
            <rFont val="Tahoma"/>
            <family val="2"/>
          </rPr>
          <t>CMICLEON-05:</t>
        </r>
        <r>
          <rPr>
            <sz val="9"/>
            <color indexed="81"/>
            <rFont val="Tahoma"/>
            <family val="2"/>
          </rPr>
          <t xml:space="preserve">
07-07-14</t>
        </r>
      </text>
    </comment>
    <comment ref="AH13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05/08/14</t>
        </r>
      </text>
    </comment>
    <comment ref="AJ13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17-09-2014</t>
        </r>
      </text>
    </comment>
    <comment ref="AL13" authorId="2">
      <text>
        <r>
          <rPr>
            <b/>
            <sz val="9"/>
            <color indexed="81"/>
            <rFont val="Tahoma"/>
            <family val="2"/>
          </rPr>
          <t>CMICLEON-05:</t>
        </r>
        <r>
          <rPr>
            <sz val="9"/>
            <color indexed="81"/>
            <rFont val="Tahoma"/>
            <family val="2"/>
          </rPr>
          <t xml:space="preserve">
02-10-14
</t>
        </r>
      </text>
    </comment>
    <comment ref="AN13" authorId="3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05-11-2014</t>
        </r>
      </text>
    </comment>
    <comment ref="D14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29-ABRIL-13</t>
        </r>
      </text>
    </comment>
    <comment ref="F14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05-JUNIO-13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02-JULIO-13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1-AGOST-13</t>
        </r>
      </text>
    </comment>
    <comment ref="L14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05-SEP-13</t>
        </r>
      </text>
    </comment>
    <comment ref="N14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1-OCT-13</t>
        </r>
      </text>
    </comment>
    <comment ref="P14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12-NOV-13</t>
        </r>
      </text>
    </comment>
    <comment ref="R14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06-DIC-13</t>
        </r>
      </text>
    </comment>
    <comment ref="T14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07-ENE-14</t>
        </r>
      </text>
    </comment>
    <comment ref="V14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06-FEB-2014</t>
        </r>
      </text>
    </comment>
    <comment ref="X14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06-MZO-2014</t>
        </r>
      </text>
    </comment>
    <comment ref="Z14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02-ABRIL-2014
</t>
        </r>
      </text>
    </comment>
    <comment ref="AB14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30 ABR
</t>
        </r>
      </text>
    </comment>
    <comment ref="AD14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23-MAYO-2014</t>
        </r>
      </text>
    </comment>
    <comment ref="AF14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30 JUN
</t>
        </r>
      </text>
    </comment>
    <comment ref="AH14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25 JUL
</t>
        </r>
      </text>
    </comment>
    <comment ref="AJ14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03/sep/2014</t>
        </r>
      </text>
    </comment>
    <comment ref="AL14" authorId="3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31-10-2014</t>
        </r>
      </text>
    </comment>
    <comment ref="AN14" authorId="3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07-11-2014</t>
        </r>
      </text>
    </comment>
    <comment ref="D15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24-MAYO-13</t>
        </r>
      </text>
    </comment>
    <comment ref="F15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5-JUNIO-13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4-JULIO-13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5-AGOS-13</t>
        </r>
      </text>
    </comment>
    <comment ref="L15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05-SEP-13</t>
        </r>
      </text>
    </comment>
    <comment ref="N15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07-OCT-13</t>
        </r>
      </text>
    </comment>
    <comment ref="P15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07-NOV-13</t>
        </r>
      </text>
    </comment>
    <comment ref="R15" authorId="4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6/12/13</t>
        </r>
      </text>
    </comment>
    <comment ref="T15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06-ENE-2014</t>
        </r>
      </text>
    </comment>
    <comment ref="V15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06/FEB/2014</t>
        </r>
      </text>
    </comment>
    <comment ref="X15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06-MZO-2014</t>
        </r>
      </text>
    </comment>
    <comment ref="Z15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3-ABRIL-2014</t>
        </r>
      </text>
    </comment>
    <comment ref="AB15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02-MAYO-2014</t>
        </r>
      </text>
    </comment>
    <comment ref="AD15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05-JUNIO-2014</t>
        </r>
      </text>
    </comment>
    <comment ref="AF15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30 JUN
</t>
        </r>
      </text>
    </comment>
    <comment ref="AH15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25 JUL
</t>
        </r>
      </text>
    </comment>
    <comment ref="AJ15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03/SEP/2014</t>
        </r>
      </text>
    </comment>
    <comment ref="AL15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30-09-2014
3,250</t>
        </r>
      </text>
    </comment>
    <comment ref="AN15" authorId="3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06-11-2014</t>
        </r>
      </text>
    </comment>
    <comment ref="D16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30/04/2013</t>
        </r>
      </text>
    </comment>
    <comment ref="F16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14-JUNIO-13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10-JULIO-13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31-JULIO-13</t>
        </r>
      </text>
    </comment>
    <comment ref="L16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05-SEP-13</t>
        </r>
      </text>
    </comment>
    <comment ref="N16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4-OCT-13</t>
        </r>
      </text>
    </comment>
    <comment ref="P16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15-NOV-13</t>
        </r>
      </text>
    </comment>
    <comment ref="R16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04-DIC-13</t>
        </r>
      </text>
    </comment>
    <comment ref="T16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03-ENE-2014</t>
        </r>
      </text>
    </comment>
    <comment ref="V16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05-feb-14</t>
        </r>
      </text>
    </comment>
    <comment ref="X16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18-MZO-2014
$3,600 ($3,450 mensualidad + 150 cargo fijo)</t>
        </r>
      </text>
    </comment>
    <comment ref="Z16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14-ABRIL-2014</t>
        </r>
      </text>
    </comment>
    <comment ref="AD16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23 JUL
</t>
        </r>
      </text>
    </comment>
    <comment ref="AF16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7 JUL
</t>
        </r>
      </text>
    </comment>
    <comment ref="AH16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15/AGO/2014</t>
        </r>
      </text>
    </comment>
    <comment ref="AJ16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18-09-14 
3,450 MENS + 150 RECARGOS</t>
        </r>
      </text>
    </comment>
    <comment ref="AL16" authorId="2">
      <text>
        <r>
          <rPr>
            <b/>
            <sz val="9"/>
            <color indexed="81"/>
            <rFont val="Tahoma"/>
            <family val="2"/>
          </rPr>
          <t>CMICLEON-05:</t>
        </r>
        <r>
          <rPr>
            <sz val="9"/>
            <color indexed="81"/>
            <rFont val="Tahoma"/>
            <family val="2"/>
          </rPr>
          <t xml:space="preserve">
23-10-14</t>
        </r>
      </text>
    </comment>
    <comment ref="AN16" authorId="3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14-11-2014</t>
        </r>
      </text>
    </comment>
    <comment ref="D17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28-MAYO-13</t>
        </r>
      </text>
    </comment>
    <comment ref="F17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4-JUN-13 $3243
4-JUL-13 $117</t>
        </r>
      </text>
    </comment>
    <comment ref="H17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4-JUL-13</t>
        </r>
      </text>
    </comment>
    <comment ref="J17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5-AGOS-13</t>
        </r>
      </text>
    </comment>
    <comment ref="L17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4-SEP-13</t>
        </r>
      </text>
    </comment>
    <comment ref="N17" authorId="4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7/10/2013
</t>
        </r>
      </text>
    </comment>
    <comment ref="P17" authorId="1">
      <text>
        <r>
          <rPr>
            <b/>
            <sz val="9"/>
            <color indexed="81"/>
            <rFont val="Tahoma"/>
            <family val="2"/>
          </rPr>
          <t>6-NOV-13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7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EFECTIVO 5-DIC-13
DEPOSITADO 6-DIC-13</t>
        </r>
      </text>
    </comment>
    <comment ref="V17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06-ENE-14</t>
        </r>
      </text>
    </comment>
    <comment ref="X17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28-FEB-2014</t>
        </r>
      </text>
    </comment>
    <comment ref="Z17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EFECTIVO 28/MZO
DEPOSITADO 02/ABRIL</t>
        </r>
      </text>
    </comment>
    <comment ref="AB17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05-mayo-2014</t>
        </r>
      </text>
    </comment>
    <comment ref="AD17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5 JUN
</t>
        </r>
      </text>
    </comment>
    <comment ref="AF17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04-07-2014</t>
        </r>
      </text>
    </comment>
    <comment ref="AH17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05-08-14 VERIFICAR JULIO</t>
        </r>
      </text>
    </comment>
    <comment ref="AJ17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05-09-2014</t>
        </r>
      </text>
    </comment>
    <comment ref="AL17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03-10-2014</t>
        </r>
      </text>
    </comment>
    <comment ref="AN17" authorId="3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05-11-2014</t>
        </r>
      </text>
    </comment>
    <comment ref="D18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29-ABRIL-13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29-ABRIL-13</t>
        </r>
      </text>
    </comment>
    <comment ref="H18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5-JULIO-13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5-AGOSTO-13</t>
        </r>
      </text>
    </comment>
    <comment ref="L18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03-SEP-13</t>
        </r>
      </text>
    </comment>
    <comment ref="N18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7-OCT-13</t>
        </r>
      </text>
    </comment>
    <comment ref="P18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06-NOV-13</t>
        </r>
      </text>
    </comment>
    <comment ref="R18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05-DIC-2013</t>
        </r>
      </text>
    </comment>
    <comment ref="T18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09-ENEE-2014</t>
        </r>
      </text>
    </comment>
    <comment ref="V18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20-ENE-2014
FEBRERO $3760
MZO        $3760
ABRIL      $3760
MAYO      $3760
               15,040 - </t>
        </r>
        <r>
          <rPr>
            <u/>
            <sz val="9"/>
            <color indexed="81"/>
            <rFont val="Tahoma"/>
            <family val="2"/>
          </rPr>
          <t>14800</t>
        </r>
        <r>
          <rPr>
            <sz val="9"/>
            <color indexed="81"/>
            <rFont val="Tahoma"/>
            <family val="2"/>
          </rPr>
          <t xml:space="preserve"> = 240 (DEPOSITARA MAS TARDE)</t>
        </r>
      </text>
    </comment>
    <comment ref="X18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20-ENE-2014
FEBRERO $3760
MZO        $3760
ABRIL      $3760
MAYO      $3760
               15,040 - </t>
        </r>
        <r>
          <rPr>
            <u/>
            <sz val="9"/>
            <color indexed="81"/>
            <rFont val="Tahoma"/>
            <family val="2"/>
          </rPr>
          <t>14800</t>
        </r>
        <r>
          <rPr>
            <sz val="9"/>
            <color indexed="81"/>
            <rFont val="Tahoma"/>
            <family val="2"/>
          </rPr>
          <t xml:space="preserve"> = 240 (DEPOSITARA MAS TARDE)</t>
        </r>
      </text>
    </comment>
    <comment ref="Z18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20-ENE-2014
FEBRERO $3760
MZO        $3760
ABRIL      $3760
MAYO      $3760
               15,040 - </t>
        </r>
        <r>
          <rPr>
            <u/>
            <sz val="9"/>
            <color indexed="81"/>
            <rFont val="Tahoma"/>
            <family val="2"/>
          </rPr>
          <t>14800</t>
        </r>
        <r>
          <rPr>
            <sz val="9"/>
            <color indexed="81"/>
            <rFont val="Tahoma"/>
            <family val="2"/>
          </rPr>
          <t xml:space="preserve"> = 240 (DEPOSITARA MAS TARDE)</t>
        </r>
      </text>
    </comment>
    <comment ref="AB18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20-ENE-2014
FEBRERO $3760
MZO        $3760
ABRIL      $3760
MAYO      $3760
               15,040 - </t>
        </r>
        <r>
          <rPr>
            <u/>
            <sz val="9"/>
            <color indexed="81"/>
            <rFont val="Tahoma"/>
            <family val="2"/>
          </rPr>
          <t>14800</t>
        </r>
        <r>
          <rPr>
            <sz val="9"/>
            <color indexed="81"/>
            <rFont val="Tahoma"/>
            <family val="2"/>
          </rPr>
          <t xml:space="preserve"> = 240 (DEPOSITARA MAS TARDE)</t>
        </r>
      </text>
    </comment>
    <comment ref="AD18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5 JUN</t>
        </r>
      </text>
    </comment>
    <comment ref="AF18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04-07-14</t>
        </r>
      </text>
    </comment>
    <comment ref="AH18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05-08-14</t>
        </r>
      </text>
    </comment>
    <comment ref="AJ18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08-09-2014</t>
        </r>
      </text>
    </comment>
    <comment ref="AL18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08-10-2014</t>
        </r>
      </text>
    </comment>
    <comment ref="AN18" authorId="3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05-11-2014</t>
        </r>
      </text>
    </comment>
    <comment ref="F19" authorId="1">
      <text>
        <r>
          <rPr>
            <b/>
            <sz val="9"/>
            <color indexed="81"/>
            <rFont val="Tahoma"/>
            <family val="2"/>
          </rPr>
          <t xml:space="preserve">5-JUN-13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9" authorId="1">
      <text>
        <r>
          <rPr>
            <b/>
            <sz val="9"/>
            <color indexed="81"/>
            <rFont val="Tahoma"/>
            <family val="2"/>
          </rPr>
          <t>11-JUL-13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1">
      <text>
        <r>
          <rPr>
            <b/>
            <sz val="9"/>
            <color indexed="81"/>
            <rFont val="Tahoma"/>
            <family val="2"/>
          </rPr>
          <t>2-SEP-13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9" authorId="1">
      <text>
        <r>
          <rPr>
            <b/>
            <sz val="9"/>
            <color indexed="81"/>
            <rFont val="Tahoma"/>
            <family val="2"/>
          </rPr>
          <t>30-SEP-13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9" authorId="1">
      <text>
        <r>
          <rPr>
            <sz val="9"/>
            <color indexed="81"/>
            <rFont val="Tahoma"/>
            <family val="2"/>
          </rPr>
          <t xml:space="preserve">30-OCT-13
</t>
        </r>
      </text>
    </comment>
    <comment ref="P19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30-NOV-13 (PAGO EFEC.) Y DEPOSITO EN BCO. 2-DIC-13, 3600 DE NOV Y DIF. DE REC.DE MESES ANTRIORES </t>
        </r>
      </text>
    </comment>
    <comment ref="R19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27-DIC-13
$3450 MENS.
$150     CARGO FIJO</t>
        </r>
      </text>
    </comment>
    <comment ref="T19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24-FEB-14  $3772.50 (3450 mes ene + 150 cgo fijo + 172.50 interes mora)</t>
        </r>
      </text>
    </comment>
    <comment ref="V19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28-FEB-14</t>
        </r>
      </text>
    </comment>
    <comment ref="X19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14-ABRIL-14  $3772.50 (3450 mes  + 150 cgo fijo + 172.50 interes mora)</t>
        </r>
      </text>
    </comment>
    <comment ref="Z19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26-MAYO-2014
$3450 MENSUALIDAD
150 CARGO FIJO</t>
        </r>
      </text>
    </comment>
    <comment ref="AB19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26-MAYO-2014
$3450 MENSUALIDAD
150 CARGO FIJO</t>
        </r>
      </text>
    </comment>
    <comment ref="AD19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02-JUNIO-2014</t>
        </r>
      </text>
    </comment>
    <comment ref="AF19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31 JUL
</t>
        </r>
      </text>
    </comment>
    <comment ref="AH19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29-09-2014 paga mens. agosto</t>
        </r>
      </text>
    </comment>
    <comment ref="AJ19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29-10-2014
3,450 MENS+150 REC.+172.50INT+328INT ATRASADOS 
</t>
        </r>
      </text>
    </comment>
    <comment ref="AL19" authorId="3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18-11-2014</t>
        </r>
      </text>
    </comment>
    <comment ref="AN19" authorId="3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18-11-2014</t>
        </r>
      </text>
    </comment>
    <comment ref="D20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4-ABRIL-13</t>
        </r>
      </text>
    </comment>
    <comment ref="H20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1-JULIO-13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05-AGOS-13</t>
        </r>
      </text>
    </comment>
    <comment ref="L20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4-SEP-13</t>
        </r>
      </text>
    </comment>
    <comment ref="N20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8-OCT-13</t>
        </r>
      </text>
    </comment>
    <comment ref="P20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04-NOV-13</t>
        </r>
      </text>
    </comment>
    <comment ref="R20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18-DIC-13</t>
        </r>
      </text>
    </comment>
    <comment ref="T20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16-ENE-14</t>
        </r>
      </text>
    </comment>
    <comment ref="V20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06-FEB-2014</t>
        </r>
      </text>
    </comment>
    <comment ref="X20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05-MZO-2014</t>
        </r>
      </text>
    </comment>
    <comment ref="Z20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02-ABRIL-2014</t>
        </r>
      </text>
    </comment>
    <comment ref="AB20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27-MAYO-2014
$4200 MENSUALIDAD
150 CARGO FIJO</t>
        </r>
      </text>
    </comment>
    <comment ref="AD20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16 JUN
</t>
        </r>
      </text>
    </comment>
    <comment ref="AF20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31-07-14 PAGA 8298 
JUL.4,200 MENS. + 150 CAR. Y PAGA AGOSTO 3,948</t>
        </r>
      </text>
    </comment>
    <comment ref="AH20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31-07-14 PAGA 8298 
JUL.4,200 MENS. + 150 CAR. Y PAGA AGOSTO 3,948</t>
        </r>
      </text>
    </comment>
    <comment ref="AJ20" authorId="2">
      <text>
        <r>
          <rPr>
            <b/>
            <sz val="9"/>
            <color indexed="81"/>
            <rFont val="Tahoma"/>
            <family val="2"/>
          </rPr>
          <t>CMICLEON-05:</t>
        </r>
        <r>
          <rPr>
            <sz val="9"/>
            <color indexed="81"/>
            <rFont val="Tahoma"/>
            <family val="2"/>
          </rPr>
          <t xml:space="preserve">
27-08-14</t>
        </r>
      </text>
    </comment>
    <comment ref="AL20" authorId="3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30-10-2014</t>
        </r>
      </text>
    </comment>
    <comment ref="AN20" authorId="3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30-10-2014</t>
        </r>
      </text>
    </comment>
    <comment ref="D21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30/04/2013</t>
        </r>
      </text>
    </comment>
    <comment ref="F21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3-JUNIO-13</t>
        </r>
      </text>
    </comment>
    <comment ref="H21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8-JULIO-13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6-AGOSTO-13</t>
        </r>
      </text>
    </comment>
    <comment ref="L21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4-SEP-13</t>
        </r>
      </text>
    </comment>
    <comment ref="N21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25-OCTUBRE-13</t>
        </r>
      </text>
    </comment>
    <comment ref="P21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5-NOV-13</t>
        </r>
      </text>
    </comment>
    <comment ref="R21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04-DIC-13</t>
        </r>
      </text>
    </comment>
    <comment ref="T21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10-ENE-2014</t>
        </r>
      </text>
    </comment>
    <comment ref="V21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05-feb-14</t>
        </r>
      </text>
    </comment>
    <comment ref="X21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05-MZO-2014</t>
        </r>
      </text>
    </comment>
    <comment ref="Z21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05-ABRIL-2014</t>
        </r>
      </text>
    </comment>
    <comment ref="AB21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05-MAYO-2014</t>
        </r>
      </text>
    </comment>
    <comment ref="AD21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05-JUNIO-2014</t>
        </r>
      </text>
    </comment>
    <comment ref="AF21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4 DE JUL
</t>
        </r>
      </text>
    </comment>
    <comment ref="AH21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05-08-14 </t>
        </r>
      </text>
    </comment>
    <comment ref="AJ21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08-09-2014
3.760.00</t>
        </r>
      </text>
    </comment>
    <comment ref="AL21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03-10-2014</t>
        </r>
      </text>
    </comment>
    <comment ref="AN21" authorId="3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05-11-2014</t>
        </r>
      </text>
    </comment>
    <comment ref="D22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30-ABRIL-13</t>
        </r>
      </text>
    </comment>
    <comment ref="F22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05-JUNIO-13</t>
        </r>
      </text>
    </comment>
    <comment ref="H22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05-JULIO-13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07-AGOST-13</t>
        </r>
      </text>
    </comment>
    <comment ref="L22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06-SEP-13</t>
        </r>
      </text>
    </comment>
    <comment ref="N22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EFECTIVO 15-NOV-13
DEPOSITO 20-NOV-13</t>
        </r>
      </text>
    </comment>
    <comment ref="P22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10-DIC-13</t>
        </r>
      </text>
    </comment>
    <comment ref="R22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08-ENE-2014</t>
        </r>
      </text>
    </comment>
    <comment ref="T22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10-FEB-14</t>
        </r>
      </text>
    </comment>
    <comment ref="V22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11-MZO-2014</t>
        </r>
      </text>
    </comment>
    <comment ref="X22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28-ABRIL-2014
$3450 MENSUALIDAD
$150 CARGO FIJO
$172.50 INTERES MORATORIO</t>
        </r>
      </text>
    </comment>
    <comment ref="Z22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28-MAYO-2014
$3450 MENSUALIDAD
$150 CARGO FIJO
$172.50 INTERES MORATORIO</t>
        </r>
      </text>
    </comment>
    <comment ref="AD22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4 AGO 3450+150 C.F.+345 REC+172.5 DE REC. MAY</t>
        </r>
      </text>
    </comment>
    <comment ref="AF22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01-09-2014
</t>
        </r>
      </text>
    </comment>
    <comment ref="AH22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06-10-2014</t>
        </r>
      </text>
    </comment>
    <comment ref="AJ22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03-11-2014</t>
        </r>
      </text>
    </comment>
    <comment ref="AL22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11-12-2014</t>
        </r>
      </text>
    </comment>
    <comment ref="AN22" authorId="3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0-01-2015</t>
        </r>
      </text>
    </comment>
    <comment ref="D23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29-ABRIL-13</t>
        </r>
      </text>
    </comment>
    <comment ref="F23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14-JUNIO-13</t>
        </r>
      </text>
    </comment>
    <comment ref="H23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4-JULIO-13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05-AGOST-13</t>
        </r>
      </text>
    </comment>
    <comment ref="L23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02-SEP-13
</t>
        </r>
      </text>
    </comment>
    <comment ref="N23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3-OCT-13</t>
        </r>
      </text>
    </comment>
    <comment ref="P23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04-NOV-13</t>
        </r>
      </text>
    </comment>
    <comment ref="R23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02-DIC-2013</t>
        </r>
      </text>
    </comment>
    <comment ref="T23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02-ENE-14</t>
        </r>
      </text>
    </comment>
    <comment ref="V23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04-FEB-2014</t>
        </r>
      </text>
    </comment>
    <comment ref="X23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04-MZO-2014</t>
        </r>
      </text>
    </comment>
    <comment ref="Z23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04-Abril-2014</t>
        </r>
      </text>
    </comment>
    <comment ref="AB23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05-MAYO-2014</t>
        </r>
      </text>
    </comment>
    <comment ref="AD23" authorId="2">
      <text>
        <r>
          <rPr>
            <b/>
            <sz val="9"/>
            <color indexed="81"/>
            <rFont val="Tahoma"/>
            <family val="2"/>
          </rPr>
          <t>CMICLEON-05:</t>
        </r>
        <r>
          <rPr>
            <sz val="9"/>
            <color indexed="81"/>
            <rFont val="Tahoma"/>
            <family val="2"/>
          </rPr>
          <t xml:space="preserve">
04-06-14
</t>
        </r>
      </text>
    </comment>
    <comment ref="AF23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02-07-14</t>
        </r>
      </text>
    </comment>
    <comment ref="AH23" authorId="2">
      <text>
        <r>
          <rPr>
            <b/>
            <sz val="9"/>
            <color indexed="81"/>
            <rFont val="Tahoma"/>
            <family val="2"/>
          </rPr>
          <t>CMICLEON-05:</t>
        </r>
        <r>
          <rPr>
            <sz val="9"/>
            <color indexed="81"/>
            <rFont val="Tahoma"/>
            <family val="2"/>
          </rPr>
          <t xml:space="preserve">
05-08-14</t>
        </r>
      </text>
    </comment>
    <comment ref="AJ23" authorId="2">
      <text>
        <r>
          <rPr>
            <b/>
            <sz val="9"/>
            <color indexed="81"/>
            <rFont val="Tahoma"/>
            <family val="2"/>
          </rPr>
          <t>CMICLEON-05:</t>
        </r>
        <r>
          <rPr>
            <sz val="9"/>
            <color indexed="81"/>
            <rFont val="Tahoma"/>
            <family val="2"/>
          </rPr>
          <t xml:space="preserve">
05-09-14</t>
        </r>
      </text>
    </comment>
    <comment ref="AL23" authorId="2">
      <text>
        <r>
          <rPr>
            <b/>
            <sz val="9"/>
            <color indexed="81"/>
            <rFont val="Tahoma"/>
            <family val="2"/>
          </rPr>
          <t>CMICLEON-05:</t>
        </r>
        <r>
          <rPr>
            <sz val="9"/>
            <color indexed="81"/>
            <rFont val="Tahoma"/>
            <family val="2"/>
          </rPr>
          <t xml:space="preserve">
03/10/2014</t>
        </r>
      </text>
    </comment>
    <comment ref="AN23" authorId="3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04-11-2014</t>
        </r>
      </text>
    </comment>
    <comment ref="D30" authorId="0">
      <text>
        <r>
          <rPr>
            <b/>
            <sz val="9"/>
            <color indexed="81"/>
            <rFont val="Tahoma"/>
            <family val="2"/>
          </rPr>
          <t>30/07/2013</t>
        </r>
      </text>
    </comment>
  </commentList>
</comments>
</file>

<file path=xl/comments5.xml><?xml version="1.0" encoding="utf-8"?>
<comments xmlns="http://schemas.openxmlformats.org/spreadsheetml/2006/main">
  <authors>
    <author>contabilidad</author>
    <author>gteadmin</author>
    <author>auxcontable</author>
    <author>Auxadmon</author>
  </authors>
  <commentList>
    <comment ref="F7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27-ENE-2014</t>
        </r>
      </text>
    </comment>
    <comment ref="H7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5-MZO-2014</t>
        </r>
      </text>
    </comment>
    <comment ref="J7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03-ABRIL-2014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31-ENE-2014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05-MZO-2014</t>
        </r>
      </text>
    </comment>
    <comment ref="J8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04-ABRIL-2014
$6,486.00:
JOEL $3243
JAIME $3243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10-JUNIO-2014
$14,445.00 
HDEZ ANDRADE JAIME: $3,450 mes mayo + 150 cargo fijo + 172.50 interes mora=3772.50
                                 $3,450 mes junio normal
ARREDONDO DELGADO JOEL: $3,450 mes mayo + 150 cargo fijo + 172.50 interes mora=3772.50
                                 $3,450 mes junio normal</t>
        </r>
      </text>
    </comment>
    <comment ref="N8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10-JUNIO-2014
$14,445.00 
HDEZ ANDRADE JAIME: $3,450 mes mayo + 150 cargo fijo + 172.50 interes mora=3772.50
                                 $3,450 mes junio normal
ARREDONDO DELGADO JOEL: $3,450 mes mayo + 150 cargo fijo + 172.50 interes mora=3772.50
                                 $3,450 mes junio normal</t>
        </r>
      </text>
    </comment>
    <comment ref="P8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14 JUL PAGA 7523.76 DE JAIME Y ARREDONDO DELGADO JOEL DE MGP5, HAY DIF. A FAVOR, SE VERIFICARA</t>
        </r>
      </text>
    </comment>
    <comment ref="R8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05-08-14 PAGA 6,486 MENSUALIDAD ARREDONDO Y HERNANDEZ</t>
        </r>
      </text>
    </comment>
    <comment ref="T8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19-09-2014
6,900 (3,450)HERNÁNDEZ
(3,450)ARREDONDO)</t>
        </r>
      </text>
    </comment>
    <comment ref="V8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03-10-2014 pagan 6,486 3,243 de Arrendondo Delgado MGP5 Y 3,243 Hernández Andrade mac-10</t>
        </r>
      </text>
    </comment>
    <comment ref="X8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11,167.50 09-01-2015 NOV 3,450MENS+150 CAR.FIJO+ 345 INT
DIC 3,450MENS+150CAR.FIJO+172.50INT
ENERO 3,450 MENS</t>
        </r>
      </text>
    </comment>
    <comment ref="Z8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11,167.50 09-01-2015 NOV 3,450MENS+150 CAR.FIJO+ 345 INT
DIC 3,450MENS+150CAR.FIJO+172.50INT
ENERO 3,450 MENS</t>
        </r>
      </text>
    </comment>
    <comment ref="AB8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11,167.50 09-01-2015 NOV 3,450MENS+150 CAR.FIJO+ 345 INT
DIC 3,450MENS+150CAR.FIJO+172.50INT
ENERO 3,450 MENS</t>
        </r>
      </text>
    </comment>
    <comment ref="AD8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05-02-2015
</t>
        </r>
      </text>
    </comment>
    <comment ref="AF8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06-03-2015
</t>
        </r>
      </text>
    </comment>
    <comment ref="AH8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16-04-2015 
MENSUALIDAD ABRIL QUEDANDO POR CUBRIR 150 DE CAR.FIJO CUBRIO ADEUDO 28-04-15 150</t>
        </r>
      </text>
    </comment>
    <comment ref="AJ8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05-05-2015 2,940.00</t>
        </r>
      </text>
    </comment>
    <comment ref="AL8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05-06-2015 2,940.00</t>
        </r>
      </text>
    </comment>
    <comment ref="AN8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06-07-2015 2,940</t>
        </r>
      </text>
    </comment>
    <comment ref="AP8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06-08-2015 2,940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23-ENE-2014
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05-MZO-2014
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02-ABRIL-2014</t>
        </r>
      </text>
    </comment>
    <comment ref="C10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BECA 30% APLICADA DESDE FEBRERO 2015</t>
        </r>
      </text>
    </comment>
    <comment ref="F10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31-ENE-2014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30/MAYO/2014
$3,945 ($3300 + 150 cargo fijo +345 interes mora)</t>
        </r>
      </text>
    </comment>
    <comment ref="J10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9 DE JUL
</t>
        </r>
      </text>
    </comment>
    <comment ref="T10" authorId="2">
      <text>
        <r>
          <rPr>
            <b/>
            <sz val="9"/>
            <color indexed="81"/>
            <rFont val="Tahoma"/>
            <family val="2"/>
          </rPr>
          <t xml:space="preserve">auxcontable:
</t>
        </r>
        <r>
          <rPr>
            <sz val="9"/>
            <color indexed="81"/>
            <rFont val="Tahoma"/>
            <family val="2"/>
          </rPr>
          <t xml:space="preserve">PAGO 13-05-2015 18,450.00 
SEP(3,450+150C.F.+1,207.50)=4,807.50
OCT(3,450+150C.F.+1,035.00)=4635.00
NOV(3,450+150C.F.+862.50)=4,462.50
DIC(3,450+150C.F.+690.00)=4,290.00
MAS 255 INT. ATRASADOS =18,450.00
SE CONDONARON EL 50% DE INTERESES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0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13-05-2015 18,450.00 
SEP(3,450+150C.F.+1,207.50)=4,807.50
OCT(3,450+150C.F.+1,035.00)=4635.00
NOV(3,450+150C.F.+862.50)=4,462.50
DIC(3,450+150C.F.+690.00)=4,290.00
MAS 255 INT. ATRASADOS =18,450.00
SE CONDONARON EL 50% DE INTERESES </t>
        </r>
      </text>
    </comment>
    <comment ref="X10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13-05-2015 18,450.00 
SEP(3,450+150C.F.+1,207.50)=4,807.50
OCT(3,450+150C.F.+1,035.00)=4635.00
NOV(3,450+150C.F.+862.50)=4,462.50
DIC(3,450+150C.F.+690.00)=4,290.00
MAS 255 INT. ATRASADOS =18,450.00
SE CONDONARON EL 50% DE INTERESES </t>
        </r>
      </text>
    </comment>
    <comment ref="Z10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13-05-2015 18,450.00 
SEP(3,450+150C.F.+1,207.50)=4,807.50
OCT(3,450+150C.F.+1,035.00)=4635.00
NOV(3,450+150C.F.+862.50)=4,462.50
DIC(3,450+150C.F.+690.00)=4,290.00
MAS 255 INT. ATRASADOS =18,450.00
SE CONDONARON EL 50% DE INTERESES </t>
        </r>
      </text>
    </comment>
    <comment ref="AB10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03-02-2015 DEPOSITO 5,865.00
ENERO: 3,450.00
FEBRERO: 2,415.00
SE AUTORIZO BECA 30% APLICADA DESDE FEBRERO 2015</t>
        </r>
      </text>
    </comment>
    <comment ref="AD10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03-02-2015 DEPOSITO 5,865.00
ENERO: 3,450.00
FEBRERO: 2,415.00
SE AUTORIZO BECA 30% APLICADA DESDE FEBRERO 2015</t>
        </r>
      </text>
    </comment>
    <comment ref="AF10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05-03-2015</t>
        </r>
      </text>
    </comment>
    <comment ref="AH10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06-04-2015</t>
        </r>
      </text>
    </comment>
    <comment ref="AJ10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2,415 05-05-2015
MENSUALIDAD MAYO
</t>
        </r>
      </text>
    </comment>
    <comment ref="AL10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08-06-2015 2,415</t>
        </r>
      </text>
    </comment>
    <comment ref="AN10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02-07-2015 2,415</t>
        </r>
      </text>
    </comment>
    <comment ref="AP10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05-08-2015 2,415</t>
        </r>
      </text>
    </comment>
    <comment ref="F11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27-ENE-2014</t>
        </r>
      </text>
    </comment>
    <comment ref="H11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12-MZO-2014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04-ABRIL-2014</t>
        </r>
      </text>
    </comment>
    <comment ref="L11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22-MAYO-2014</t>
        </r>
      </text>
    </comment>
    <comment ref="N11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30-MAYO-2014</t>
        </r>
      </text>
    </comment>
    <comment ref="P11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04-07-14 3,243</t>
        </r>
      </text>
    </comment>
    <comment ref="R11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04/08/2014</t>
        </r>
      </text>
    </comment>
    <comment ref="T11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05-09-2014
3,243.00</t>
        </r>
      </text>
    </comment>
    <comment ref="V11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09-10-2104
</t>
        </r>
      </text>
    </comment>
    <comment ref="X11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25-11-2014
</t>
        </r>
      </text>
    </comment>
    <comment ref="Z11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05-12-2014
</t>
        </r>
      </text>
    </comment>
    <comment ref="AB11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13-01-2015</t>
        </r>
      </text>
    </comment>
    <comment ref="AD11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17-02-2015
</t>
        </r>
      </text>
    </comment>
    <comment ref="AF11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19-03-2015
QUEDANDO PENDIENTES 150.00 POR DEPOSITAR
</t>
        </r>
      </text>
    </comment>
    <comment ref="AH11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14-04-2015
</t>
        </r>
      </text>
    </comment>
    <comment ref="AJ11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22-07-2015 6,900
ARENDIRA 3,450 CARLOS ROMO 3,450 MGP-5 </t>
        </r>
      </text>
    </comment>
    <comment ref="AL11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DE DOS ALUMNOS HERNÁNDEZ ROMO MGP-5 Y ERENDIDA CASTELLANOS MAC-11 3,243 C/U</t>
        </r>
      </text>
    </comment>
    <comment ref="AN11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22-07-2015 6,900
ARENDIRA 3,450 CARLOS ROMO 3,450 MGP-5 </t>
        </r>
      </text>
    </comment>
    <comment ref="AP11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31-07-2015 6,900
ARENDIRA 3,450 CARLOS ROMO 3,450 MGP-5 </t>
        </r>
      </text>
    </comment>
    <comment ref="C12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AFILIADO EN 12 MAYO  2014</t>
        </r>
      </text>
    </comment>
    <comment ref="F12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23-ENE-2014
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07-MZO-2014 EN CTA. DE ICIC
02-MAYO-2014 EN CTA DE ITC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4-ABRIL-2014 EN CTA DE ICIC
02-MAYO-14 EN CTA DE ITC
</t>
        </r>
      </text>
    </comment>
    <comment ref="L12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$4,305  14-MAYO
$705 complemento pago de abril
$3,600 pago de mayo (3450 + 150 para joven empresario)</t>
        </r>
      </text>
    </comment>
    <comment ref="N12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17-07-2014</t>
        </r>
      </text>
    </comment>
    <comment ref="P12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22-08-14 3,772.50</t>
        </r>
      </text>
    </comment>
    <comment ref="R12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08-09-2014
3,772.50</t>
        </r>
      </text>
    </comment>
    <comment ref="T12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28-11-2014</t>
        </r>
      </text>
    </comment>
    <comment ref="V12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04-12-2014</t>
        </r>
      </text>
    </comment>
    <comment ref="X12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14-01-2015</t>
        </r>
      </text>
    </comment>
    <comment ref="Z12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16/04/2015</t>
        </r>
      </text>
    </comment>
    <comment ref="AB12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08/09/2015</t>
        </r>
      </text>
    </comment>
    <comment ref="AD12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3 mensualidades 13/07/2015 $11,835</t>
        </r>
      </text>
    </comment>
    <comment ref="AF12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3 mensualidades 13/07/2015 $11,835</t>
        </r>
      </text>
    </comment>
    <comment ref="AH12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3 mensualidades 13/07/2015 $11,835</t>
        </r>
      </text>
    </comment>
    <comment ref="AJ12" authorId="3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según convenio 27/04/2021 $5720 mensualidad mayoy abono a junio $3,387 con intereses 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27-ENE-2014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05-MZO-2014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07-ABRIL-2014
PAGO CON DESCUENTO, AUTORIZADO POR LIC. JESUS</t>
        </r>
      </text>
    </comment>
    <comment ref="L13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05-MAYO-2014 SE HABLO CON EL ALUMNO Y CONFIRMA PAGO EN EFECTIVO, LA FACT. NO CORRESPONDE (VERACRUZ)
</t>
        </r>
      </text>
    </comment>
    <comment ref="P13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07-07-14 3,243</t>
        </r>
      </text>
    </comment>
    <comment ref="R13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05-08-14 3,243</t>
        </r>
      </text>
    </comment>
    <comment ref="T13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1/SEP/2014</t>
        </r>
      </text>
    </comment>
    <comment ref="V13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06-10-2014</t>
        </r>
      </text>
    </comment>
    <comment ref="X13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17-12-2014 PAGO 4 MENSUALIDADES NOV-DIC-ENE Y FEB 12,972 NOV-3,772.50 DIC-3,600 ENE-3,243 Y FEB-2,356.50 QUEDANDO PENDIENTES POR CUBRIR EN FEB-886.50. </t>
        </r>
      </text>
    </comment>
    <comment ref="Z13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17-12-2014 PAGO 4 MENSUALIDADES NOV-DIC-ENE Y FEB 12,972 NOV-3,772.50 DIC-3,600 ENE-3,243 Y FEB-2,356.50 QUEDANDO PENDIENTES POR CUBRIR EN FEB-886.50.</t>
        </r>
      </text>
    </comment>
    <comment ref="AB13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17-12-2014 PAGO 4 MENSUALIDADES NOV-DIC-ENE Y FEB 12,972 NOV-3,772.50 DIC-3,600 ENE-3,243 Y FEB-2,356.50 QUEDANDO PENDIENTES POR CUBRIR EN FEB-886.50.</t>
        </r>
      </text>
    </comment>
    <comment ref="AD13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17-12-2014 PAGO 4 MENSUALIDADES NOV-DIC-ENE Y FEB 12,972 NOV-3,772.50 DIC-3,600 ENE-3,243 Y FEB-2,356.50 QUEDANDO PENDIENTES POR CUBRIR EN FEB-886.50. LOS PAGO EL DIA 28-01-2015
</t>
        </r>
      </text>
    </comment>
    <comment ref="AF13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09-02-2015
</t>
        </r>
      </text>
    </comment>
    <comment ref="AH13" authorId="2">
      <text>
        <r>
          <rPr>
            <b/>
            <sz val="9"/>
            <color indexed="81"/>
            <rFont val="Tahoma"/>
            <family val="2"/>
          </rPr>
          <t xml:space="preserve">auxcontable:
09-02-2015
</t>
        </r>
      </text>
    </comment>
    <comment ref="AJ13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25-03-2015
</t>
        </r>
      </text>
    </comment>
    <comment ref="AL13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25-03-2015
</t>
        </r>
      </text>
    </comment>
    <comment ref="AN13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25-03-2015</t>
        </r>
      </text>
    </comment>
    <comment ref="AP13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05-08-2015 3,243</t>
        </r>
      </text>
    </comment>
    <comment ref="C14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BECA 30% APLICADA DESDE FEBRERO 2015</t>
        </r>
      </text>
    </comment>
    <comment ref="F14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31-ENE-2014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30/MAYO/2014
$3,945 ($3300 + 150 cargo fijo +345 interes mora)</t>
        </r>
      </text>
    </comment>
    <comment ref="J14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9 DE JUL
</t>
        </r>
      </text>
    </comment>
    <comment ref="AB14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03-02-2015
</t>
        </r>
      </text>
    </comment>
    <comment ref="AD14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05-02-2015
SE AUTORIZO BECA 30% APLICADA DESDE FEBRERO 2015
</t>
        </r>
      </text>
    </comment>
    <comment ref="F15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06-FEB-2014
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19-MZO-2014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03-ABRIL-2014</t>
        </r>
      </text>
    </comment>
    <comment ref="L15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05-MAYO-2014</t>
        </r>
      </text>
    </comment>
    <comment ref="P15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11/ JUL
</t>
        </r>
      </text>
    </comment>
    <comment ref="R15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15-08-14 3,450</t>
        </r>
      </text>
    </comment>
    <comment ref="T15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17/09/2014</t>
        </r>
      </text>
    </comment>
    <comment ref="V15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15/10/2014 paga materia y no la cursa se le tomara el pago a cuenta  </t>
        </r>
      </text>
    </comment>
    <comment ref="E16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AFILIADA EN ULTIMA SEMANA DE MAYO, CARTA DE ALUMNO PRESENTADA EL DIA 4/JUN</t>
        </r>
      </text>
    </comment>
    <comment ref="F16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31-ENE-2014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05-MZO-2014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04-abril-2014</t>
        </r>
      </text>
    </comment>
    <comment ref="L16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05-MAYO-2014</t>
        </r>
      </text>
    </comment>
    <comment ref="N16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04-JUNIO-2014</t>
        </r>
      </text>
    </comment>
    <comment ref="P16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4 DE JUL
</t>
        </r>
      </text>
    </comment>
    <comment ref="R16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04-08-14 3,243</t>
        </r>
      </text>
    </comment>
    <comment ref="T16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03/sep/2014</t>
        </r>
      </text>
    </comment>
    <comment ref="V16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03-10-2014</t>
        </r>
      </text>
    </comment>
    <comment ref="X16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05-11-2014</t>
        </r>
      </text>
    </comment>
    <comment ref="Z16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05-12-2014</t>
        </r>
      </text>
    </comment>
    <comment ref="AB16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05-01-2015</t>
        </r>
      </text>
    </comment>
    <comment ref="AD16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05-02-2015
</t>
        </r>
      </text>
    </comment>
    <comment ref="AF16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04-03-2015</t>
        </r>
      </text>
    </comment>
    <comment ref="AH16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06-04-2015 debera cubrir 207 en su proxima mensualidad</t>
        </r>
      </text>
    </comment>
    <comment ref="AJ16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04-05-2015 
</t>
        </r>
      </text>
    </comment>
    <comment ref="AL16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03-06-2015 3,243.00 
</t>
        </r>
      </text>
    </comment>
    <comment ref="AN16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06-07-2015 3,243</t>
        </r>
      </text>
    </comment>
    <comment ref="AP16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07-08-2015 3,450</t>
        </r>
      </text>
    </comment>
    <comment ref="C17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BECA 30% APLICADA DESDE FEBRERO 2015</t>
        </r>
      </text>
    </comment>
    <comment ref="F17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31-ENE-2014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30/MAYO/2014
$3,945 ($3300 + 150 cargo fijo +345 interes mora)</t>
        </r>
      </text>
    </comment>
    <comment ref="J17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9 DE JUL
</t>
        </r>
      </text>
    </comment>
    <comment ref="T17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ATRASADAS (2014) 18-09-2015 
(SEPTIEMBRE=3,450MENS+150C.F.+1897.50INT=5497.50)
(OCTUBRE=3,450MENS+150C.F.+1725.00INT.=5,325)
(NOVIEMBRE=3,450MENS+150C.F.+1,552.50INT=5152.50)
(DICIEMBRE=3,450MENS+150C.F.+1,380.00INT=4980.00)
DEPOSITO TOTAL=19,830.00</t>
        </r>
      </text>
    </comment>
    <comment ref="V17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ATRASADAS (2014) 18-09-2015 
(SEPTIEMBRE=3,450MENS+150C.F.+1897.50INT=5497.50)
(OCTUBRE=3,450MENS+150C.F.+1725.00INT.=5,325)
(NOVIEMBRE=3,450MENS+150C.F.+1,552.50INT=5152.50)
(DICIEMBRE=3,450MENS+150C.F.+1,380.00INT=4980.00)
DEPOSITO TOTAL=19,830.00</t>
        </r>
      </text>
    </comment>
    <comment ref="X17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ATRASADAS (2014) 18-09-2015 
(SEPTIEMBRE=3,450MENS+150C.F.+1897.50INT=5497.50)
(OCTUBRE=3,450MENS+150C.F.+1725.00INT.=5,325)
(NOVIEMBRE=3,450MENS+150C.F.+1,552.50INT=5152.50)
(DICIEMBRE=3,450MENS+150C.F.+1,380.00INT=4980.00)
DEPOSITO TOTAL=19,830.00</t>
        </r>
      </text>
    </comment>
    <comment ref="Z17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ATRASADAS (2014) 18-09-2015 
(SEPTIEMBRE=3,450MENS+150C.F.+1897.50INT=5497.50)
(OCTUBRE=3,450MENS+150C.F.+1725.00INT.=5,325)
(NOVIEMBRE=3,450MENS+150C.F.+1,552.50INT=5152.50)
(DICIEMBRE=3,450MENS+150C.F.+1,380.00INT=4980.00)
DEPOSITO TOTAL=19,830.00</t>
        </r>
      </text>
    </comment>
    <comment ref="AB17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03-02-2015
</t>
        </r>
      </text>
    </comment>
    <comment ref="AD17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06-02-2015 SE AUTORIZO BECA DEL 30% APLICADA EN FEBRERO 2015
</t>
        </r>
      </text>
    </comment>
    <comment ref="AF17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05-03-2015</t>
        </r>
      </text>
    </comment>
    <comment ref="AH17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06-04-2015
</t>
        </r>
      </text>
    </comment>
    <comment ref="AJ17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07-05-2015
</t>
        </r>
      </text>
    </comment>
    <comment ref="AL17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2,415</t>
        </r>
      </text>
    </comment>
    <comment ref="AN17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06-07-2015 2,415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28-ENE-2014</t>
        </r>
      </text>
    </comment>
    <comment ref="H18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21-mzo-2014
$3950 mensualidad
$150 cargo fijo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2-MAYO-2014
</t>
        </r>
      </text>
    </comment>
    <comment ref="L18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9-MAYO-2014
</t>
        </r>
      </text>
    </comment>
    <comment ref="N18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05-junio-2014</t>
        </r>
      </text>
    </comment>
    <comment ref="P18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7-07-14 3,950</t>
        </r>
      </text>
    </comment>
    <comment ref="R18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01-08-14 3,950</t>
        </r>
      </text>
    </comment>
    <comment ref="T18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08-09-14
3,948.00</t>
        </r>
      </text>
    </comment>
    <comment ref="V18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15-10-2014</t>
        </r>
      </text>
    </comment>
    <comment ref="X18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05-11-2014</t>
        </r>
      </text>
    </comment>
    <comment ref="Z18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30-12-2014</t>
        </r>
      </text>
    </comment>
    <comment ref="AB18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19-02-2015 
4,200 MENS.+150 CAR.FI+210 INT.</t>
        </r>
      </text>
    </comment>
    <comment ref="AD18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25-02-2015 PAGO 4,100 QUEDANDO POR DEPOSITAR 250
</t>
        </r>
      </text>
    </comment>
    <comment ref="AF18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12-03-2015</t>
        </r>
      </text>
    </comment>
    <comment ref="AH18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21-04-15 4,200
DEBIENDO PAGAR 4,350(4,200+150C.F.) Y DEBIA 250.00  QUEDANDO PENDIENTES 400.00 </t>
        </r>
      </text>
    </comment>
    <comment ref="AJ18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21-04-15 4,200 CUBRIENDO MAYO POR PRONTO PAGO
3,948 Y SE TOMARON A CUENTA 252.00 QUEDANDO PENDIENTES 148.00 </t>
        </r>
      </text>
    </comment>
    <comment ref="AL18" authorId="2">
      <text>
        <r>
          <rPr>
            <b/>
            <sz val="9"/>
            <color indexed="81"/>
            <rFont val="Tahoma"/>
            <family val="2"/>
          </rPr>
          <t xml:space="preserve">auxcontable:
</t>
        </r>
        <r>
          <rPr>
            <sz val="9"/>
            <color indexed="81"/>
            <rFont val="Tahoma"/>
            <family val="2"/>
          </rPr>
          <t>PAGA MENSUALIDAD JUNIO 19-06-2015 4,560</t>
        </r>
      </text>
    </comment>
    <comment ref="AN18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19-06-2015 
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OFICIO SOLICITADO</t>
        </r>
      </text>
    </comment>
    <comment ref="F19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25-FEB-14</t>
        </r>
      </text>
    </comment>
    <comment ref="H19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4-ABRIL-2014
$3772.5 ($3450 MES + 150 CAGO FIJO + 172.50 INTERES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11-ABRIL-2014</t>
        </r>
      </text>
    </comment>
    <comment ref="L19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19-JUNIO-2014</t>
        </r>
      </text>
    </comment>
    <comment ref="N19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16 JUL 3450+150 REC+172.5 INT</t>
        </r>
      </text>
    </comment>
    <comment ref="P19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16 JU 3450+150 REC
</t>
        </r>
      </text>
    </comment>
    <comment ref="R19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29-09-2014 7,372.50
PAGA AGOSTO 3,450 MENS.+150 CAR.FIJO+172.50INTERES</t>
        </r>
      </text>
    </comment>
    <comment ref="T19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29-09-2014 7372.50
PAGA 3,450 MENS.SEPTIEMBRE+150CAR.FIJO</t>
        </r>
      </text>
    </comment>
    <comment ref="V19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24-10-2014 PAGA MENSUALIDAD+ CARGO FIJO</t>
        </r>
      </text>
    </comment>
    <comment ref="X19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03-12-2014 7,545.00 3,450MENS NOV+150 CAR.FIJO+172.50 INTE Y PAGA DICIEMBRE 3,243 QUEDANDO UNA DIFERENCIA A SU FAVOR DE 529.50 </t>
        </r>
      </text>
    </comment>
    <comment ref="Z19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03-12-2014 7,545.00 3,450MENS NOV+150 CAR.FIJO+172.50 INTE Y PAGA DICIEMBRE 3,243 QUEDANDO UNA DIFERENCIA A SU FAVOR DE 529.50</t>
        </r>
      </text>
    </comment>
    <comment ref="AB19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23-12-2014 PAGA ADELANTADO 3,600 + UNA DIFERENCIA DE MESES PASADOS QUEDAN A SU FAVOR 886.50</t>
        </r>
      </text>
    </comment>
    <comment ref="AD19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ADELANTADO FEBERO 19-01-2015 3,450.00 SU PAGO CORRECTO ES DE 3,243.00 QUEDANDO UN SALDO A FAVOR DE 207.00+ 886.50 DE MESES ATRASADOS SU SALDO A FAVOR ES DE 1,093.50 
</t>
        </r>
      </text>
    </comment>
    <comment ref="AF19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MARZO 13-04-2015 3,106.50 </t>
        </r>
      </text>
    </comment>
    <comment ref="AH19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ABRIL, MAYO, JUNIO, JULIO Y AGOSTO 23,272.50 YA USANDO EL SALDO A FAVOR DE 1,093.50  (ABRIL 4,200MENS+150C.F.+840INT=5,190)
(MAYO 4,200MENS+150C.F.+630INT=4,980)
(JUNIO 4,200MENS+150C.F.+420INT=4,770)
(JULIO 4,200MENS+150C.F.+210INT=4,560)
(AGOSTO 4,200 MENS)</t>
        </r>
      </text>
    </comment>
    <comment ref="AJ19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ABRIL, MAYO, JUNIO, JULIO Y AGOSTO 23,272.50 YA USANDO EL SALDO A FAVOR DE 1,093.50 
(ABRIL 4,200MENS+150C.F.+840INT=5,190)
(MAYO 4,200MENS+150C.F.+630INT=4,980)
(JUNIO 4,200MENS+150C.F.+420INT=4,770)
(JULIO 4,200MENS+150C.F.+210INT=4,560)
(AGOSTO 4,200 MENS)</t>
        </r>
      </text>
    </comment>
    <comment ref="AL19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ABRIL, MAYO, JUNIO, JULIO Y AGOSTO 23,272.50 YA USANDO EL SALDO A FAVOR DE 1,093.50 
(ABRIL 4,200MENS+150C.F.+840INT=5,190)
(MAYO 4,200MENS+150C.F.+630INT=4,980)
(JUNIO 4,200MENS+150C.F.+420INT=4,770)
(JULIO 4,200MENS+150C.F.+210INT=4,560)
(AGOSTO 4,200 MENS)</t>
        </r>
      </text>
    </comment>
    <comment ref="AN19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ABRIL, MAYO, JUNIO, JULIO Y AGOSTO 23,272.50 YA USANDO EL SALDO A FAVOR DE 1,093.50 
(ABRIL 4,200MENS+150C.F.+840INT=5,190)
(MAYO 4,200MENS+150C.F.+630INT=4,980)
(JUNIO 4,200MENS+150C.F.+420INT=4,770)
(JULIO 4,200MENS+150C.F.+210INT=4,560)
(AGOSTO 4,200 MENS)</t>
        </r>
      </text>
    </comment>
    <comment ref="AP19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ABRIL, MAYO, JUNIO, JULIO Y AGOSTO 23,272.50 YA USANDO EL SALDO A FAVOR DE 1,093.50  
(ABRIL 4,200MENS+150C.F.+840INT=5,190)
(MAYO 4,200MENS+150C.F.+630INT=4,980)
(JUNIO 4,200MENS+150C.F.+420INT=4,770)
(JULIO 4,200MENS+150C.F.+210INT=4,560)
(AGOSTO 4,200 MENS)</t>
        </r>
      </text>
    </comment>
    <comment ref="F27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27-ENE-2014</t>
        </r>
      </text>
    </comment>
    <comment ref="H27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5-MZO-2014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03-ABRIL-2014</t>
        </r>
      </text>
    </comment>
    <comment ref="F28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23-ENE-2014
</t>
        </r>
      </text>
    </comment>
    <comment ref="H28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05-MZO-2014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02-ABRIL-2014</t>
        </r>
      </text>
    </comment>
    <comment ref="F29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06-FEB-2014
</t>
        </r>
      </text>
    </comment>
    <comment ref="H29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19-MZO-2014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03-ABRIL-2014</t>
        </r>
      </text>
    </comment>
    <comment ref="L29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05-MAYO-2014</t>
        </r>
      </text>
    </comment>
    <comment ref="P29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11/ JUL
</t>
        </r>
      </text>
    </comment>
    <comment ref="R29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15-08-14 3,450</t>
        </r>
      </text>
    </comment>
    <comment ref="T29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17/09/2014</t>
        </r>
      </text>
    </comment>
    <comment ref="V29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15/10/2014 paga materia y no la cursa se le tomara el pago a cuenta  </t>
        </r>
      </text>
    </comment>
  </commentList>
</comments>
</file>

<file path=xl/comments6.xml><?xml version="1.0" encoding="utf-8"?>
<comments xmlns="http://schemas.openxmlformats.org/spreadsheetml/2006/main">
  <authors>
    <author>contabilidad</author>
  </authors>
  <commentList>
    <comment ref="F20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OFICIO SOLICITADO</t>
        </r>
      </text>
    </comment>
  </commentList>
</comments>
</file>

<file path=xl/comments7.xml><?xml version="1.0" encoding="utf-8"?>
<comments xmlns="http://schemas.openxmlformats.org/spreadsheetml/2006/main">
  <authors>
    <author>auxcontable</author>
  </authors>
  <commentList>
    <comment ref="J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descuento del 6% 4,500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02-02-17 3,200</t>
        </r>
      </text>
    </comment>
    <comment ref="I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08-05-17 3,450</t>
        </r>
      </text>
    </comment>
    <comment ref="K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09-06-17 3,450</t>
        </r>
      </text>
    </comment>
    <comment ref="M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12-07-17 3,450</t>
        </r>
      </text>
    </comment>
    <comment ref="O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04/10/2017</t>
        </r>
      </text>
    </comment>
    <comment ref="Q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 01/09/2017</t>
        </r>
      </text>
    </comment>
    <comment ref="S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$3243 04/10/2017</t>
        </r>
      </text>
    </comment>
    <comment ref="U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03/11/2017 $3,243</t>
        </r>
      </text>
    </comment>
    <comment ref="W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14/12/2017 $3,450</t>
        </r>
      </text>
    </comment>
    <comment ref="Y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mesnualidad enero 03/01/2018 $3,450 teniendo a favor 207</t>
        </r>
      </text>
    </comment>
    <comment ref="AA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01/02/2018 $3,036 + 2017 que tenia a favor </t>
        </r>
      </text>
    </comment>
    <comment ref="AC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15/03/2018 $3450</t>
        </r>
      </text>
    </comment>
    <comment ref="AE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05/04/2018 $3243</t>
        </r>
      </text>
    </comment>
    <comment ref="AG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08/05/2018 $3450</t>
        </r>
      </text>
    </comment>
    <comment ref="AI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01/06/2018 $3,243</t>
        </r>
      </text>
    </comment>
    <comment ref="AK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02/07/2018 $3243</t>
        </r>
      </text>
    </comment>
    <comment ref="AM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04/08/2018 $3243</t>
        </r>
      </text>
    </comment>
    <comment ref="AO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04/09/2018 $3243 </t>
        </r>
      </text>
    </comment>
    <comment ref="AQ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05/10/2018 3243</t>
        </r>
      </text>
    </comment>
    <comment ref="G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10-01-17 2,560</t>
        </r>
      </text>
    </comment>
    <comment ref="I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12-05-17 5,375</t>
        </r>
      </text>
    </comment>
    <comment ref="K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05-06-17 5,052.50</t>
        </r>
      </text>
    </comment>
    <comment ref="M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05-07-17 5,052.50</t>
        </r>
      </text>
    </comment>
    <comment ref="O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04-08-17 5,052.50</t>
        </r>
      </text>
    </comment>
    <comment ref="Q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$5052.66 05/09/2017</t>
        </r>
      </text>
    </comment>
    <comment ref="S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$5052.50 05/10/2017</t>
        </r>
      </text>
    </comment>
    <comment ref="U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06/11/2017 $5052.50</t>
        </r>
      </text>
    </comment>
    <comment ref="W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04/12/2017 $5052.50</t>
        </r>
      </text>
    </comment>
    <comment ref="Y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04/01/2018 $5,052.50</t>
        </r>
      </text>
    </comment>
    <comment ref="AA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05/02/2018 $5,052</t>
        </r>
      </text>
    </comment>
    <comment ref="AC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05/03/2018 $5052.50</t>
        </r>
      </text>
    </comment>
    <comment ref="AE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05/04/2018 $5,052.50</t>
        </r>
      </text>
    </comment>
    <comment ref="AG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04/05/2018 $5,052.50</t>
        </r>
      </text>
    </comment>
    <comment ref="AI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01/06/2018 $5,052.50</t>
        </r>
      </text>
    </comment>
    <comment ref="AK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05/07/2018 $5052.50</t>
        </r>
      </text>
    </comment>
    <comment ref="AM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06/08/2018 $5052.50</t>
        </r>
      </text>
    </comment>
    <comment ref="AO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05/09/2018 $5052.50</t>
        </r>
      </text>
    </comment>
    <comment ref="AQ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05/10/2018 $5052.50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michoacan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03-02-17 3,200</t>
        </r>
      </text>
    </comment>
    <comment ref="I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15-05-17 3,450</t>
        </r>
      </text>
    </comment>
    <comment ref="K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02/06/2017 $3243</t>
        </r>
      </text>
    </comment>
    <comment ref="M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31-07-17 3,600</t>
        </r>
      </text>
    </comment>
    <comment ref="O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15-08-17 3,450</t>
        </r>
      </text>
    </comment>
    <comment ref="Q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mes de septiembre 15/09/2017 $3450
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$3243 05/10/2017</t>
        </r>
      </text>
    </comment>
    <comment ref="U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06/11/2017 $3243</t>
        </r>
      </text>
    </comment>
    <comment ref="W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02/12/2017 $3243</t>
        </r>
      </text>
    </comment>
    <comment ref="Y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15/01/2018 $3,450</t>
        </r>
      </text>
    </comment>
    <comment ref="AA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02/02/2018 $3,243</t>
        </r>
      </text>
    </comment>
    <comment ref="AC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02/03/2018 $3,243</t>
        </r>
      </text>
    </comment>
    <comment ref="AE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$3600</t>
        </r>
      </text>
    </comment>
    <comment ref="AG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15/05/2018 $3,450</t>
        </r>
      </text>
    </comment>
    <comment ref="AI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03/07/2018 (3450+150+172.50) 3772.50</t>
        </r>
      </text>
    </comment>
    <comment ref="AK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31/07/2018 (3450+150)=3600</t>
        </r>
      </text>
    </comment>
    <comment ref="AM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29/09/2018 (3450+150+172.50)3772.50</t>
        </r>
      </text>
    </comment>
    <comment ref="AO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30/09/2018 (3450+150)3600</t>
        </r>
      </text>
    </comment>
    <comment ref="AQ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31/10/2018 </t>
        </r>
      </text>
    </comment>
    <comment ref="G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18-01-17 3,200</t>
        </r>
      </text>
    </comment>
    <comment ref="I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15-05-17 3,450</t>
        </r>
      </text>
    </comment>
    <comment ref="K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13-06-17 3,450</t>
        </r>
      </text>
    </comment>
    <comment ref="M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27-07-17 3,600</t>
        </r>
      </text>
    </comment>
    <comment ref="O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30/08/2017 3450+150cf=3600</t>
        </r>
      </text>
    </comment>
    <comment ref="Q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MENUALIDAD SEPTIEMBRE $3772.50 02/10/2017</t>
        </r>
      </text>
    </comment>
    <comment ref="S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30/10/2017 (3450+150cf)=3600</t>
        </r>
      </text>
    </comment>
    <comment ref="U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29/11/2017 (3450+150cf)=3600</t>
        </r>
      </text>
    </comment>
    <comment ref="W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08/01/2018 (3450+150cf+172.50int)=3,772.50</t>
        </r>
      </text>
    </comment>
    <comment ref="Y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29/01/2018 (3450+150)=3600</t>
        </r>
      </text>
    </comment>
    <comment ref="AA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03/03/2018 $3,772.50</t>
        </r>
      </text>
    </comment>
    <comment ref="AC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09/04/2018 $3,772.50 (3450+150+172.50)</t>
        </r>
      </text>
    </comment>
    <comment ref="AE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30/04/2018 $3600</t>
        </r>
      </text>
    </comment>
    <comment ref="AG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23/05/2018 $3600</t>
        </r>
      </text>
    </comment>
    <comment ref="AI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28/06/2018 (3450+150)=3600</t>
        </r>
      </text>
    </comment>
    <comment ref="AK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28/07/2018 (3450+150)=3600</t>
        </r>
      </text>
    </comment>
    <comment ref="AM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07/09/2018 (3450+150+172.5)=3772.50</t>
        </r>
      </text>
    </comment>
    <comment ref="AO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02/10/2018 (3450+150cf+172.50)3,772.50</t>
        </r>
      </text>
    </comment>
    <comment ref="AQ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29/10/2018 $3600</t>
        </r>
      </text>
    </comment>
    <comment ref="G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Y PRIMER SEMESTRE 08-06-17 27,212 (3,200INSC+4002 DE CADA MENSUALIDAD 24,012</t>
        </r>
      </text>
    </comment>
    <comment ref="I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Y PRIMER SEMESTRE 08-06-17 27,212 (3,200INSC+4002 DE CADA MENSUALIDAD 24,012</t>
        </r>
      </text>
    </comment>
    <comment ref="K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Y PRIMER SEMESTRE 08-06-17 27,212 (3,200INSC+4002 DE CADA MENSUALIDAD 24,012</t>
        </r>
      </text>
    </comment>
    <comment ref="M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Y PRIMER SEMESTRE 08-06-17 27,212 (3,200INSC+4002 DE CADA MENSUALIDAD 24,012</t>
        </r>
      </text>
    </comment>
    <comment ref="O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Y PRIMER SEMESTRE 08-06-17 27,212 (3,200INSC+4002 DE CADA MENSUALIDAD 24,012</t>
        </r>
      </text>
    </comment>
    <comment ref="Q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Y PRIMER SEMESTRE 08-06-17 27,212 (3,200INSC+4002 DE CADA MENSUALIDAD 24,012</t>
        </r>
      </text>
    </comment>
    <comment ref="S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Y PRIMER SEMESTRE 08-06-17 27,212 (3,200INSC+4002 DE CADA MENSUALIDAD 24,012</t>
        </r>
      </text>
    </comment>
    <comment ref="U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y diciembre 27/11/2017 dos alumnos =4002*2meses*3alumnos=24,012</t>
        </r>
      </text>
    </comment>
    <comment ref="W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y diciembre 27/11/2017 dos alumnos =4002*2meses*3alumnos=24,012</t>
        </r>
      </text>
    </comment>
    <comment ref="Y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enero, febrero, marzo y abril de 3 alumnos 18/01/2018 $48,024  (4002*3alumnos*4meses)=48,024</t>
        </r>
      </text>
    </comment>
    <comment ref="AA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enero, febrero, marzo y abril de 3 alumnos 18/01/2018 $48,024  (4002*3alumnos*4meses)=48,024</t>
        </r>
      </text>
    </comment>
    <comment ref="AC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enero, febrero, marzo y abril de 3 alumnos 18/01/2018 $48,024  (4002*3alumnos*4meses)=48,024</t>
        </r>
      </text>
    </comment>
    <comment ref="AE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enero, febrero, marzo y abril de 3 alumnos 18/01/2018 $48,024  (4002*3alumnos*4meses)=48,024</t>
        </r>
      </text>
    </comment>
    <comment ref="AG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04/05/2018 $3243 </t>
        </r>
      </text>
    </comment>
    <comment ref="AI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05/06/2018 $3243 </t>
        </r>
      </text>
    </comment>
    <comment ref="AK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03/07/2018 $3243</t>
        </r>
      </text>
    </comment>
    <comment ref="AM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02/08/2018 $3243</t>
        </r>
      </text>
    </comment>
    <comment ref="AO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05/09/2018 $3243 </t>
        </r>
      </text>
    </comment>
    <comment ref="AQ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03/10/2018 $3243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12-01-17 3,200</t>
        </r>
      </text>
    </comment>
    <comment ref="I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16-05-17 3,450</t>
        </r>
      </text>
    </comment>
    <comment ref="K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09-06-17 3,450</t>
        </r>
      </text>
    </comment>
    <comment ref="M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14-07-17 3,450</t>
        </r>
      </text>
    </comment>
    <comment ref="O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08-08-17 3,450</t>
        </r>
      </text>
    </comment>
    <comment ref="Q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13/09/2017
$3450</t>
        </r>
      </text>
    </comment>
    <comment ref="S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11/10/2017 $3450</t>
        </r>
      </text>
    </comment>
    <comment ref="U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 06/11/2017 $3450</t>
        </r>
      </text>
    </comment>
    <comment ref="W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27/11/2017 $3,600 tiene un saldo a favor de 357</t>
        </r>
      </text>
    </comment>
    <comment ref="Y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30/01/2018 $3243 pago solo esa cantidad por que tenia saldo a favor </t>
        </r>
      </text>
    </comment>
    <comment ref="AA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07/02/2018 $3450</t>
        </r>
      </text>
    </comment>
    <comment ref="AC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06/03/2018 $3450 </t>
        </r>
      </text>
    </comment>
    <comment ref="AE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10/04/2018 $3450</t>
        </r>
      </text>
    </comment>
    <comment ref="AG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04/05/2018 $3243</t>
        </r>
      </text>
    </comment>
    <comment ref="AI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05/06/2018 $3243</t>
        </r>
      </text>
    </comment>
    <comment ref="AK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03/07/2018$3243</t>
        </r>
      </text>
    </comment>
    <comment ref="AM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10/08/2018 $3450</t>
        </r>
      </text>
    </comment>
    <comment ref="AO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11/09/2018 $3450</t>
        </r>
      </text>
    </comment>
    <comment ref="AQ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02/10/2018 3243 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INSCRPCIÓN 05-06-2015 3,200
</t>
        </r>
      </text>
    </comment>
    <comment ref="G1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31-01-17 3,200</t>
        </r>
      </text>
    </comment>
    <comment ref="G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inscripción 24/07/2017 ingreso en el mes de julio $3200</t>
        </r>
      </text>
    </comment>
    <comment ref="M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24/07/2017 $3450</t>
        </r>
      </text>
    </comment>
    <comment ref="O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adeudo agosto $4095 + septiembre $3,772.50 =$7,867.50</t>
        </r>
      </text>
    </comment>
    <comment ref="Q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adeudo agosto $4095 + septiembre $3,772.50 =$7,867.50</t>
        </r>
      </text>
    </comment>
  </commentList>
</comments>
</file>

<file path=xl/comments8.xml><?xml version="1.0" encoding="utf-8"?>
<comments xmlns="http://schemas.openxmlformats.org/spreadsheetml/2006/main">
  <authors>
    <author>auxcontable</author>
  </authors>
  <commentList>
    <comment ref="E2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ROSY RAMOS CONTABILIDAD
</t>
        </r>
      </text>
    </comment>
  </commentList>
</comments>
</file>

<file path=xl/comments9.xml><?xml version="1.0" encoding="utf-8"?>
<comments xmlns="http://schemas.openxmlformats.org/spreadsheetml/2006/main">
  <authors>
    <author>auxcontable</author>
    <author>gteadmin</author>
    <author>Auxadmon</author>
  </authors>
  <commentList>
    <comment ref="J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descuento del 6% 4,500</t>
        </r>
      </text>
    </comment>
    <comment ref="G7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PAGO INSCRIPCIÓN 04/08/2017 1000</t>
        </r>
      </text>
    </comment>
    <comment ref="I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06/10/2017 $1000</t>
        </r>
      </text>
    </comment>
    <comment ref="K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25/10/2017 $1000</t>
        </r>
      </text>
    </comment>
    <comment ref="M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14/11/2017 $1,000</t>
        </r>
      </text>
    </comment>
    <comment ref="O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13/12/2017 $1,000</t>
        </r>
      </text>
    </comment>
    <comment ref="Q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16/01/2018 $1,000</t>
        </r>
      </text>
    </comment>
    <comment ref="S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28/02/2018 $1000</t>
        </r>
      </text>
    </comment>
    <comment ref="U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15/03/2018 $1000</t>
        </r>
      </text>
    </comment>
    <comment ref="W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15/04/2018 $1000</t>
        </r>
      </text>
    </comment>
    <comment ref="Y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14/05/2018 $1000</t>
        </r>
      </text>
    </comment>
    <comment ref="AA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18/06/2018 $1000</t>
        </r>
      </text>
    </comment>
    <comment ref="AC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18/07/2018 $1000</t>
        </r>
      </text>
    </comment>
    <comment ref="AE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15/08/2018 $1000</t>
        </r>
      </text>
    </comment>
    <comment ref="AG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17/09/2018 $1000</t>
        </r>
      </text>
    </comment>
    <comment ref="AI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19/10/2018 1000</t>
        </r>
      </text>
    </comment>
    <comment ref="AK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15/11/2018 1000</t>
        </r>
      </text>
    </comment>
    <comment ref="AM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17/12/2018 $1000</t>
        </r>
      </text>
    </comment>
    <comment ref="AO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17/01/2019 $1000</t>
        </r>
      </text>
    </comment>
    <comment ref="AQ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01/03/2019 $1000</t>
        </r>
      </text>
    </comment>
    <comment ref="G8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PAGO INSCRIPCIÓN 07/08/2017 $2,560
</t>
        </r>
      </text>
    </comment>
    <comment ref="I8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PAGO MENSUALIDAD SEPIEMBRE 01/09/2017 $1000</t>
        </r>
      </text>
    </comment>
    <comment ref="K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08/10/2017 $1000</t>
        </r>
      </text>
    </comment>
    <comment ref="M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10/11/2017 $1,000</t>
        </r>
      </text>
    </comment>
    <comment ref="O8" authorId="0">
      <text>
        <r>
          <rPr>
            <b/>
            <sz val="9"/>
            <color indexed="81"/>
            <rFont val="Tahoma"/>
            <family val="2"/>
          </rPr>
          <t xml:space="preserve">auxcontable:
</t>
        </r>
        <r>
          <rPr>
            <sz val="9"/>
            <color indexed="81"/>
            <rFont val="Tahoma"/>
            <family val="2"/>
          </rPr>
          <t>Pago mensualidad diciembre 11/12/2017 $1,000</t>
        </r>
      </text>
    </comment>
    <comment ref="Q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05/01/2018 $1,000</t>
        </r>
      </text>
    </comment>
    <comment ref="S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01/02/2018 $1000</t>
        </r>
      </text>
    </comment>
    <comment ref="U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02/03/2018 $1,000</t>
        </r>
      </text>
    </comment>
    <comment ref="W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02/04/2018 $1,000</t>
        </r>
      </text>
    </comment>
    <comment ref="Y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09/05/2018 $1,000</t>
        </r>
      </text>
    </comment>
    <comment ref="AA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06/06/2018 $1000</t>
        </r>
      </text>
    </comment>
    <comment ref="AC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04/07/2018 $1000</t>
        </r>
      </text>
    </comment>
    <comment ref="AE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02/08/2018 $1000</t>
        </r>
      </text>
    </comment>
    <comment ref="AG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13/09/2018 1000</t>
        </r>
      </text>
    </comment>
    <comment ref="AI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05/10/2018 $1000</t>
        </r>
      </text>
    </comment>
    <comment ref="AK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14/11/2018 1000 </t>
        </r>
      </text>
    </comment>
    <comment ref="AM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10/12/18 $1000</t>
        </r>
      </text>
    </comment>
    <comment ref="AO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10/01/2019 $1000</t>
        </r>
      </text>
    </comment>
    <comment ref="AQ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08/02/2019 $1000</t>
        </r>
      </text>
    </comment>
    <comment ref="G9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PAGO INSCRIPCION 04/08/2017 1000</t>
        </r>
      </text>
    </comment>
    <comment ref="I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06/10/2017 $1000</t>
        </r>
      </text>
    </comment>
    <comment ref="K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25/10/2017 $1000</t>
        </r>
      </text>
    </comment>
    <comment ref="M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14/11/2017 $1,000</t>
        </r>
      </text>
    </comment>
    <comment ref="O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13/12/2017 $1,000</t>
        </r>
      </text>
    </comment>
    <comment ref="Q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16/01/2018 $1,000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28/02/2018 $1000</t>
        </r>
      </text>
    </comment>
    <comment ref="U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15/03/2018 $1000</t>
        </r>
      </text>
    </comment>
    <comment ref="W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15/04/2018 $1000</t>
        </r>
      </text>
    </comment>
    <comment ref="Y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14/05/2018 $1000</t>
        </r>
      </text>
    </comment>
    <comment ref="AA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18/06/2018 $1000</t>
        </r>
      </text>
    </comment>
    <comment ref="AC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18/07/2018 $1000</t>
        </r>
      </text>
    </comment>
    <comment ref="AE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15/08/2018 $1000</t>
        </r>
      </text>
    </comment>
    <comment ref="AG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17/09/2018 $1000</t>
        </r>
      </text>
    </comment>
    <comment ref="AI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19/10/2018 1000</t>
        </r>
      </text>
    </comment>
    <comment ref="AK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15/11/2018 1000</t>
        </r>
      </text>
    </comment>
    <comment ref="AM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17/12/2018 $1000</t>
        </r>
      </text>
    </comment>
    <comment ref="AO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17/01/2019 $1000</t>
        </r>
      </text>
    </comment>
    <comment ref="AQ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01/03/2019 $1000</t>
        </r>
      </text>
    </comment>
    <comment ref="G10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PAGO INSCRIPCIÓN 04/08/2017 1000</t>
        </r>
      </text>
    </comment>
    <comment ref="I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$1000 25/09/2017</t>
        </r>
      </text>
    </comment>
    <comment ref="K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14/11/2017 $1,000</t>
        </r>
      </text>
    </comment>
    <comment ref="M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19/01/2018 (1,000+150cf+100int)=1,250 -1200 queda a deber 50 </t>
        </r>
      </text>
    </comment>
    <comment ref="O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05/03/2015 (1000+150cf+150int+50atraso)=1350</t>
        </r>
      </text>
    </comment>
    <comment ref="Q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enero febrero y marzo 15/03/2018 $3450  enero(1000+150+100)=1250
febrero (1000+150+50)=1200
marzo (1000)=1000 </t>
        </r>
      </text>
    </comment>
    <comment ref="S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enero febrero y marzo 15/03/2018 $3450  enero(1000+150+100)=1250
febrero (1000+150+50)=1200
marzo (1000)=1000 </t>
        </r>
      </text>
    </comment>
    <comment ref="U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enero febrero y marzo 15/03/2018 $3450  enero(1000+150+100)=1250
febrero (1000+150+50)=1200
marzo (1000)=1000 </t>
        </r>
      </text>
    </comment>
    <comment ref="W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11/06/2018 $1000 quedando a deber </t>
        </r>
      </text>
    </comment>
    <comment ref="Y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02/07/2018 $1200 QUEDANDO A DEBER </t>
        </r>
      </text>
    </comment>
    <comment ref="AA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26/08/2018 $1000 quedando a deber </t>
        </r>
      </text>
    </comment>
    <comment ref="AC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15/11/2018 1000 quedando a deber 900 </t>
        </r>
      </text>
    </comment>
    <comment ref="AE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05/02/2019 complemento mensualidad julio y abono a agosto $1000 quedando a deber 1350</t>
        </r>
      </text>
    </comment>
    <comment ref="AG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01/03/2019 complemento mensualidad agosto  1350
 y abono a septiembre  $650 quedando a deber 800</t>
        </r>
      </text>
    </comment>
    <comment ref="AI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29/03/2019 $3500 
complemento sep 800
oct(1000+150+250)=1400
nov (1000+150+200)1350 abono 1300</t>
        </r>
      </text>
    </comment>
    <comment ref="AK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29/03/2019 $3500 
complemento sep 800
oct(1000+150+250)=1400
nov (1000+150+200)1350 abono 1300</t>
        </r>
      </text>
    </comment>
    <comment ref="AM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27/05/2019 $2500 
complemento NOV 50
dic (1000+150+150)=1300
ene (1000+150+100)1250 abono 1150</t>
        </r>
      </text>
    </comment>
    <comment ref="AO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27/05/2019 $2500 
complemento NOV 50
dic (1000+150+150)=1300
ene (1000+150+100)1250 abono 1150</t>
        </r>
      </text>
    </comment>
    <comment ref="G11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PAGO INSCRIPCIÓN 11/08/2017 $2,560</t>
        </r>
      </text>
    </comment>
    <comment ref="I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05/09/2017 $1000</t>
        </r>
      </text>
    </comment>
    <comment ref="K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13/10/2017 $1000</t>
        </r>
      </text>
    </comment>
    <comment ref="M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13/11/2017 $1,000</t>
        </r>
      </text>
    </comment>
    <comment ref="O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14/12/2017 $1,000</t>
        </r>
      </text>
    </comment>
    <comment ref="Q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12/01/2018 $1000</t>
        </r>
      </text>
    </comment>
    <comment ref="S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09/02/2018 $1,000</t>
        </r>
      </text>
    </comment>
    <comment ref="U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06/03/2018 $1,000</t>
        </r>
      </text>
    </comment>
    <comment ref="W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12/04/2018 $1000</t>
        </r>
      </text>
    </comment>
    <comment ref="Y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15/05/2018 $1000</t>
        </r>
      </text>
    </comment>
    <comment ref="AA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14/06/2018 $1000</t>
        </r>
      </text>
    </comment>
    <comment ref="AC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13/07/2018 $1000</t>
        </r>
      </text>
    </comment>
    <comment ref="AE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15/08/2018 $1000</t>
        </r>
      </text>
    </comment>
    <comment ref="AG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12/09/2018 $1000</t>
        </r>
      </text>
    </comment>
    <comment ref="AI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15/10/2018 $1000</t>
        </r>
      </text>
    </comment>
    <comment ref="AK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14/11/2018 1000</t>
        </r>
      </text>
    </comment>
    <comment ref="AM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14/12/2018 $1000</t>
        </r>
      </text>
    </comment>
    <comment ref="AO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14/01/2019 $1000</t>
        </r>
      </text>
    </comment>
    <comment ref="AQ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15/02/2019 $1000</t>
        </r>
      </text>
    </comment>
    <comment ref="G12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PAGO INSCRIPCIÓN 11/08/2017 $2,560</t>
        </r>
      </text>
    </comment>
    <comment ref="I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MENDUALIDAD SEPTIEMBRE $1500 08/09/2017 Y COMPLEMENTO $500 15/09/2017</t>
        </r>
      </text>
    </comment>
    <comment ref="K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05/10/2017 $1500 y 13/10/2017 $500</t>
        </r>
      </text>
    </comment>
    <comment ref="M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07/11/2017 $1500 y 13/11/2017 $500</t>
        </r>
      </text>
    </comment>
    <comment ref="O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06/03/2018 pago en esa fecha ya que se reembolso x falta de factura  1500 y 11/12/2017 500</t>
        </r>
      </text>
    </comment>
    <comment ref="Q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15/01/2018 $1,500 y 500 12/01/2018</t>
        </r>
      </text>
    </comment>
    <comment ref="S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16/02/2018 $1,500 y 500 15/02/2018 Y COMPLEMETO 150</t>
        </r>
      </text>
    </comment>
    <comment ref="U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06/03/2018 $1500 y 500 12/03/2018</t>
        </r>
      </text>
    </comment>
    <comment ref="W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06/04/2018 $1500 y 500 13/04/2018</t>
        </r>
      </text>
    </comment>
    <comment ref="Y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04/05/2018 $1500 y 500 14/05/2018</t>
        </r>
      </text>
    </comment>
    <comment ref="AA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08/06/2018 $1500 y 500 13/06/2018</t>
        </r>
      </text>
    </comment>
    <comment ref="AC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05/07/2018 $1500 y 500 16/07/2018</t>
        </r>
      </text>
    </comment>
    <comment ref="AE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08/08/2018 $1500 y 500 13/08/2018</t>
        </r>
      </text>
    </comment>
    <comment ref="AG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07/09/2018 $1500 Y 500 14/09/2018 </t>
        </r>
      </text>
    </comment>
    <comment ref="AI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05/10/2018 $1500 y 500 20/11/2018</t>
        </r>
      </text>
    </comment>
    <comment ref="AK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08/11/2018 $1500 Y 500 15/11/2018 </t>
        </r>
      </text>
    </comment>
    <comment ref="AM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07/12/18 500 y 1500 10/12/18</t>
        </r>
      </text>
    </comment>
    <comment ref="AO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14/01/19  2000 </t>
        </r>
      </text>
    </comment>
    <comment ref="AQ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11/02/2019 $1500 y 500 EL 14/01/2019</t>
        </r>
      </text>
    </comment>
    <comment ref="G13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PAGO INSCRIPCIÓN 11/08/2017 $2,560</t>
        </r>
      </text>
    </comment>
    <comment ref="I13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PAGO MENSUALIDAD SEPTIEMBRE 04/09/2017 $1,000</t>
        </r>
      </text>
    </comment>
    <comment ref="K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$1000 05/10/2017
</t>
        </r>
      </text>
    </comment>
    <comment ref="M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13/11/2017 $1,000</t>
        </r>
      </text>
    </comment>
    <comment ref="O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11/12/2017 $1,000</t>
        </r>
      </text>
    </comment>
    <comment ref="Q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09/01/2018 $1,000</t>
        </r>
      </text>
    </comment>
    <comment ref="S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07/02/2018 $1000</t>
        </r>
      </text>
    </comment>
    <comment ref="U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05/03/2018 $1,000</t>
        </r>
      </text>
    </comment>
    <comment ref="W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13/04/2018 $1000</t>
        </r>
      </text>
    </comment>
    <comment ref="Y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15/05/2018 $1,000</t>
        </r>
      </text>
    </comment>
    <comment ref="AA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14/06/2018 $1000</t>
        </r>
      </text>
    </comment>
    <comment ref="AC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14/07/2018 $1000</t>
        </r>
      </text>
    </comment>
    <comment ref="AE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13/08/2018 $1000</t>
        </r>
      </text>
    </comment>
    <comment ref="AG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septiemnre 13/09/2018 $1000</t>
        </r>
      </text>
    </comment>
    <comment ref="AI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15/10/2018 $1000</t>
        </r>
      </text>
    </comment>
    <comment ref="AK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15/11/2018 1000</t>
        </r>
      </text>
    </comment>
    <comment ref="AM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12/12/18 $1000</t>
        </r>
      </text>
    </comment>
    <comment ref="AO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10/01/2019 $1000</t>
        </r>
      </text>
    </comment>
    <comment ref="AQ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12/02/2019 $1000</t>
        </r>
      </text>
    </comment>
    <comment ref="G14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PAGO INSCRIPCIÓN 14/08/2017 $2,560</t>
        </r>
      </text>
    </comment>
    <comment ref="I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1000 01/09/2017</t>
        </r>
      </text>
    </comment>
    <comment ref="K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Psgo mensualidad octubre 16/10/2017 $1000</t>
        </r>
      </text>
    </comment>
    <comment ref="M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10/11/2017 $1,000
</t>
        </r>
      </text>
    </comment>
    <comment ref="O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11/12/2017 $1,000</t>
        </r>
      </text>
    </comment>
    <comment ref="Q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10/01/2018 $1,000</t>
        </r>
      </text>
    </comment>
    <comment ref="S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13/02/2018 $1,000</t>
        </r>
      </text>
    </comment>
    <comment ref="U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15/03/2018 $1000</t>
        </r>
      </text>
    </comment>
    <comment ref="W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16/04/2018 $1,000 quedando a deber 150</t>
        </r>
      </text>
    </comment>
    <comment ref="Y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mansualidad mayo 14/05/2018 $1000</t>
        </r>
      </text>
    </comment>
    <comment ref="AA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12/06/2018 $1000</t>
        </r>
      </text>
    </comment>
    <comment ref="AC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12/07/2018 $1000</t>
        </r>
      </text>
    </comment>
    <comment ref="AE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15/08/2018 $1000</t>
        </r>
      </text>
    </comment>
    <comment ref="AG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15/09/2018 $1000</t>
        </r>
      </text>
    </comment>
    <comment ref="AI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15/10/2018 $1000</t>
        </r>
      </text>
    </comment>
    <comment ref="AK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15/11/2018 1000</t>
        </r>
      </text>
    </comment>
    <comment ref="AM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10/12/2018 $1000</t>
        </r>
      </text>
    </comment>
    <comment ref="AO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14/01/2019 $1000</t>
        </r>
      </text>
    </comment>
    <comment ref="AQ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15/02/2019 $1000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INSCRIPCIÓN 11/08/2017 $2,560</t>
        </r>
      </text>
    </comment>
    <comment ref="I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$1000 07/09/2017</t>
        </r>
      </text>
    </comment>
    <comment ref="K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20/10/2017 $1150 (1000men+150cf)=1150</t>
        </r>
      </text>
    </comment>
    <comment ref="M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30/11/2017 (1000+150cf)=$1,150</t>
        </r>
      </text>
    </comment>
    <comment ref="O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13/12/2017 $1,000</t>
        </r>
      </text>
    </comment>
    <comment ref="Q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15/01/2018 $1,000</t>
        </r>
      </text>
    </comment>
    <comment ref="S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19/02/2018 $1000</t>
        </r>
      </text>
    </comment>
    <comment ref="U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28/03/2018 $1,150</t>
        </r>
      </text>
    </comment>
    <comment ref="W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30/04/2018 $1150 </t>
        </r>
      </text>
    </comment>
    <comment ref="Y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15/05/2018 $1000</t>
        </r>
      </text>
    </comment>
    <comment ref="AA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22/06/2018 (1000+150)=1150</t>
        </r>
      </text>
    </comment>
    <comment ref="AC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25/07/2018 $1000+150 =1150 </t>
        </r>
      </text>
    </comment>
    <comment ref="AE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10/08/2018 $1000</t>
        </r>
      </text>
    </comment>
    <comment ref="AG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14/09/2018 $1000</t>
        </r>
      </text>
    </comment>
    <comment ref="AI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15/10/2018 $1000</t>
        </r>
      </text>
    </comment>
    <comment ref="AK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12/11/2018 $1000</t>
        </r>
      </text>
    </comment>
    <comment ref="AM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10/12/18 $1000</t>
        </r>
      </text>
    </comment>
    <comment ref="AO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14/01/2019 $1000</t>
        </r>
      </text>
    </comment>
    <comment ref="AQ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27/02/2019 1,150 (1000+150)</t>
        </r>
      </text>
    </comment>
    <comment ref="G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INSCRIPCIÓN 03/08/2017 $2,560</t>
        </r>
      </text>
    </comment>
    <comment ref="I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sept, oct y nov 27/11/2017 (3,945sep+3772.50oct+3600nov)=11.317.50</t>
        </r>
      </text>
    </comment>
    <comment ref="K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sept, oct y nov 27/11/2017 (3,945sep+3772.50oct+3600nov)=11.317.50</t>
        </r>
      </text>
    </comment>
    <comment ref="M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sept, oct y nov 27/11/2017 (3,945sep+3772.50oct+3600nov)=11.317.50</t>
        </r>
      </text>
    </comment>
    <comment ref="O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diciembre, enero y febrero 01/03/2018 dic(3450+150+517.50)=4117.50
ene(3450+150+345)=3945 
feb(3450+150+172.50)=3772.50 queda a deber de febrero 667.50</t>
        </r>
      </text>
    </comment>
    <comment ref="Q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diciembre, enero y febrero 01/03/2018 dic(3450+150+517.50)=4117.50
ene(3450+150+345)=3945 
feb(3450+150+172.50)=3772.50 queda a deber de febrero 667.50</t>
        </r>
      </text>
    </comment>
    <comment ref="S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diciembre, enero y febrero 01/03/2018 dic(3450+150+517.50)=4117.50
ene(3450+150+345)=3945 
feb(3450+150+172.50)=3772.50 paga complementode febrero 667.50 el 19/06/2018</t>
        </r>
      </text>
    </comment>
    <comment ref="U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feb, marz, abril, may y junio 19/06/2018 (feb-667.50)
(marz 3450+150cf+517.50int) 4117.50 
(abril 3450+150cf+345int) 3945
(mayo 3450+ 150cf +172.50) 3772.50 
(junio-3450)</t>
        </r>
      </text>
    </comment>
    <comment ref="W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feb, marz, abril, may y junio 19/06/2018 (feb-667.50)
(marz 3450+150cf+517.50int) 4117.50 
(abril 3450+150cf+345int) 3945
(mayo 3450+ 150cf +172.50) 3772.50 
(junio-3450)</t>
        </r>
      </text>
    </comment>
    <comment ref="Y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feb, marz, abril, may y junio 19/06/2018 (feb-667.50)
(marz 3450+150cf+517.50int) 4117.50 
(abril 3450+150cf+345int) 3945
(mayo 3450+ 150cf +172.50) 3772.50 
(junio-3450)</t>
        </r>
      </text>
    </comment>
    <comment ref="AA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feb, marz, abril, may y junio 19/06/2018 (feb-667.50)
(marz 3450+150cf+517.50int) 4117.50 
(abril 3450+150cf+345int) 3945
(mayo 3450+ 150cf +172.50) 3772.50 
(junio-3450)  quedando a deber 150 de junio</t>
        </r>
      </text>
    </comment>
    <comment ref="AC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mensualidadades julio, agosto, sept y oct 25/10/2018 
junio 150
julio(3450+150+514.50)=4117.50
agost(3450+150+345)=3945
sept(3450+150+172.50)=3772.50
oct(3450)=3450 quedando a deber 150 </t>
        </r>
      </text>
    </comment>
    <comment ref="AE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mensualidadades julio, agosto, sept y oct 25/10/2018 
junio 150
julio(3450+150+514.50)=4117.50
agost(3450+150+345)=3945
sept(3450+150+172.50)=3772.50
oct(3450)=3450 quedando a deber 150 </t>
        </r>
      </text>
    </comment>
    <comment ref="AG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mensualidadades julio, agosto, sept y oct 25/10/2018 
junio 150
julio(3450+150+514.50)=4117.50
agost(3450+150+345)=3945
sept(3450+150+172.50)=3772.50
oct(3450)=3450 quedando a deber 150 </t>
        </r>
      </text>
    </comment>
    <comment ref="AI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mensualidadades julio, agosto, sept y oct 25/10/2018 
junio 150
julio(3450+150+514.50)=4117.50
agost(3450+150+345)=3945
sept(3450+150+172.50)=3772.50
oct(3450)=3450 quedando a deber 150 </t>
        </r>
      </text>
    </comment>
    <comment ref="G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INSCRIPCIÓN 17/08/2017 $2,560</t>
        </r>
      </text>
    </comment>
    <comment ref="I17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PAGO MENSUALIDAD SEPTIEMBRE 04/09/2017 $1,000
</t>
        </r>
      </text>
    </comment>
    <comment ref="K17" authorId="0">
      <text>
        <r>
          <rPr>
            <b/>
            <sz val="9"/>
            <color indexed="81"/>
            <rFont val="Tahoma"/>
            <family val="2"/>
          </rPr>
          <t>auxcontable:
Pago mensualidad octubre 13/10/2017 $1,000</t>
        </r>
      </text>
    </comment>
    <comment ref="M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15/11/2017 $1,000</t>
        </r>
      </text>
    </comment>
    <comment ref="O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22/12/2017 $1,000</t>
        </r>
      </text>
    </comment>
    <comment ref="Q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11/01/2018 $1,000</t>
        </r>
      </text>
    </comment>
    <comment ref="S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 1,000 21/02/2018 (1,000+150)=1150 y el 28/02/2018 150</t>
        </r>
      </text>
    </comment>
    <comment ref="U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28/02/2018 $1,000</t>
        </r>
      </text>
    </comment>
    <comment ref="W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14/04/2018 $1,000</t>
        </r>
      </text>
    </comment>
    <comment ref="Y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mensulidad mayo 14/05/2018 $1000</t>
        </r>
      </text>
    </comment>
    <comment ref="AA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maneualidad junio 13/06/2018 $1,000</t>
        </r>
      </text>
    </comment>
    <comment ref="AC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mensualiad julio 13/07/2018 $1000</t>
        </r>
      </text>
    </comment>
    <comment ref="AE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31/08/2018 $1150</t>
        </r>
      </text>
    </comment>
    <comment ref="AG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mensulidad septiembre 12/09/2018 $1000</t>
        </r>
      </text>
    </comment>
    <comment ref="AI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15/10/2018 $1000</t>
        </r>
      </text>
    </comment>
    <comment ref="AK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14/11/2018 $1000 </t>
        </r>
      </text>
    </comment>
    <comment ref="AM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14/12/2018 $1000</t>
        </r>
      </text>
    </comment>
    <comment ref="AO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14/01/2019 $1000</t>
        </r>
      </text>
    </comment>
    <comment ref="AQ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15/02/2019 $1000</t>
        </r>
      </text>
    </comment>
    <comment ref="G18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PAGO INSCRIPCIÓN 11/08/2017 $2,560</t>
        </r>
      </text>
    </comment>
    <comment ref="I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13/09/2017</t>
        </r>
      </text>
    </comment>
    <comment ref="K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$1005.80 12/10/2017</t>
        </r>
      </text>
    </comment>
    <comment ref="M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15/11/2017 $1,000</t>
        </r>
      </text>
    </comment>
    <comment ref="O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05/01/2018 (1000+150cf+50int)=1200</t>
        </r>
      </text>
    </comment>
    <comment ref="Q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15/01/2018 $1,000</t>
        </r>
      </text>
    </comment>
    <comment ref="S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15/02/2018 $1000</t>
        </r>
      </text>
    </comment>
    <comment ref="U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16/03/2018 $1,150 (1000+150)</t>
        </r>
      </text>
    </comment>
    <comment ref="Y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15/05/2018 $1000</t>
        </r>
      </text>
    </comment>
    <comment ref="AA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15/06/2018 $1000</t>
        </r>
      </text>
    </comment>
    <comment ref="AC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06/07/2018 $1000</t>
        </r>
      </text>
    </comment>
    <comment ref="AE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10/08/2018 $1000</t>
        </r>
      </text>
    </comment>
    <comment ref="AG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12/10/18 1000</t>
        </r>
      </text>
    </comment>
    <comment ref="AI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15/10/2018 $1000</t>
        </r>
      </text>
    </comment>
    <comment ref="AK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06/11/2018 $1000</t>
        </r>
      </text>
    </comment>
    <comment ref="AM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19/12/2018 $1150</t>
        </r>
      </text>
    </comment>
    <comment ref="AO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15/01/2019 $1000</t>
        </r>
      </text>
    </comment>
    <comment ref="AQ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28/02/2019 $1150</t>
        </r>
      </text>
    </comment>
    <comment ref="G20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PAGO INSCRIPCIÓN 16/08/2017 $3,200</t>
        </r>
      </text>
    </comment>
    <comment ref="I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$5375 05/09/2017</t>
        </r>
      </text>
    </comment>
    <comment ref="K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11/10/2017 $5375</t>
        </r>
      </text>
    </comment>
    <comment ref="M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14/11/2017 $5,375</t>
        </r>
      </text>
    </comment>
    <comment ref="O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11/12/2017 $5,375</t>
        </r>
      </text>
    </comment>
    <comment ref="Q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15/01/2018 $5,375</t>
        </r>
      </text>
    </comment>
    <comment ref="S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15/02/2018 $5,375</t>
        </r>
      </text>
    </comment>
    <comment ref="U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15/03/2015 $5,375</t>
        </r>
      </text>
    </comment>
    <comment ref="W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13/04/2018 $5375</t>
        </r>
      </text>
    </comment>
    <comment ref="Y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15/05/2018 $5375</t>
        </r>
      </text>
    </comment>
    <comment ref="AA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13/06/2018 $5375</t>
        </r>
      </text>
    </comment>
    <comment ref="AC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12/07/2018 $5375</t>
        </r>
      </text>
    </comment>
    <comment ref="AE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15/08/2018 $5,375</t>
        </r>
      </text>
    </comment>
    <comment ref="AG20" authorId="0">
      <text>
        <r>
          <rPr>
            <b/>
            <sz val="9"/>
            <color indexed="81"/>
            <rFont val="Tahoma"/>
            <family val="2"/>
          </rPr>
          <t xml:space="preserve">auxcontable
</t>
        </r>
        <r>
          <rPr>
            <sz val="9"/>
            <color indexed="81"/>
            <rFont val="Tahoma"/>
            <family val="2"/>
          </rPr>
          <t>Pago mensualidad septiembre 14/09/2018 $5375</t>
        </r>
      </text>
    </comment>
    <comment ref="AI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11/10/2018 $5375</t>
        </r>
      </text>
    </comment>
    <comment ref="AK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15/11/2018 5375</t>
        </r>
      </text>
    </comment>
    <comment ref="AM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 diciembre 14/12/2018 $5375 </t>
        </r>
      </text>
    </comment>
    <comment ref="AO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 enero 14/01/2019 $5375 </t>
        </r>
      </text>
    </comment>
    <comment ref="AQ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15/02/2019 $5,375 </t>
        </r>
      </text>
    </comment>
    <comment ref="G21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PAGO MENSUALIDAD 08/08/2017 $2,560</t>
        </r>
      </text>
    </comment>
    <comment ref="I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08/09/2017 $1505  COMPLEMENTO $495 12/09/2017</t>
        </r>
      </text>
    </comment>
    <comment ref="K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05/10/2017 $1505 y 15/10/2017 $495</t>
        </r>
      </text>
    </comment>
    <comment ref="M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13/11/2017 $495 Y 07/11/2017 $1,505</t>
        </r>
      </text>
    </comment>
    <comment ref="O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08/12/2017 $1505 y el 12/12/2017 $495</t>
        </r>
      </text>
    </comment>
    <comment ref="Q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 ensualidad enero 15/01/2018 $2,000</t>
        </r>
      </text>
    </comment>
    <comment ref="S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 ensualidad enero 16/02/2018 $1505 Y EL 13/02/2018 495 Y RECARGOS 175 01/03/2018</t>
        </r>
      </text>
    </comment>
    <comment ref="U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06/03/2018 $1,505 y 09/03/2018 $495</t>
        </r>
      </text>
    </comment>
    <comment ref="W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06/04/2018 $1,505 y 14/04/2018 $495</t>
        </r>
      </text>
    </comment>
    <comment ref="Y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04/05/2018 $1,505 y 13/05/2018 $495</t>
        </r>
      </text>
    </comment>
    <comment ref="AA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08/06/2018 $1,505 y 18/06/2018 $645</t>
        </r>
      </text>
    </comment>
    <comment ref="AC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05/07/2018 $1505 y 495 11/07/2018</t>
        </r>
      </text>
    </comment>
    <comment ref="AE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08/08/2018 $1505 y 49515 /08/2018</t>
        </r>
      </text>
    </comment>
    <comment ref="AG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07/09/2018 $1505 Y 495 10/09/2018</t>
        </r>
      </text>
    </comment>
    <comment ref="AI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05/10/2018 $1505 Y 495 EL 15/10/2018</t>
        </r>
      </text>
    </comment>
    <comment ref="AK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08/11/2018 $1505 Y 495 14/11/2018 </t>
        </r>
      </text>
    </comment>
    <comment ref="AM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10/12/18 1505 y 495 </t>
        </r>
      </text>
    </comment>
    <comment ref="AO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14/01/19 1505 y 495 </t>
        </r>
      </text>
    </comment>
    <comment ref="AQ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11/02/2019 $1,505 y 495 13/02/2019</t>
        </r>
      </text>
    </comment>
    <comment ref="G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INSCRIPCIÓN 04/08/2017 $2,560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06/10/2017 $1000</t>
        </r>
      </text>
    </comment>
    <comment ref="K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25/10/2017 $1000</t>
        </r>
      </text>
    </comment>
    <comment ref="M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14/11/2017 $1,000</t>
        </r>
      </text>
    </comment>
    <comment ref="O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13/12/2017 $1,000</t>
        </r>
      </text>
    </comment>
    <comment ref="Q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16/01/2018 $1,000</t>
        </r>
      </text>
    </comment>
    <comment ref="S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28/02/2018 $1000</t>
        </r>
      </text>
    </comment>
    <comment ref="U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15/03/2018 $1000</t>
        </r>
      </text>
    </comment>
    <comment ref="W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13/04/2018 $1,000</t>
        </r>
      </text>
    </comment>
    <comment ref="Y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14/05/2018 $1000</t>
        </r>
      </text>
    </comment>
    <comment ref="AA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18/06/2018 $1000</t>
        </r>
      </text>
    </comment>
    <comment ref="AC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18/07/2018 $1000</t>
        </r>
      </text>
    </comment>
    <comment ref="AE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agosto, sep, oct y nov $4500 29/11/2018
agost(1000+150cf+150int=1300
sep(1000+150cf+100in=1250
oct(1000+150cf+50int=1200
nov abono 750debe 400</t>
        </r>
      </text>
    </comment>
    <comment ref="AG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agosto, sep, oct y nov $4500 29/11/2018
agost(1000+150cf+150int=1300
sep(1000+150cf+100in=1250
oct(1000+150cf+50int=1200
nov abono 750debe 400</t>
        </r>
      </text>
    </comment>
    <comment ref="AI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agosto, sep, oct y nov $4500 29/11/2018
agost(1000+150cf+150int=1300
sep(1000+150cf+100in=1250
oct(1000+150cf+50int=1200
nov abono 750debe 400</t>
        </r>
      </text>
    </comment>
    <comment ref="AK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agosto, sep, oct y nov $4500 29/11/2018
agost(1000+150cf+150int=1300
sep(1000+150cf+100in=1250
oct(1000+150cf+50int=1200
nov abono 750debe 400</t>
        </r>
      </text>
    </comment>
    <comment ref="AM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complemento mensualidad nov, dic, enro y febrero  $4,150
(nov =400
dic 1000+150+150int)=1,300
enero 1000+150cf+100int)=1,250
febrero 1000+150cf+50int)=1,200
</t>
        </r>
      </text>
    </comment>
    <comment ref="AO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complemento mensualidad nov, dic, enro y febrero  $4,150
(nov =400
dic 1000+150+150int)=1,300
enero 1000+150cf+100int)=1,250
febrero 1000+150cf+50int)=1,200
</t>
        </r>
      </text>
    </comment>
    <comment ref="AQ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complemento mensualidad nov, dic, enro y febrero  $4,150
(nov =400
dic 1000+150+150int)=1,300
enero 1000+150cf+100int)=1,250
febrero 1000+150cf+50int)=1,200
</t>
        </r>
      </text>
    </comment>
    <comment ref="G2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INSCRIPCIÓN 24/08/2017 $2,560</t>
        </r>
      </text>
    </comment>
    <comment ref="I23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PAGO MENSUALIDAD SEPTIEMBRE 01/09/2017 $1,000</t>
        </r>
      </text>
    </comment>
    <comment ref="K2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09/10/2017 $1000</t>
        </r>
      </text>
    </comment>
    <comment ref="M2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10/11/2017 $1,000
</t>
        </r>
      </text>
    </comment>
    <comment ref="O23" authorId="0">
      <text>
        <r>
          <rPr>
            <b/>
            <sz val="9"/>
            <color indexed="81"/>
            <rFont val="Tahoma"/>
            <family val="2"/>
          </rPr>
          <t xml:space="preserve">auxcontable:
</t>
        </r>
        <r>
          <rPr>
            <sz val="9"/>
            <color indexed="81"/>
            <rFont val="Tahoma"/>
            <family val="2"/>
          </rPr>
          <t>Pago mensualidad diciembre 11/12/2017 $1,000</t>
        </r>
      </text>
    </comment>
    <comment ref="Q2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05/01/2018 $1,000</t>
        </r>
      </text>
    </comment>
    <comment ref="S2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01/02/2018 $1000</t>
        </r>
      </text>
    </comment>
    <comment ref="U2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02/03/2018 $1,000</t>
        </r>
      </text>
    </comment>
    <comment ref="W2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02/04/2018 $1,000</t>
        </r>
      </text>
    </comment>
    <comment ref="Y2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09/05/2018 $1,000</t>
        </r>
      </text>
    </comment>
    <comment ref="AA2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06/06/2018 $1000</t>
        </r>
      </text>
    </comment>
    <comment ref="AC2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04/07/2018 $1000</t>
        </r>
      </text>
    </comment>
    <comment ref="AE2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02/08/2018 $1000</t>
        </r>
      </text>
    </comment>
    <comment ref="AG2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13/09/2018 1000</t>
        </r>
      </text>
    </comment>
    <comment ref="AI2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05/10/2018 $1000</t>
        </r>
      </text>
    </comment>
    <comment ref="AK2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14/11/2018 1000 </t>
        </r>
      </text>
    </comment>
    <comment ref="AM2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10/12/18 $1000</t>
        </r>
      </text>
    </comment>
    <comment ref="AO2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10/01/2019 $1000</t>
        </r>
      </text>
    </comment>
    <comment ref="AQ2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08/02/2019 $1000</t>
        </r>
      </text>
    </comment>
    <comment ref="G2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inscripcipon 20/09/2017 $2,560</t>
        </r>
      </text>
    </comment>
    <comment ref="I24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PAGO MENSUALIDAD SEPTIEMBRE 14/09/2017 $5,375</t>
        </r>
      </text>
    </comment>
    <comment ref="K2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30/10/2017 (5375+150cf)=5525
</t>
        </r>
      </text>
    </comment>
    <comment ref="M2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15/11/2017 $5,375</t>
        </r>
      </text>
    </comment>
    <comment ref="O2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07/12/2017 $5,375</t>
        </r>
      </text>
    </comment>
    <comment ref="Q2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10/01/2018 $5,375</t>
        </r>
      </text>
    </comment>
    <comment ref="S2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23/02/2018 $5375 pagando 150 de recargo el 09/04/2018</t>
        </r>
      </text>
    </comment>
    <comment ref="U2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16/03/2018 $5375 y cargo fijo 150 el 09/04/2018</t>
        </r>
      </text>
    </comment>
    <comment ref="W2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11/04/2018 $5,375</t>
        </r>
      </text>
    </comment>
    <comment ref="Y2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15/05/2018 $5,375</t>
        </r>
      </text>
    </comment>
    <comment ref="AA2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20/06/2018 $5375 quedando a deber 150 </t>
        </r>
      </text>
    </comment>
    <comment ref="AC2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18/07/2018 y recargos del mes de junio (5375+150cf+150cfjunio)=5675</t>
        </r>
      </text>
    </comment>
    <comment ref="AE2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14/08/2018 $5375</t>
        </r>
      </text>
    </comment>
    <comment ref="AG2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19/09/2018 $5375+150cf= 5525</t>
        </r>
      </text>
    </comment>
    <comment ref="AI2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15/10/2018 $5375</t>
        </r>
      </text>
    </comment>
    <comment ref="AK2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15/11/2018 5375 </t>
        </r>
      </text>
    </comment>
    <comment ref="AM2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10/12/2018 $5375 </t>
        </r>
      </text>
    </comment>
    <comment ref="AO2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31/01/2019 $5525 (5375+150)</t>
        </r>
      </text>
    </comment>
    <comment ref="AQ2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20/02/2019 (5375+150)5,525</t>
        </r>
      </text>
    </comment>
    <comment ref="G2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inscripción 07/09/2017 $3,200</t>
        </r>
      </text>
    </comment>
    <comment ref="I2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$5793.75 05/10/2017   5375 MEN+150CF+268.75INT=5793.75
</t>
        </r>
      </text>
    </comment>
    <comment ref="K2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$5052.50 PRONTO PAGO 05/10/2017</t>
        </r>
      </text>
    </comment>
    <comment ref="M2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30/10/2017 $5052.50</t>
        </r>
      </text>
    </comment>
    <comment ref="O2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05/12/2017 $5,052.50</t>
        </r>
      </text>
    </comment>
    <comment ref="Q2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18/01/2018 $5,375</t>
        </r>
      </text>
    </comment>
    <comment ref="S2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13/02/2018 $5,375</t>
        </r>
      </text>
    </comment>
    <comment ref="U2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mansualidad marzo 28/03/2018 $5375 quedando a deber 150</t>
        </r>
      </text>
    </comment>
    <comment ref="W2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mes de abril 19/04/2018 </t>
        </r>
      </text>
    </comment>
    <comment ref="Y2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15/05/2018 $5,225</t>
        </r>
      </text>
    </comment>
    <comment ref="AA2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16/06/2018 $5375 quedando a deber </t>
        </r>
      </text>
    </comment>
    <comment ref="AC2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16/07/2018 $5475 quedando a deber 650</t>
        </r>
      </text>
    </comment>
    <comment ref="AE2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15/08/2018 $5375 quedando a deber 650</t>
        </r>
      </text>
    </comment>
    <comment ref="AG2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04/09/2018 pronto pago 5,052.50 y abono 322.50 a intereses anteriores</t>
        </r>
      </text>
    </comment>
    <comment ref="AI2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11/10/2018 5375 quedando a deber 327.50</t>
        </r>
      </text>
    </comment>
    <comment ref="AK2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05/11/2018 5375 ( 5052.50+322.50) abono a intereses </t>
        </r>
      </text>
    </comment>
    <comment ref="AM2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05/12/2018 $4730 quedando a deber 327.50</t>
        </r>
      </text>
    </comment>
    <comment ref="AO2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10/01/2019 $5375 quedando a deber 327.50</t>
        </r>
      </text>
    </comment>
    <comment ref="AQ2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06/02/2019 $5,053 y 650 de intereses el 05/04/2019</t>
        </r>
      </text>
    </comment>
    <comment ref="G26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PAGO INSCRIPCIÓN 18/08/2017 $3,200</t>
        </r>
      </text>
    </comment>
    <comment ref="G27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PAGO INSCRIPCION 11/08/2017 $2,560
</t>
        </r>
      </text>
    </comment>
    <comment ref="I27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PAGO MENSUALIDAD SEPTIEMBRE 01/09/2017 $1,000</t>
        </r>
      </text>
    </comment>
    <comment ref="K2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13/10/2017 $1000</t>
        </r>
      </text>
    </comment>
    <comment ref="M2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13/11/2017 $1,000</t>
        </r>
      </text>
    </comment>
    <comment ref="O2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13/12/2017 $1,000</t>
        </r>
      </text>
    </comment>
    <comment ref="Q27" authorId="0">
      <text>
        <r>
          <rPr>
            <b/>
            <sz val="9"/>
            <color indexed="81"/>
            <rFont val="Tahoma"/>
            <family val="2"/>
          </rPr>
          <t xml:space="preserve">auxcontable
</t>
        </r>
        <r>
          <rPr>
            <sz val="9"/>
            <color indexed="81"/>
            <rFont val="Tahoma"/>
            <family val="2"/>
          </rPr>
          <t>Pago mensualidad enero 12/01/2018 $1000</t>
        </r>
      </text>
    </comment>
    <comment ref="S2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13/02/2018 $1,000</t>
        </r>
      </text>
    </comment>
    <comment ref="U2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09/03/2018 $1000</t>
        </r>
      </text>
    </comment>
    <comment ref="W2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abriil 12/04/2018 $1000</t>
        </r>
      </text>
    </comment>
    <comment ref="Y2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15/05/2018 $1,000</t>
        </r>
      </text>
    </comment>
    <comment ref="AA2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15/06/2018 $1000</t>
        </r>
      </text>
    </comment>
    <comment ref="AC2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12/07/2018 $1000</t>
        </r>
      </text>
    </comment>
    <comment ref="AE2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15/08/2018 $1000</t>
        </r>
      </text>
    </comment>
    <comment ref="AG2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12/09/2018 $1000</t>
        </r>
      </text>
    </comment>
    <comment ref="AI2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15/10/2018 $1000</t>
        </r>
      </text>
    </comment>
    <comment ref="AK2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14/11/2018 $1000</t>
        </r>
      </text>
    </comment>
    <comment ref="AM27" authorId="0">
      <text>
        <r>
          <rPr>
            <b/>
            <sz val="9"/>
            <color indexed="81"/>
            <rFont val="Tahoma"/>
            <family val="2"/>
          </rPr>
          <t xml:space="preserve">auxcontable:  
</t>
        </r>
        <r>
          <rPr>
            <sz val="9"/>
            <color indexed="81"/>
            <rFont val="Tahoma"/>
            <family val="2"/>
          </rPr>
          <t>Pago mensualidad diciembre 14/12/2018 $1000</t>
        </r>
      </text>
    </comment>
    <comment ref="AO2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14/01/2019 $1000</t>
        </r>
      </text>
    </comment>
    <comment ref="AQ2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19/02/2019 $1000</t>
        </r>
      </text>
    </comment>
    <comment ref="G2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INSCRIPCIÓN 11/08/2017 $2,560</t>
        </r>
      </text>
    </comment>
    <comment ref="I28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PAGO MENSUALIDAD SEPTIEMBRE 01/09/2017
</t>
        </r>
      </text>
    </comment>
    <comment ref="K2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$1000 03/10/2017</t>
        </r>
      </text>
    </comment>
    <comment ref="M2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09/11/2017 $1,000</t>
        </r>
      </text>
    </comment>
    <comment ref="O2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06/12/2017 $1,000</t>
        </r>
      </text>
    </comment>
    <comment ref="Q2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02/01/2018 $1,000</t>
        </r>
      </text>
    </comment>
    <comment ref="S2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09/02/2018 $1,000</t>
        </r>
      </text>
    </comment>
    <comment ref="U2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05/03/2018 $1000</t>
        </r>
      </text>
    </comment>
    <comment ref="W2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03/04/2018 $1000</t>
        </r>
      </text>
    </comment>
    <comment ref="Y2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11/05/2018 $1,000</t>
        </r>
      </text>
    </comment>
    <comment ref="AA2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06/06/2018 $1000</t>
        </r>
      </text>
    </comment>
    <comment ref="AC2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10/07/2018 $1000</t>
        </r>
      </text>
    </comment>
    <comment ref="AE2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10/08/2018 $1000 </t>
        </r>
      </text>
    </comment>
    <comment ref="AG2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05/09/2018 $1000</t>
        </r>
      </text>
    </comment>
    <comment ref="AI2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04/10/2018 $1000 </t>
        </r>
      </text>
    </comment>
    <comment ref="AK2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12/11/2018 $1000</t>
        </r>
      </text>
    </comment>
    <comment ref="AM2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10/12/18 $1000</t>
        </r>
      </text>
    </comment>
    <comment ref="AO2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14/01/2019 $1000</t>
        </r>
      </text>
    </comment>
    <comment ref="AQ2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01/02/2019 $1000</t>
        </r>
      </text>
    </comment>
    <comment ref="G29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PAGO INSCRIPCIÓN 11/08/2017 $2,560</t>
        </r>
      </text>
    </comment>
    <comment ref="I29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PAGO MENSUALIDAD SEPTIEMBRE 01/09/2017 $1,000</t>
        </r>
      </text>
    </comment>
    <comment ref="K2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13/10/2017 $1000</t>
        </r>
      </text>
    </comment>
    <comment ref="M2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13/11/2017 $1,000</t>
        </r>
      </text>
    </comment>
    <comment ref="O2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13/12/2017 $1,000</t>
        </r>
      </text>
    </comment>
    <comment ref="Q2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12/01/2018 $1,000</t>
        </r>
      </text>
    </comment>
    <comment ref="S2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13/02/2018 $1,000</t>
        </r>
      </text>
    </comment>
    <comment ref="U2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09/03/2018 $1000</t>
        </r>
      </text>
    </comment>
    <comment ref="W2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12/04/2018 $1000</t>
        </r>
      </text>
    </comment>
    <comment ref="Y2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15/05/2018 $1000</t>
        </r>
      </text>
    </comment>
    <comment ref="AA2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15/06/2018 $1000</t>
        </r>
      </text>
    </comment>
    <comment ref="AC2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13/07/2018 $1000</t>
        </r>
      </text>
    </comment>
    <comment ref="AE2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15/08/2018 1000</t>
        </r>
      </text>
    </comment>
    <comment ref="AG2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12/09/2018 1000</t>
        </r>
      </text>
    </comment>
    <comment ref="AI2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13/10/2018 1000</t>
        </r>
      </text>
    </comment>
    <comment ref="AK2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14/11/2018 $1000</t>
        </r>
      </text>
    </comment>
    <comment ref="AM2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 14/12/2018 $1000</t>
        </r>
      </text>
    </comment>
    <comment ref="AO2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14/01/2019 $1000</t>
        </r>
      </text>
    </comment>
    <comment ref="AQ2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05/02/2019 $1000</t>
        </r>
      </text>
    </comment>
    <comment ref="G30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PAGO INSCRIPCION 10/08/2017 $2,560
</t>
        </r>
      </text>
    </comment>
    <comment ref="I30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PAGO MENSUALIDAD SEPTIEMBRE 01/09/2017 $1,000</t>
        </r>
      </text>
    </comment>
    <comment ref="K3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10/10/2017 $1000</t>
        </r>
      </text>
    </comment>
    <comment ref="M3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13/11/2017 $1,000</t>
        </r>
      </text>
    </comment>
    <comment ref="O3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08/12/2017 $1,000</t>
        </r>
      </text>
    </comment>
    <comment ref="Q3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12/01/2018 $1,000</t>
        </r>
      </text>
    </comment>
    <comment ref="S3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09/02/2018 $1000</t>
        </r>
      </text>
    </comment>
    <comment ref="U3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09/03/2018 $1000</t>
        </r>
      </text>
    </comment>
    <comment ref="W3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12/04/2018 $1000</t>
        </r>
      </text>
    </comment>
    <comment ref="Y3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15/05/2018 $1000</t>
        </r>
      </text>
    </comment>
    <comment ref="AC3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14/06/2018 $1000 SOLO Q NO TOMO ESSA MATERIA X LO QUE SE PASO A JULIO</t>
        </r>
      </text>
    </comment>
    <comment ref="AE3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17/07/2018 1200 </t>
        </r>
      </text>
    </comment>
    <comment ref="AG3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12/09/2018 $1000</t>
        </r>
      </text>
    </comment>
    <comment ref="AI3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15/10/2018 $1000</t>
        </r>
      </text>
    </comment>
    <comment ref="AK3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14/11/18 1000</t>
        </r>
      </text>
    </comment>
    <comment ref="AM3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14/12/2018 $1000</t>
        </r>
      </text>
    </comment>
    <comment ref="AO3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14/01/2019 $1000</t>
        </r>
      </text>
    </comment>
    <comment ref="AQ3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20/02/2019 $1200 </t>
        </r>
      </text>
    </comment>
    <comment ref="G3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INSCRIPCIÓN 08/08/2017 $2,560</t>
        </r>
      </text>
    </comment>
    <comment ref="I31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PAGO MENSUALIDAD SEPTIEMBRE 11/09/2017 $ 2000
</t>
        </r>
      </text>
    </comment>
    <comment ref="K3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$2000 09/10/2017</t>
        </r>
      </text>
    </comment>
    <comment ref="M3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14/11/2017 $2,000</t>
        </r>
      </text>
    </comment>
    <comment ref="O3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14/12/2017 $2,000</t>
        </r>
      </text>
    </comment>
    <comment ref="Q3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08/01/2018 $2000</t>
        </r>
      </text>
    </comment>
    <comment ref="S3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12/02/2018 $2,000</t>
        </r>
      </text>
    </comment>
    <comment ref="U3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12/03/2018 $2000</t>
        </r>
      </text>
    </comment>
    <comment ref="W3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09/04/2018 $2,000</t>
        </r>
      </text>
    </comment>
    <comment ref="Y3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15/05/2018 $2,000</t>
        </r>
      </text>
    </comment>
    <comment ref="AA3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11/06/2018 $2000</t>
        </r>
      </text>
    </comment>
    <comment ref="AC3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09/07/2018 $2,000</t>
        </r>
      </text>
    </comment>
    <comment ref="AE3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10/08/2018 $2000</t>
        </r>
      </text>
    </comment>
    <comment ref="AG3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14/09/2018 $2000</t>
        </r>
      </text>
    </comment>
    <comment ref="AI3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10/10/2018 $2000</t>
        </r>
      </text>
    </comment>
    <comment ref="AK3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08/11/2018 2000</t>
        </r>
      </text>
    </comment>
    <comment ref="AM3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10/12/18 $2000</t>
        </r>
      </text>
    </comment>
    <comment ref="AO3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14/01/2019 $2000</t>
        </r>
      </text>
    </comment>
    <comment ref="AQ3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11/02/2019 $2000</t>
        </r>
      </text>
    </comment>
    <comment ref="G3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inscripción 23/10/2017 $3200 se incorporo despues de iniciar la maestria</t>
        </r>
      </text>
    </comment>
    <comment ref="I3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mensualidas septiembre 24/11/2017 /3450m+150cf+345int mo)=3945</t>
        </r>
      </text>
    </comment>
    <comment ref="K3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08/12/2017 (3450+150cf+172.50)=3772.50</t>
        </r>
      </text>
    </comment>
    <comment ref="M3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29/01/2018 3600</t>
        </r>
      </text>
    </comment>
    <comment ref="O3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diciembre, enero y abono a febrero 05/04/2019 10,000
dice 3600
enero 3600 
feb 2800</t>
        </r>
      </text>
    </comment>
    <comment ref="Q3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diciembre, enero y abono a febrero 05/04/2019 10,000
dice 3600
enero 3600 
feb 2800</t>
        </r>
      </text>
    </comment>
    <comment ref="S3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diciembre, enero y abono a febrero 05/04/2019 10,000
dice 3600
enero 3600 
feb 2800</t>
        </r>
      </text>
    </comment>
    <comment ref="U32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mensualidades marzo 2018 a -junio 2019 20/01/2020 (acuerdo de pago con comité directivo 
12 meses x $1,904.00 =22,849 </t>
        </r>
      </text>
    </comment>
    <comment ref="W32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mensualidades marzo 2018 a -junio 2019 20/01/2020 (acuerdo de pago con comité directivo 
12 meses x $1,904.00 =22,849 </t>
        </r>
      </text>
    </comment>
    <comment ref="Y32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mensualidades marzo 2018 a -junio 2019 20/01/2020 (acuerdo de pago con comité directivo 
12 meses x $1,904.00 =22,849 </t>
        </r>
      </text>
    </comment>
    <comment ref="AA32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mensualidades marzo 2018 a -junio 2019 20/01/2020 (acuerdo de pago con comité directivo 
12 meses x $1,904.00 =22,849 </t>
        </r>
      </text>
    </comment>
    <comment ref="AC32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mensualidades marzo 2018 a -junio 2019 20/01/2020 (acuerdo de pago con comité directivo 
12 meses x $1,904.00 =22,849 </t>
        </r>
      </text>
    </comment>
    <comment ref="AE32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mensualidades marzo 2018 a -junio 2019 20/01/2020 (acuerdo de pago con comité directivo 
12 meses x $1,904.00 =22,849 </t>
        </r>
      </text>
    </comment>
    <comment ref="AG32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mensualidades marzo 2018 a -junio 2019 20/01/2020 (acuerdo de pago con comité directivo 
12 meses x $1,904.00 =22,849 </t>
        </r>
      </text>
    </comment>
    <comment ref="AI32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mensualidades marzo 2018 a -junio 2019 20/01/2020 (acuerdo de pago con comité directivo 
12 meses x $1,904.00 =22,849 </t>
        </r>
      </text>
    </comment>
    <comment ref="AK32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mensualidades marzo 2018 a -junio 2019 20/01/2020 (acuerdo de pago con comité directivo 
12 meses x $1,904.00 =22,849 </t>
        </r>
      </text>
    </comment>
    <comment ref="AM32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mensualidades marzo 2018 a -junio 2019 20/01/2020 (acuerdo de pago con comité directivo 
12 meses x $1,904.00 =22,849 </t>
        </r>
      </text>
    </comment>
    <comment ref="AO32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mensualidades marzo 2018 a -junio 2019 20/01/2020 (acuerdo de pago con comité directivo 
12 meses x $1,904.00 =22,849 </t>
        </r>
      </text>
    </comment>
    <comment ref="AQ32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mensualidades marzo 2018 a -junio 2019 20/01/2020 (acuerdo de pago con comité directivo 
12 meses x $1,904.00 =22,849 </t>
        </r>
      </text>
    </comment>
    <comment ref="AQ3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materia seminario de tesis 06/02/2019 $3450 </t>
        </r>
      </text>
    </comment>
    <comment ref="AQ3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materia seminario de tesis 31/01/2019 $3450 </t>
        </r>
      </text>
    </comment>
    <comment ref="G47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PAGO INSCRIPCIÓN 04/08/2017 1000</t>
        </r>
      </text>
    </comment>
    <comment ref="C4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se dio de baja mando comunidado via correo electrónico</t>
        </r>
      </text>
    </comment>
    <comment ref="G48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PAGO INSCRIPCIÓN 18/08/2017 $3,200</t>
        </r>
      </text>
    </comment>
    <comment ref="I4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05/10/2017 $3,772.50</t>
        </r>
      </text>
    </comment>
    <comment ref="G49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PAGO INSCRIPCIÓN 14/08/2017 $2,560
</t>
        </r>
      </text>
    </comment>
    <comment ref="I49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PAGO MENSUALIDAD SEPTIEMBRE 15/09/2017 $2000</t>
        </r>
      </text>
    </comment>
    <comment ref="K4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31/10/2017 $2500  (2000+150cf)=2150 teniendo 350 de saldo a favor </t>
        </r>
      </text>
    </comment>
    <comment ref="M4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15/11/2017 $1650 </t>
        </r>
      </text>
    </comment>
    <comment ref="G50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PAGO INSCRIPCIÓN 11/08/2017 $2,560</t>
        </r>
      </text>
    </comment>
    <comment ref="I50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PAGO MENSUALIDAD SEPTIEMBRE 01/09/2017 $1,000
</t>
        </r>
      </text>
    </comment>
    <comment ref="G51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PAGO INSCRIPCIÓN 17/08/2017 $3,200</t>
        </r>
      </text>
    </comment>
    <comment ref="I5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3450 26/09/2017</t>
        </r>
      </text>
    </comment>
    <comment ref="K5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$3450 10/10/2017
</t>
        </r>
      </text>
    </comment>
    <comment ref="M5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22/11/2017 $3,600</t>
        </r>
      </text>
    </comment>
    <comment ref="O5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09/12/2017 $3,450</t>
        </r>
      </text>
    </comment>
    <comment ref="G52" authorId="1">
      <text>
        <r>
          <rPr>
            <b/>
            <sz val="9"/>
            <color indexed="81"/>
            <rFont val="Tahoma"/>
            <family val="2"/>
          </rPr>
          <t>gteadmin:PAGO INSCRIPCIÓN 11/08/2017 $2,560</t>
        </r>
      </text>
    </comment>
    <comment ref="I52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PAGO MENSUALIDAD SEPTIEMBRE 01/09/2017 $1,000</t>
        </r>
      </text>
    </comment>
    <comment ref="K5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26/10/2017 (1000mn+150cf)=1150
</t>
        </r>
      </text>
    </comment>
    <comment ref="G5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INCRIPCIÓN 14/08/2017 $2,560</t>
        </r>
      </text>
    </comment>
    <comment ref="I5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$1000 01/09/2017</t>
        </r>
      </text>
    </comment>
    <comment ref="G54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PAGO INSCRIPCIÓN 14/08/2017 $2,560</t>
        </r>
      </text>
    </comment>
    <comment ref="I5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sep, oct, nov y dic 08/12/2017 ya que se realizo convenio con el $19,120</t>
        </r>
      </text>
    </comment>
    <comment ref="K5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sep, oct, nov y dic 08/12/2017 ya que se realizo convenio con el $19,120</t>
        </r>
      </text>
    </comment>
    <comment ref="M5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sep, oct, nov y dic 08/12/2017 ya que se realizo convenio con el $19,120</t>
        </r>
      </text>
    </comment>
    <comment ref="O5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sep, oct, nov y dic 08/12/2017 ya que se realizo convenio con el $19,120</t>
        </r>
      </text>
    </comment>
    <comment ref="Q5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24/01/2018 (4780+150cf)=4,930</t>
        </r>
      </text>
    </comment>
    <comment ref="S5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26/02/2018 (4780+150cf)=4,930</t>
        </r>
      </text>
    </comment>
    <comment ref="G5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inscripción 24/08/2017 $2,560</t>
        </r>
      </text>
    </comment>
  </commentList>
</comments>
</file>

<file path=xl/comments10.xml><?xml version="1.0" encoding="utf-8"?>
<comments xmlns="http://schemas.openxmlformats.org/spreadsheetml/2006/main">
  <authors>
    <author>auxcontable</author>
    <author>AuxContable</author>
    <author>Auxadmon</author>
  </authors>
  <commentList>
    <comment ref="L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descuento del 6% 4,500</t>
        </r>
      </text>
    </comment>
    <comment ref="G7" authorId="1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Inscripción 17/09/21  $2,560
</t>
        </r>
      </text>
    </comment>
    <comment ref="I7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Pgo equivalencia 11/10/2021 $3,066</t>
        </r>
      </text>
    </comment>
    <comment ref="K7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enero 05/01/2022 $3,647.20</t>
        </r>
      </text>
    </comment>
    <comment ref="M7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febrero 05/02/2022 $3,647.20</t>
        </r>
      </text>
    </comment>
    <comment ref="O7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marzoo 08/03/22 $3,648.14</t>
        </r>
      </text>
    </comment>
    <comment ref="Q7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06/04/22 $3,648.14</t>
        </r>
      </text>
    </comment>
    <comment ref="S7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05/05/2022 $3,648 </t>
        </r>
      </text>
    </comment>
    <comment ref="U7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09/06/22 $3,881</t>
        </r>
      </text>
    </comment>
    <comment ref="G8" authorId="1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Inscripción 27/09/21
$2,560
</t>
        </r>
      </text>
    </comment>
    <comment ref="I8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Pgo equivalencia 11/01/2021 $3,065</t>
        </r>
      </text>
    </comment>
    <comment ref="K8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enero 05/01/2022 $3,647.20</t>
        </r>
      </text>
    </comment>
    <comment ref="M8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febrero 05/02/2022 $3,647.20</t>
        </r>
      </text>
    </comment>
    <comment ref="O8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marzoo 08/03/22 $3,648.14</t>
        </r>
      </text>
    </comment>
    <comment ref="Q8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06/04/22 $3,648.14</t>
        </r>
      </text>
    </comment>
    <comment ref="S8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05/05/2022 $3,648 </t>
        </r>
      </text>
    </comment>
    <comment ref="U8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09/06/22 $3,881</t>
        </r>
      </text>
    </comment>
    <comment ref="G9" authorId="1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Inscripción 21/09/21
$2,560</t>
        </r>
      </text>
    </comment>
    <comment ref="I9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Pgo equivalencia 18/11/2021 $3,066</t>
        </r>
      </text>
    </comment>
    <comment ref="K9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enero 03/01/2022 $3,648.14</t>
        </r>
      </text>
    </comment>
    <comment ref="M9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Febrero 01/02/2022 $3,648.14</t>
        </r>
      </text>
    </comment>
    <comment ref="O9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marzoo 02/03/22 $3,648.14</t>
        </r>
      </text>
    </comment>
    <comment ref="Q9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05/04/22 $3,648.14</t>
        </r>
      </text>
    </comment>
    <comment ref="S9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05/05/2022 $3,648.14</t>
        </r>
      </text>
    </comment>
    <comment ref="U9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06/06/22 $3881</t>
        </r>
      </text>
    </comment>
    <comment ref="G10" authorId="1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Inscripción 27/09/21
$3,200
</t>
        </r>
      </text>
    </comment>
    <comment ref="I10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Pgo equivalencia 0701/2022 $3,066</t>
        </r>
      </text>
    </comment>
    <comment ref="K10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enero 05/01/2022 $3,881</t>
        </r>
      </text>
    </comment>
    <comment ref="M10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febrero 04/02/2022 $3,881</t>
        </r>
      </text>
    </comment>
    <comment ref="O10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01/03/22 $3,881</t>
        </r>
      </text>
    </comment>
    <comment ref="Q10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04/04/2022 $3,298.85 y $582.15 </t>
        </r>
      </text>
    </comment>
    <comment ref="S10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03/05/2022 $3,298.85 Y 582.15 </t>
        </r>
      </text>
    </comment>
    <comment ref="U10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01/06/2022 $3,298.85 Y 582.15 </t>
        </r>
      </text>
    </comment>
    <comment ref="G11" authorId="1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Inscripción 27/09/21 $2,560
</t>
        </r>
      </text>
    </comment>
    <comment ref="I11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Pgo equivalencia 06/01/202 $3,065</t>
        </r>
      </text>
    </comment>
    <comment ref="K11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enero 06/01/2022 $3,648</t>
        </r>
      </text>
    </comment>
    <comment ref="M11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FEBRERO 14/02/22 $3,880</t>
        </r>
      </text>
    </comment>
    <comment ref="O11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09/03/22 $3,880</t>
        </r>
      </text>
    </comment>
    <comment ref="Q11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21/04/2022 $3,880 +150 de recargo $4,030</t>
        </r>
      </text>
    </comment>
    <comment ref="S11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16/05/2022 $4,030</t>
        </r>
      </text>
    </comment>
    <comment ref="U11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14/06/22 $3,880</t>
        </r>
      </text>
    </comment>
    <comment ref="G12" authorId="1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Inscripción 27/09/21
$3,200
</t>
        </r>
      </text>
    </comment>
    <comment ref="I12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04/01/2022 $3,065</t>
        </r>
      </text>
    </comment>
    <comment ref="K12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enero 04/01/2022 $3,648.14</t>
        </r>
      </text>
    </comment>
    <comment ref="M12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febrero 04/03/22 $3,881</t>
        </r>
      </text>
    </comment>
    <comment ref="O12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marzoo 04/03/22 $3,648.14</t>
        </r>
      </text>
    </comment>
    <comment ref="Q12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02/04/22 $3,648.14</t>
        </r>
      </text>
    </comment>
    <comment ref="S12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05/05/2022 $3,648.14</t>
        </r>
      </text>
    </comment>
    <comment ref="U12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06/06/22 $3,648.14</t>
        </r>
      </text>
    </comment>
    <comment ref="G13" authorId="1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de Inscripción 08/09/21
$2,560
</t>
        </r>
      </text>
    </comment>
    <comment ref="I13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05/01/2022 $3,065</t>
        </r>
      </text>
    </comment>
    <comment ref="K13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enero 05/01/2022 $3,647</t>
        </r>
      </text>
    </comment>
    <comment ref="M13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febrero 08/02/2022 $3,647</t>
        </r>
      </text>
    </comment>
    <comment ref="O13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03/03/22 #3,647</t>
        </r>
      </text>
    </comment>
    <comment ref="Q13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07/04/22 $3,647</t>
        </r>
      </text>
    </comment>
    <comment ref="S13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05/05/2022 $3,647</t>
        </r>
      </text>
    </comment>
    <comment ref="U13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$3,647 Y $ 233 13/06/22  </t>
        </r>
      </text>
    </comment>
    <comment ref="G14" authorId="1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Inscripción 13/09/21
$3,200
</t>
        </r>
      </text>
    </comment>
    <comment ref="I14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27/12/2021 $3,065</t>
        </r>
      </text>
    </comment>
    <comment ref="K14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enero 07/01/2022 $1,940.50 50% efectivo y 50% ret</t>
        </r>
      </text>
    </comment>
    <comment ref="M14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febrero 04/02/2022 $1,940.50 50% efectivo y 50% ret</t>
        </r>
      </text>
    </comment>
    <comment ref="O14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10/03/2022 $1,940.50 50% efectivo y 50% ret</t>
        </r>
      </text>
    </comment>
    <comment ref="Q14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04/04/2022 $1,940.50 50% efectivo y 50% ret</t>
        </r>
      </text>
    </comment>
    <comment ref="S14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12/05/2022 $1,940.50 50% efectivo y 50% ret
pago la materia pero no la tomara hasta nuevo aviso</t>
        </r>
      </text>
    </comment>
    <comment ref="U14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14/06/2022 $1,940.50 50% efectivo y 50% ret
pago la materia pero no la tomara hasta nuevo aviso</t>
        </r>
      </text>
    </comment>
    <comment ref="G15" authorId="1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Inscripción 30/09/21
$3,200
</t>
        </r>
      </text>
    </comment>
    <comment ref="I15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05/01/2022 $3,065</t>
        </r>
      </text>
    </comment>
    <comment ref="K15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enero 05/01/2022 $3,648</t>
        </r>
      </text>
    </comment>
    <comment ref="M15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febrero18/02/22 $3,881 </t>
        </r>
      </text>
    </comment>
    <comment ref="O15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23/03/22 $4,030</t>
        </r>
      </text>
    </comment>
    <comment ref="Q15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25/04/2022 $4,030 Y abono a mayo $470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    </r>
      </text>
    </comment>
    <comment ref="S15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complemento mensualidad mayo $3,410 y mensualidad junio $3,880  16/06/22</t>
        </r>
      </text>
    </comment>
    <comment ref="U15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complemento mensualidad mayo $3,410 y mensualidad junio $3,880  16/06/22</t>
        </r>
      </text>
    </comment>
    <comment ref="G16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inscripción 08/10/2021 $3200</t>
        </r>
      </text>
    </comment>
    <comment ref="I16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equivalencia 10/01/2022 $3,066</t>
        </r>
      </text>
    </comment>
    <comment ref="K16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Enero 08/02/2022 $3,648 quedando a deber </t>
        </r>
      </text>
    </comment>
    <comment ref="M16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complemento enero y mensualidad de Febrero 17/02/2022</t>
        </r>
      </text>
    </comment>
    <comment ref="O16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04/03/22 $3,648</t>
        </r>
      </text>
    </comment>
    <comment ref="Q16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01/04/22 $3,648</t>
        </r>
      </text>
    </comment>
    <comment ref="S16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04/05/2022 $3,648 </t>
        </r>
      </text>
    </comment>
    <comment ref="U16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08/06/22 $3,880 </t>
        </r>
      </text>
    </comment>
    <comment ref="G17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inscripción 13/01/2022 $3200 </t>
        </r>
      </text>
    </comment>
    <comment ref="I17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equivalencia 14/06/22 $3,065</t>
        </r>
      </text>
    </comment>
    <comment ref="K17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enero 20/01/22 $3,880</t>
        </r>
      </text>
    </comment>
    <comment ref="M17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FEBRERO 02/02/22 $3,880</t>
        </r>
      </text>
    </comment>
    <comment ref="O17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08/03/22 $3,880</t>
        </r>
      </text>
    </comment>
    <comment ref="Q17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05/04/2022 $3298 y 582 </t>
        </r>
      </text>
    </comment>
    <comment ref="S17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05/05/2022 $3,298 y 349.20</t>
        </r>
      </text>
    </comment>
    <comment ref="U17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07/06/222 $3,298 y $582 </t>
        </r>
      </text>
    </comment>
    <comment ref="G18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inscripcion y 6 mensualidades 19/01/22 
inscripcion $3,712
mensualidades $5,015.84*6=30,095.04</t>
        </r>
      </text>
    </comment>
    <comment ref="K18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inscripcion y 6 mensualidades 19/01/22 
inscripcion $3,712
mensualidades $5,015.84*6=30,095.04</t>
        </r>
      </text>
    </comment>
    <comment ref="M18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inscripcion y 6 mensualidades 19/01/22 
inscripcion $3,712
mensualidades $5,015.84*6=30,095.04</t>
        </r>
      </text>
    </comment>
    <comment ref="O18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inscripcion y 6 mensualidades 19/01/22 
inscripcion $3,712
mensualidades $5,015.84*6=30,095.04</t>
        </r>
      </text>
    </comment>
    <comment ref="Q18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inscripcion y 6 mensualidades 19/01/22 
inscripcion $3,712
mensualidades $5,015.84*6=30,095.04</t>
        </r>
      </text>
    </comment>
    <comment ref="S18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inscripcion y 6 mensualidades 19/01/22 
inscripcion $3,712
mensualidades $5,015.84*6=30,095.04</t>
        </r>
      </text>
    </comment>
    <comment ref="U18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inscripcion y 6 mensualidades 19/01/22 
inscripcion $3,712
mensualidades $5,015.84*6=30,095.04</t>
        </r>
      </text>
    </comment>
    <comment ref="G19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inscripción 15/12/21 $1600 y el 13/01/22 $1600</t>
        </r>
      </text>
    </comment>
    <comment ref="K19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mensualidades enero a marzo 10/03/22 
$12,600</t>
        </r>
      </text>
    </comment>
    <comment ref="M19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mensualidades enero a marzo 10/03/22 
$12,600</t>
        </r>
      </text>
    </comment>
    <comment ref="O19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mensualidades enero a marzo 10/03/22 
$12,600</t>
        </r>
      </text>
    </comment>
    <comment ref="Q19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abril, mayo y junio $12,552 13/06/22</t>
        </r>
      </text>
    </comment>
    <comment ref="S19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abril, mayo y junio $12,552 13/06/22</t>
        </r>
      </text>
    </comment>
    <comment ref="U19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abril, mayo y junio $12,552 13/06/22</t>
        </r>
      </text>
    </comment>
    <comment ref="I22" authorId="2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15/12/2021 $3,065</t>
        </r>
      </text>
    </comment>
  </commentList>
</comments>
</file>

<file path=xl/comments11.xml><?xml version="1.0" encoding="utf-8"?>
<comments xmlns="http://schemas.openxmlformats.org/spreadsheetml/2006/main">
  <authors>
    <author>auxcontable</author>
    <author>Auxadmon</author>
    <author>Auxadministración</author>
    <author>Maggie</author>
  </authors>
  <commentList>
    <comment ref="J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descuento del 6% 4,500</t>
        </r>
      </text>
    </comment>
    <comment ref="G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inscripción 14/09/22 $3,880 CON SALDO A FAVOR 600</t>
        </r>
      </text>
    </comment>
    <comment ref="I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05/10/22 </t>
        </r>
      </text>
    </comment>
    <comment ref="K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01/11/22 $2,917.76 y 729.44</t>
        </r>
      </text>
    </comment>
    <comment ref="M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diceimbre 05/12/22 2,917.76 y 729.44 = $3,647.20 </t>
        </r>
      </text>
    </comment>
    <comment ref="O7" authorId="2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Enero 02/01/2023  $729.44 y $2,917.76 = $3,647.20</t>
        </r>
      </text>
    </comment>
    <comment ref="Q7" authorId="2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Febrero  04/02/2023  $2,917.76 y $729.44 = $3,647.20</t>
        </r>
      </text>
    </comment>
    <comment ref="S7" authorId="2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MARZO  05/03/2023  $2,917.76 y $729.44 = $3,647.20</t>
        </r>
      </text>
    </comment>
    <comment ref="U7" authorId="2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abril 12/04/2023  $3,104 y 776 = $3,880</t>
        </r>
      </text>
    </comment>
    <comment ref="W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05/05/2023 $2,917.76  y $ 729.44 =3,647.20</t>
        </r>
      </text>
    </comment>
    <comment ref="Y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05/06/2023 $2,917.76  y $ 729.44 =3,647.20</t>
        </r>
      </text>
    </comment>
    <comment ref="AA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06/07/2023 $3,104  y $ 776 =3,880</t>
        </r>
      </text>
    </comment>
    <comment ref="AC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04/08/2023 $2,917.16y 729.44</t>
        </r>
      </text>
    </comment>
    <comment ref="AE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sept, oct y nov 25/08/2023 $10,939.80</t>
        </r>
      </text>
    </comment>
    <comment ref="AG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sept, oct y nov 25/08/2023 $10,939.80</t>
        </r>
      </text>
    </comment>
    <comment ref="AI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sept, oct y nov 25/08/2023 $10,939.80</t>
        </r>
      </text>
    </comment>
    <comment ref="AK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diciembre 05/12/2023 $3,646.50</t>
        </r>
      </text>
    </comment>
    <comment ref="G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inscripción 14/09/22 $3,200 </t>
        </r>
      </text>
    </comment>
    <comment ref="I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menusalidad octubre 14/10/22 $3,880 </t>
        </r>
      </text>
    </comment>
    <comment ref="K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$4,030 24/11/22 </t>
        </r>
      </text>
    </comment>
    <comment ref="M8" authorId="2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Diciembre 19/01/2023  $4,224 (3,880+150+149int)</t>
        </r>
      </text>
    </comment>
    <comment ref="O8" authorId="2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enero 17/02/2023  $4,224 (3,880+150+149int)</t>
        </r>
      </text>
    </comment>
    <comment ref="Q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febrero 08/04/2023 $3,880+150cf+194int=4,224</t>
        </r>
      </text>
    </comment>
    <comment ref="S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mernsualidad marzo 22/05/2023 3,880+150cf+388int=4,418</t>
        </r>
      </text>
    </comment>
    <comment ref="U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mernsualidad abril 22/05/2023 3,880+150cf+194int=4,224</t>
        </r>
      </text>
    </comment>
    <comment ref="W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28/06/2023 3,880+150+194=4,224</t>
        </r>
      </text>
    </comment>
    <comment ref="Y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25/07/2023 $3,880+150cf+194int=4,224</t>
        </r>
      </text>
    </comment>
    <comment ref="AA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08/08/2023 $3,880+150cf+194int=4,224</t>
        </r>
      </text>
    </comment>
    <comment ref="AC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11/08/2023 $3,880</t>
        </r>
      </text>
    </comment>
    <comment ref="AE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05/10/2023 $3,880+150cf+194int=4,224</t>
        </r>
      </text>
    </comment>
    <comment ref="AG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11/12/2023 $3,880+150cf+388int=4,418</t>
        </r>
      </text>
    </comment>
    <comment ref="AI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17/12/2023 $3,880+150cf+194int=4,224</t>
        </r>
      </text>
    </comment>
    <comment ref="AK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diciembre 22/02/2024 3,880+150+388=4,418</t>
        </r>
      </text>
    </comment>
    <comment ref="AM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enero 19/03/2024 3,880+150cf+582int=4,612</t>
        </r>
      </text>
    </comment>
    <comment ref="AO8" authorId="3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febrero 25/03/2024 3,880+150cf+388=4,418</t>
        </r>
      </text>
    </comment>
    <comment ref="G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inscripción 14/09/22 $3,200 </t>
        </r>
      </text>
    </comment>
    <comment ref="I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14/10/22 $3,880</t>
        </r>
      </text>
    </comment>
    <comment ref="K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04/11/22 $3,647.20</t>
        </r>
      </text>
    </comment>
    <comment ref="M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diceimbre 02/12/22 $3,647.20</t>
        </r>
      </text>
    </comment>
    <comment ref="O9" authorId="2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Enero 11/01/2023  $3,880</t>
        </r>
      </text>
    </comment>
    <comment ref="Q9" authorId="2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Febrero  02/02/2023  $3,647.20</t>
        </r>
      </text>
    </comment>
    <comment ref="S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31/03/2023 $4,030 (3880+150)</t>
        </r>
      </text>
    </comment>
    <comment ref="U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10/04/23 $3,880</t>
        </r>
      </text>
    </comment>
    <comment ref="W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02/05/2023 $3,880</t>
        </r>
      </text>
    </comment>
    <comment ref="Y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28/06/23 $4,030</t>
        </r>
      </text>
    </comment>
    <comment ref="AA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01/08/2023 $3,880+150cf+194int=4,224</t>
        </r>
      </text>
    </comment>
    <comment ref="AC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21/08/2023 3,880+150CF= $4,030</t>
        </r>
      </text>
    </comment>
    <comment ref="AE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18/09/2023 3,880+150CF= $4,030</t>
        </r>
      </text>
    </comment>
    <comment ref="AG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06/10/2023 $3,647.20</t>
        </r>
      </text>
    </comment>
    <comment ref="AI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03/11/2023 $3,880</t>
        </r>
      </text>
    </comment>
    <comment ref="AK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diciembre 04/01/2024 $3,880+150+194int=4,224</t>
        </r>
      </text>
    </comment>
    <comment ref="AM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enero 2024 05/01/2024 $3,647.20</t>
        </r>
      </text>
    </comment>
    <comment ref="AO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febrero 07/02/2024 $3,647.20</t>
        </r>
      </text>
    </comment>
    <comment ref="G10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inscripción 15/09/2022 $3,200 </t>
        </r>
      </text>
    </comment>
    <comment ref="I10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04/10/22 $3,647</t>
        </r>
      </text>
    </comment>
    <comment ref="K10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05/11/22 $3,647</t>
        </r>
      </text>
    </comment>
    <comment ref="M10" authorId="2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diciembre 05/12/2022  $3,647</t>
        </r>
      </text>
    </comment>
    <comment ref="O10" authorId="2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enero 11/01/2023  $3,880</t>
        </r>
      </text>
    </comment>
    <comment ref="Q10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febrero 17/02/2023 $3,880</t>
        </r>
      </text>
    </comment>
    <comment ref="S10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10/03/23 $3,880</t>
        </r>
      </text>
    </comment>
    <comment ref="U10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28/04/2023 $3,880+150= 4,030</t>
        </r>
      </text>
    </comment>
    <comment ref="W10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05/05/2023 $3,880</t>
        </r>
      </text>
    </comment>
    <comment ref="Y10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02/06/2023 $3,880</t>
        </r>
      </text>
    </comment>
    <comment ref="AA10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03/07/2023 $3,880</t>
        </r>
      </text>
    </comment>
    <comment ref="AC10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04/08/2023 $3,880</t>
        </r>
      </text>
    </comment>
    <comment ref="AE10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05/09/2023 $3,880</t>
        </r>
      </text>
    </comment>
    <comment ref="AG10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05/10/2023 $3,880</t>
        </r>
      </text>
    </comment>
    <comment ref="AI10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07/11/2023 $3,880</t>
        </r>
      </text>
    </comment>
    <comment ref="AK10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diciembre 05/12/2023 $3,000 y $ 880</t>
        </r>
      </text>
    </comment>
    <comment ref="AM10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enero 2024 05/01/2024 $3,648</t>
        </r>
      </text>
    </comment>
    <comment ref="AO10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febrero 23/02/2024 $3,880</t>
        </r>
      </text>
    </comment>
    <comment ref="G11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inscripción 13/09/2022 $3,200 </t>
        </r>
      </text>
    </comment>
    <comment ref="I11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05/10/22 $5,452 </t>
        </r>
      </text>
    </comment>
    <comment ref="K11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07/11/22 $5,452</t>
        </r>
      </text>
    </comment>
    <comment ref="M11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diciembre    </t>
        </r>
      </text>
    </comment>
    <comment ref="O11" authorId="2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Enero  07/02/2023  $6,090 (5,800+</t>
        </r>
      </text>
    </comment>
    <comment ref="Q11" authorId="2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Febrero  07/02/2023  $5,452</t>
        </r>
      </text>
    </comment>
  </commentList>
</comments>
</file>

<file path=xl/comments12.xml><?xml version="1.0" encoding="utf-8"?>
<comments xmlns="http://schemas.openxmlformats.org/spreadsheetml/2006/main">
  <authors>
    <author>auxcontable</author>
    <author>Auxadmon</author>
  </authors>
  <commentList>
    <comment ref="J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descuento del 6% 4,500</t>
        </r>
      </text>
    </comment>
    <comment ref="G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inscripción 17/03/23 $3,200</t>
        </r>
      </text>
    </comment>
    <comment ref="K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17/04/2023 $4200+150= 4,350</t>
        </r>
      </text>
    </comment>
    <comment ref="M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14/06/2023 $4,200+150cf+210int=4,560</t>
        </r>
      </text>
    </comment>
    <comment ref="O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14/06/2023 $4,200</t>
        </r>
      </text>
    </comment>
    <comment ref="Q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14/08/2023 4,200+150cf+210int=4,560</t>
        </r>
      </text>
    </comment>
    <comment ref="S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14/08/2023 $4,200</t>
        </r>
      </text>
    </comment>
    <comment ref="U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22/09/2023 $4,500</t>
        </r>
      </text>
    </comment>
    <comment ref="W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17/11/2023 $4500+150+225int=4,875</t>
        </r>
      </text>
    </comment>
    <comment ref="Y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17/11/2023 $4500</t>
        </r>
      </text>
    </comment>
    <comment ref="AA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18/01/2024 diciembre 4,500+150+225int=4,875 
enero 4,500+150=4,650</t>
        </r>
      </text>
    </comment>
    <comment ref="AC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18/01/2024 diciembre 4,500+150+225int=4,875 
enero 4,500+150=4,650</t>
        </r>
      </text>
    </comment>
  </commentList>
</comments>
</file>

<file path=xl/comments13.xml><?xml version="1.0" encoding="utf-8"?>
<comments xmlns="http://schemas.openxmlformats.org/spreadsheetml/2006/main">
  <authors>
    <author>auxcontable</author>
    <author>Auxadmon</author>
  </authors>
  <commentList>
    <comment ref="J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descuento del 6% 4,500</t>
        </r>
      </text>
    </comment>
    <comment ref="G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inscripción 05/08/23 $3,200</t>
        </r>
      </text>
    </comment>
    <comment ref="I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03/10/2023 $6,250</t>
        </r>
      </text>
    </comment>
    <comment ref="K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 17/10/2023 $6,250</t>
        </r>
      </text>
    </comment>
    <comment ref="M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28/11/2023 $6,250</t>
        </r>
      </text>
    </comment>
    <comment ref="O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diciembre 30/12/2023 $6,250 entro en enero el pago</t>
        </r>
      </text>
    </comment>
    <comment ref="Q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enero 2024 30/01/2024 $6,100+150=$6,250</t>
        </r>
      </text>
    </comment>
    <comment ref="S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febrero 01/03/2024 6,100+150cf+305=6,555</t>
        </r>
      </text>
    </comment>
    <comment ref="W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29/05/2024 
$6,735</t>
        </r>
      </text>
    </comment>
    <comment ref="Y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01/07/2024 $6,735</t>
        </r>
      </text>
    </comment>
    <comment ref="AA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02/07/2024 $6,735</t>
        </r>
      </text>
    </comment>
    <comment ref="AC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02/09/2024 $6,735 </t>
        </r>
      </text>
    </comment>
    <comment ref="G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inscripción 11/08/23 $3,200</t>
        </r>
      </text>
    </comment>
    <comment ref="I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02/10/2023 $2,500</t>
        </r>
      </text>
    </comment>
    <comment ref="K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06/10/2023 $2,500</t>
        </r>
      </text>
    </comment>
    <comment ref="M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03/11/2023 $2,500</t>
        </r>
      </text>
    </comment>
    <comment ref="O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diceimbre 04/12/2023 $2,500</t>
        </r>
      </text>
    </comment>
    <comment ref="Q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enero 2024 05/01/2024 $2,500</t>
        </r>
      </text>
    </comment>
    <comment ref="S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febrero 2024 06/02/2024 $2,500</t>
        </r>
      </text>
    </comment>
    <comment ref="U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05/03/2024 $2,500 y 200 el 13/03/2024</t>
        </r>
      </text>
    </comment>
    <comment ref="W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06/04/2024 $2,700</t>
        </r>
      </text>
    </comment>
    <comment ref="Y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07/05/2024 $2,700</t>
        </r>
      </text>
    </comment>
    <comment ref="AA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05/06/2024 $2,700</t>
        </r>
      </text>
    </comment>
    <comment ref="AG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09/09/2024 $2,700</t>
        </r>
      </text>
    </comment>
    <comment ref="G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inscripción 31/08/23 $3,200</t>
        </r>
      </text>
    </comment>
    <comment ref="I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29/09/2023 $6,100</t>
        </r>
      </text>
    </comment>
    <comment ref="K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19/10/2023 $6,100+150cf= 6,250</t>
        </r>
      </text>
    </comment>
    <comment ref="M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noviembre23/11/2023 4,200+150=4,350</t>
        </r>
      </text>
    </comment>
    <comment ref="O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diceimbre 11/12/2023 $4,200</t>
        </r>
      </text>
    </comment>
    <comment ref="Q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enero 2024 19/01/2024 $4,200</t>
        </r>
      </text>
    </comment>
    <comment ref="S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febrero 2024 y adeudo 150 de enero 10/02/2024 $4,350 </t>
        </r>
      </text>
    </comment>
    <comment ref="U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04/03/2024  $4,200 Y 30 05/03/2024</t>
        </r>
      </text>
    </comment>
    <comment ref="W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01/04/2024 $4,230</t>
        </r>
      </text>
    </comment>
    <comment ref="Y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03/05/2024 $4,230</t>
        </r>
      </text>
    </comment>
    <comment ref="AA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05/06/2024 $4,230</t>
        </r>
      </text>
    </comment>
    <comment ref="AC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01/07/2024 $4,230</t>
        </r>
      </text>
    </comment>
    <comment ref="AE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02/08/2024 $4,230</t>
        </r>
      </text>
    </comment>
    <comment ref="AG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04/09/2024 $4,512</t>
        </r>
      </text>
    </comment>
  </commentList>
</comments>
</file>

<file path=xl/comments14.xml><?xml version="1.0" encoding="utf-8"?>
<comments xmlns="http://schemas.openxmlformats.org/spreadsheetml/2006/main">
  <authors>
    <author>auxcontable</author>
    <author>Auxadmon</author>
  </authors>
  <commentList>
    <comment ref="J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descuento del 6% 4,500</t>
        </r>
      </text>
    </comment>
    <comment ref="G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inscripcion 29/02/2024 $2,100</t>
        </r>
      </text>
    </comment>
    <comment ref="I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05/03/2024</t>
        </r>
      </text>
    </comment>
    <comment ref="K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15/04/2024 $4,375 </t>
        </r>
      </text>
    </comment>
    <comment ref="M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18/05/2024 $4,717.50</t>
        </r>
      </text>
    </comment>
    <comment ref="O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10/06/2024 $4,375</t>
        </r>
      </text>
    </comment>
    <comment ref="Q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15/07/2024 $4,717.50</t>
        </r>
      </text>
    </comment>
    <comment ref="S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13/08/2024 $4,375</t>
        </r>
      </text>
    </comment>
    <comment ref="G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inscripcion 06/03/2024 </t>
        </r>
      </text>
    </comment>
    <comment ref="I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06/03/2024 $6,250</t>
        </r>
      </text>
    </comment>
    <comment ref="M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14/05/2024 $6,250</t>
        </r>
      </text>
    </comment>
    <comment ref="O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11/06/2024 $6,250</t>
        </r>
      </text>
    </comment>
    <comment ref="Q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14/07/2024 $6,250</t>
        </r>
      </text>
    </comment>
    <comment ref="S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14/08/2024 $6,250</t>
        </r>
      </text>
    </comment>
  </commentList>
</comments>
</file>

<file path=xl/comments15.xml><?xml version="1.0" encoding="utf-8"?>
<comments xmlns="http://schemas.openxmlformats.org/spreadsheetml/2006/main">
  <authors>
    <author>auxcontable</author>
    <author>Auxadmon</author>
  </authors>
  <commentList>
    <comment ref="J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descuento del 6% 4,500</t>
        </r>
      </text>
    </comment>
    <comment ref="G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inscripcion 13/09/2024 $3,500</t>
        </r>
      </text>
    </comment>
    <comment ref="I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modulo 1 1
24/09/2024 $6,500</t>
        </r>
      </text>
    </comment>
    <comment ref="O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04/06/2024 $6,250</t>
        </r>
      </text>
    </comment>
    <comment ref="Q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02/07/2024 $6,250</t>
        </r>
      </text>
    </comment>
  </commentList>
</comments>
</file>

<file path=xl/sharedStrings.xml><?xml version="1.0" encoding="utf-8"?>
<sst xmlns="http://schemas.openxmlformats.org/spreadsheetml/2006/main" count="6594" uniqueCount="2468">
  <si>
    <t>MAESTRIA EN GERENCIA DE PROYECTOS</t>
  </si>
  <si>
    <t>5ta. GENERACION</t>
  </si>
  <si>
    <t>SEDE LEON</t>
  </si>
  <si>
    <t>No.</t>
  </si>
  <si>
    <t>NOMBRE</t>
  </si>
  <si>
    <t>INSCRIPCION</t>
  </si>
  <si>
    <t>MARZO</t>
  </si>
  <si>
    <t>ANAYA ROMERO ALDO ARMANDO</t>
  </si>
  <si>
    <t>ARREDONDO DELGADO JOEL</t>
  </si>
  <si>
    <t>GARCIA MACIAS MARIANA</t>
  </si>
  <si>
    <t>GUTIERREZ GOMEZ OSCAR</t>
  </si>
  <si>
    <t>HERNANDEZ ROMO CARLOS FERNANDO</t>
  </si>
  <si>
    <t>JAIMES ANGEL JORGE JULIAN</t>
  </si>
  <si>
    <t>LOPEZ RODRIGUEZ CELSO</t>
  </si>
  <si>
    <t>PONTON ZUÑIGA BENJAMIN</t>
  </si>
  <si>
    <t>PRADO SILVA JULIO CESAR</t>
  </si>
  <si>
    <t>ROMAN SALGADO SIMON</t>
  </si>
  <si>
    <t>ROMERO REYES GLORIA ELENA</t>
  </si>
  <si>
    <t>ENE/FEB</t>
  </si>
  <si>
    <t>MARTINEZ GIRON JUAN ALFONSO</t>
  </si>
  <si>
    <t>ABRIL</t>
  </si>
  <si>
    <t>MENS. 1</t>
  </si>
  <si>
    <t>MENS. 2</t>
  </si>
  <si>
    <t>MENS. 3</t>
  </si>
  <si>
    <t>MENS. 4</t>
  </si>
  <si>
    <t>MENS. 5</t>
  </si>
  <si>
    <t>MENS. 6</t>
  </si>
  <si>
    <t>MENS. 7</t>
  </si>
  <si>
    <t>MENS. 8</t>
  </si>
  <si>
    <t>MENS. 9</t>
  </si>
  <si>
    <t>MENS. 10</t>
  </si>
  <si>
    <t>MENS. 11</t>
  </si>
  <si>
    <t>MENS. 12</t>
  </si>
  <si>
    <t>MENS. 13</t>
  </si>
  <si>
    <t>MENS. 14</t>
  </si>
  <si>
    <t>MENS. 15</t>
  </si>
  <si>
    <t>MENS. 16</t>
  </si>
  <si>
    <t>MENS. 17</t>
  </si>
  <si>
    <t>MENS. 18</t>
  </si>
  <si>
    <t>MAYO</t>
  </si>
  <si>
    <t>JUNIO</t>
  </si>
  <si>
    <t>JULIO</t>
  </si>
  <si>
    <t>SEP</t>
  </si>
  <si>
    <t>OCT</t>
  </si>
  <si>
    <t>NOV</t>
  </si>
  <si>
    <t>DIC</t>
  </si>
  <si>
    <t>ENERO</t>
  </si>
  <si>
    <t>AGO</t>
  </si>
  <si>
    <t>FEB</t>
  </si>
  <si>
    <t>NO.</t>
  </si>
  <si>
    <t>FAC.</t>
  </si>
  <si>
    <t>SOCIO</t>
  </si>
  <si>
    <t>NO SOCIO</t>
  </si>
  <si>
    <t>CONVENIO</t>
  </si>
  <si>
    <t>TOTALES</t>
  </si>
  <si>
    <t>VILLANUEVA VARGAS JUAN CARLOS</t>
  </si>
  <si>
    <t>F-18014</t>
  </si>
  <si>
    <t>F-17822</t>
  </si>
  <si>
    <t>F-17821</t>
  </si>
  <si>
    <t>F-17820</t>
  </si>
  <si>
    <t>F-17815</t>
  </si>
  <si>
    <t>F-17814</t>
  </si>
  <si>
    <t>F-17813</t>
  </si>
  <si>
    <t>F-17810</t>
  </si>
  <si>
    <t>F-17808</t>
  </si>
  <si>
    <t>F-17807</t>
  </si>
  <si>
    <t>F-17806</t>
  </si>
  <si>
    <r>
      <t xml:space="preserve">CLABE INTERBANCARIA: </t>
    </r>
    <r>
      <rPr>
        <b/>
        <sz val="11"/>
        <color theme="1"/>
        <rFont val="Cambria"/>
        <family val="1"/>
      </rPr>
      <t>002180054188897151</t>
    </r>
  </si>
  <si>
    <r>
      <t xml:space="preserve">BANCO: </t>
    </r>
    <r>
      <rPr>
        <b/>
        <sz val="11"/>
        <color theme="1"/>
        <rFont val="Cambria"/>
        <family val="1"/>
      </rPr>
      <t>BANAMEX</t>
    </r>
  </si>
  <si>
    <r>
      <t xml:space="preserve">SUC: </t>
    </r>
    <r>
      <rPr>
        <b/>
        <sz val="11"/>
        <color theme="1"/>
        <rFont val="Cambria"/>
        <family val="1"/>
      </rPr>
      <t>541</t>
    </r>
  </si>
  <si>
    <r>
      <t>CUENTA:</t>
    </r>
    <r>
      <rPr>
        <sz val="14"/>
        <rFont val="Arial"/>
        <family val="2"/>
      </rPr>
      <t xml:space="preserve"> </t>
    </r>
    <r>
      <rPr>
        <b/>
        <sz val="11"/>
        <rFont val="Arial"/>
        <family val="2"/>
      </rPr>
      <t>8889715</t>
    </r>
  </si>
  <si>
    <t>URBANIZADORA DEL BAJIO, S.A. DE C.V.</t>
  </si>
  <si>
    <t>CONSTRUCCIONES JUGARCA, S.A. DE C.V.</t>
  </si>
  <si>
    <t>SERVICIOS DE CONSULTORIA EN INFRAESTRUCTURA VIAL, S.A. DE C.V.</t>
  </si>
  <si>
    <t>BENJAMIN PONTON ZUÑIGA</t>
  </si>
  <si>
    <t>MARTINEZ GIRON JUAN ADOLFO</t>
  </si>
  <si>
    <t>COSTO</t>
  </si>
  <si>
    <t>STATUS</t>
  </si>
  <si>
    <t>F-18180</t>
  </si>
  <si>
    <t>F-18289</t>
  </si>
  <si>
    <t>F-18423</t>
  </si>
  <si>
    <t>F-18293</t>
  </si>
  <si>
    <t>S/FAC</t>
  </si>
  <si>
    <t>VALUACION DE MERCADO, S.C.</t>
  </si>
  <si>
    <t>N/FAC</t>
  </si>
  <si>
    <t>F-18297</t>
  </si>
  <si>
    <t>F-18698</t>
  </si>
  <si>
    <t>F-18696</t>
  </si>
  <si>
    <t>F-18690</t>
  </si>
  <si>
    <t>F-18683</t>
  </si>
  <si>
    <t>DIRECCION GRAL. DE OBRAS Y CONSEVACION "UNAM"</t>
  </si>
  <si>
    <r>
      <t xml:space="preserve">PRESIDENCIA MPAL. DE SALAMANCA, GTO. </t>
    </r>
    <r>
      <rPr>
        <sz val="10"/>
        <color rgb="FFFF0000"/>
        <rFont val="Cambria"/>
        <family val="1"/>
      </rPr>
      <t>"FALTA CARTA"</t>
    </r>
  </si>
  <si>
    <r>
      <t xml:space="preserve">GRUPO CONSTRUCTOR INPACTO,S.A. DE C.V. </t>
    </r>
    <r>
      <rPr>
        <sz val="9"/>
        <color rgb="FFFF0000"/>
        <rFont val="Cambria"/>
        <family val="1"/>
      </rPr>
      <t>"FALTA CARTA"</t>
    </r>
  </si>
  <si>
    <t>F-18294</t>
  </si>
  <si>
    <t>F-18896</t>
  </si>
  <si>
    <t>JOVEN EMP.</t>
  </si>
  <si>
    <t>F-18999</t>
  </si>
  <si>
    <t>INSTITUTO TECNOLOGICO DE LA CONSTRUCCIÓN</t>
  </si>
  <si>
    <t>NOMBRE DEL ALUMNO:</t>
  </si>
  <si>
    <t>MENSUALIDAD</t>
  </si>
  <si>
    <t>FECHA</t>
  </si>
  <si>
    <t>IMPORTE</t>
  </si>
  <si>
    <t>CARGO FIJO</t>
  </si>
  <si>
    <t>INTERES MORATORIO</t>
  </si>
  <si>
    <t>MESES VENCIDOS</t>
  </si>
  <si>
    <t>TOTAL</t>
  </si>
  <si>
    <t>PAGO</t>
  </si>
  <si>
    <t>SALDO</t>
  </si>
  <si>
    <t>TOTAL A PAGAR</t>
  </si>
  <si>
    <t>F-18291</t>
  </si>
  <si>
    <t>F-19016</t>
  </si>
  <si>
    <t>F-19029</t>
  </si>
  <si>
    <t>BAJAS</t>
  </si>
  <si>
    <r>
      <t xml:space="preserve">NOMBRE: </t>
    </r>
    <r>
      <rPr>
        <b/>
        <sz val="11"/>
        <color theme="1"/>
        <rFont val="Cambria"/>
        <family val="1"/>
      </rPr>
      <t>INSTITUTO TECNOLOGICO DE LA CONSTRUCCIÓN, A.C.</t>
    </r>
  </si>
  <si>
    <t>F-19065</t>
  </si>
  <si>
    <t>F-19055</t>
  </si>
  <si>
    <t>F-19031</t>
  </si>
  <si>
    <t>F-19492</t>
  </si>
  <si>
    <t>F-19693</t>
  </si>
  <si>
    <t>F-19696</t>
  </si>
  <si>
    <t>F-19701</t>
  </si>
  <si>
    <t>F-19756</t>
  </si>
  <si>
    <t>F-18113</t>
  </si>
  <si>
    <t>F-19919</t>
  </si>
  <si>
    <t>F-19891</t>
  </si>
  <si>
    <t>F-19893</t>
  </si>
  <si>
    <t>F-19985</t>
  </si>
  <si>
    <t>F-19986</t>
  </si>
  <si>
    <t>F-20074</t>
  </si>
  <si>
    <t>JRM</t>
  </si>
  <si>
    <t>AGOSTO</t>
  </si>
  <si>
    <t>SEPTIEMBRE</t>
  </si>
  <si>
    <t>F-21705</t>
  </si>
  <si>
    <t>F-21817</t>
  </si>
  <si>
    <t>BAJA TOTAL</t>
  </si>
  <si>
    <t>MGP 5ta. GENERACIÓN (JUGARCA)</t>
  </si>
  <si>
    <t>F-20745</t>
  </si>
  <si>
    <t>F-21057</t>
  </si>
  <si>
    <t>F-20994</t>
  </si>
  <si>
    <t>F-20995</t>
  </si>
  <si>
    <t>JRM F-20996</t>
  </si>
  <si>
    <t>F-21003</t>
  </si>
  <si>
    <t>-</t>
  </si>
  <si>
    <t>F-21947</t>
  </si>
  <si>
    <t>F-21964</t>
  </si>
  <si>
    <t>F-21961</t>
  </si>
  <si>
    <t>F-22169</t>
  </si>
  <si>
    <t>OCTUBRE</t>
  </si>
  <si>
    <t>F-22297</t>
  </si>
  <si>
    <t>F-22119</t>
  </si>
  <si>
    <t>F-22437</t>
  </si>
  <si>
    <t>F-22436</t>
  </si>
  <si>
    <t>F-22528</t>
  </si>
  <si>
    <t>NOVIEMBRE</t>
  </si>
  <si>
    <t>DICIEMBRE</t>
  </si>
  <si>
    <t>FEBRERO</t>
  </si>
  <si>
    <t>BAJA TEMPORAL</t>
  </si>
  <si>
    <t>F-23252</t>
  </si>
  <si>
    <t>F-23695</t>
  </si>
  <si>
    <t>F-23696</t>
  </si>
  <si>
    <t>F-23694</t>
  </si>
  <si>
    <t>F-23805</t>
  </si>
  <si>
    <t>F-23247</t>
  </si>
  <si>
    <t xml:space="preserve">MGP 5ta. GENERACIÓN </t>
  </si>
  <si>
    <t>F-24225</t>
  </si>
  <si>
    <t>F-24279</t>
  </si>
  <si>
    <t>F-24310</t>
  </si>
  <si>
    <t xml:space="preserve">NETO A PAGAR </t>
  </si>
  <si>
    <t>CONDONACIÓN 50%</t>
  </si>
  <si>
    <t>F-24611</t>
  </si>
  <si>
    <t>F-24612</t>
  </si>
  <si>
    <t>F-24615</t>
  </si>
  <si>
    <t>F-24618</t>
  </si>
  <si>
    <t>F-24620</t>
  </si>
  <si>
    <t>F-24769</t>
  </si>
  <si>
    <t>F-24770</t>
  </si>
  <si>
    <t>F-24773</t>
  </si>
  <si>
    <t>F-24774</t>
  </si>
  <si>
    <t>F-24989</t>
  </si>
  <si>
    <t>F-24625</t>
  </si>
  <si>
    <t>F-25039</t>
  </si>
  <si>
    <t>F-25106</t>
  </si>
  <si>
    <t>F-25107</t>
  </si>
  <si>
    <t>F-25378</t>
  </si>
  <si>
    <t>F-25325</t>
  </si>
  <si>
    <t>F-25326</t>
  </si>
  <si>
    <t>F-25322</t>
  </si>
  <si>
    <t>F-24623 Y 24624</t>
  </si>
  <si>
    <t>F-25393</t>
  </si>
  <si>
    <t>F-25395</t>
  </si>
  <si>
    <t>F-25429</t>
  </si>
  <si>
    <t>CONSTRUCTORA CRISTIANE DE MEXICO, SA DE CV</t>
  </si>
  <si>
    <t>ADEUDO EMPRESA JUGARCA COMPROMISO DE PAGO JUNIO 2015</t>
  </si>
  <si>
    <t>PERIODOS DE PAGO</t>
  </si>
  <si>
    <r>
      <t>ü</t>
    </r>
    <r>
      <rPr>
        <sz val="11"/>
        <color theme="1"/>
        <rFont val="Arial"/>
        <family val="2"/>
      </rPr>
      <t xml:space="preserve">1 al 5 de cada mes </t>
    </r>
    <r>
      <rPr>
        <b/>
        <sz val="11"/>
        <color theme="1"/>
        <rFont val="Arial"/>
        <family val="2"/>
      </rPr>
      <t>PAGO CON DESCUENTO</t>
    </r>
    <r>
      <rPr>
        <sz val="11"/>
        <color theme="1"/>
        <rFont val="Arial"/>
        <family val="2"/>
      </rPr>
      <t xml:space="preserve"> del 6% por pronto pago.</t>
    </r>
  </si>
  <si>
    <t>F-25676</t>
  </si>
  <si>
    <t>F-25677</t>
  </si>
  <si>
    <t>F-25681</t>
  </si>
  <si>
    <t>F-25683</t>
  </si>
  <si>
    <t>F-25734</t>
  </si>
  <si>
    <t>F-24328</t>
  </si>
  <si>
    <t>F-20498</t>
  </si>
  <si>
    <t>F-20655</t>
  </si>
  <si>
    <t>F-20724</t>
  </si>
  <si>
    <t>F-20501</t>
  </si>
  <si>
    <t>F-20500</t>
  </si>
  <si>
    <t>F-22662</t>
  </si>
  <si>
    <t>F-20744</t>
  </si>
  <si>
    <t>F-22209</t>
  </si>
  <si>
    <t>P/F</t>
  </si>
  <si>
    <t>F-25931</t>
  </si>
  <si>
    <t>F-25939</t>
  </si>
  <si>
    <t>F-26049</t>
  </si>
  <si>
    <t>F-26052</t>
  </si>
  <si>
    <t>F-26077</t>
  </si>
  <si>
    <t>F-26080</t>
  </si>
  <si>
    <t>F-26342</t>
  </si>
  <si>
    <t>F-26362</t>
  </si>
  <si>
    <t>F-26415</t>
  </si>
  <si>
    <t>F-26418</t>
  </si>
  <si>
    <t>F-26742</t>
  </si>
  <si>
    <t>F-26746</t>
  </si>
  <si>
    <t>F-26800</t>
  </si>
  <si>
    <t>S/F</t>
  </si>
  <si>
    <t>F-26915</t>
  </si>
  <si>
    <t>F-26919</t>
  </si>
  <si>
    <t>F-26991</t>
  </si>
  <si>
    <t>F-26994</t>
  </si>
  <si>
    <t>F-27069</t>
  </si>
  <si>
    <t>F-27077</t>
  </si>
  <si>
    <t>F-27247</t>
  </si>
  <si>
    <t>CARTA NO ADEDUDOS</t>
  </si>
  <si>
    <t>F-27400</t>
  </si>
  <si>
    <t>F-27401</t>
  </si>
  <si>
    <t>F-27403</t>
  </si>
  <si>
    <t>F-27405</t>
  </si>
  <si>
    <t>F-27407</t>
  </si>
  <si>
    <t>F-27410</t>
  </si>
  <si>
    <t>entregada</t>
  </si>
  <si>
    <t>no se ha recogido</t>
  </si>
  <si>
    <t>FALTA IMPRIMIR CARTA</t>
  </si>
  <si>
    <t>F-27859</t>
  </si>
  <si>
    <t>F-28023</t>
  </si>
  <si>
    <t xml:space="preserve">MARZO DEL 2014 </t>
  </si>
  <si>
    <t xml:space="preserve">ABRIL DEL 2014 </t>
  </si>
  <si>
    <t xml:space="preserve">MAYO DEL 2014 </t>
  </si>
  <si>
    <t xml:space="preserve">JUNIO DEL 2014 </t>
  </si>
  <si>
    <t xml:space="preserve">AGOSTO DEL 2014 </t>
  </si>
  <si>
    <t>JULIO DEL 2014</t>
  </si>
  <si>
    <t xml:space="preserve">SEPTIEMBRE DEL 2014 </t>
  </si>
  <si>
    <t xml:space="preserve">OCTUBRE DEL 2014 </t>
  </si>
  <si>
    <t xml:space="preserve">NOVIEMBRE DEL 2014 </t>
  </si>
  <si>
    <t xml:space="preserve">DICIEMBRE DEL 2014 </t>
  </si>
  <si>
    <t>ENERO DEL 2015</t>
  </si>
  <si>
    <t>FEBRERO DEL 2015</t>
  </si>
  <si>
    <t>MARZO DEL 2015</t>
  </si>
  <si>
    <t>ABRIL DEL 2015</t>
  </si>
  <si>
    <t>MAYO DEL 2015</t>
  </si>
  <si>
    <t>JUNIO DEL 2015</t>
  </si>
  <si>
    <t>JULIO DEL 2015</t>
  </si>
  <si>
    <t xml:space="preserve">MENSUALIDAD SOCIO </t>
  </si>
  <si>
    <t xml:space="preserve">GENERAL </t>
  </si>
  <si>
    <t>DEPENDECIAS</t>
  </si>
  <si>
    <t>INSCP. GRAL.</t>
  </si>
  <si>
    <t>MAC10</t>
  </si>
  <si>
    <t>MGP5</t>
  </si>
  <si>
    <r>
      <t xml:space="preserve">REF. GRAL.: </t>
    </r>
    <r>
      <rPr>
        <b/>
        <sz val="11"/>
        <color theme="1"/>
        <rFont val="Cambria"/>
        <family val="1"/>
      </rPr>
      <t>160083102511</t>
    </r>
  </si>
  <si>
    <r>
      <t xml:space="preserve">CONCEPTOS A DEPOSITAR SERAN: </t>
    </r>
    <r>
      <rPr>
        <sz val="15"/>
        <rFont val="Arial"/>
        <family val="2"/>
      </rPr>
      <t>inscripción, pago de materia, reinscripciones, exámenes de grado, certificados, constancias, equivalencias, credenciales, etc.</t>
    </r>
  </si>
  <si>
    <t xml:space="preserve">PROFESIÓN </t>
  </si>
  <si>
    <t xml:space="preserve">NO. CELULAR </t>
  </si>
  <si>
    <t>TELEFONO</t>
  </si>
  <si>
    <t>E-MAIL</t>
  </si>
  <si>
    <t>Ing.</t>
  </si>
  <si>
    <t>Arq.</t>
  </si>
  <si>
    <t xml:space="preserve">AGUILAR SANCHEZ CRISTOBAL MISAEL </t>
  </si>
  <si>
    <t>caguilar@ibarraconsultores.com.mx</t>
  </si>
  <si>
    <t>IBARRA SEGURA JUAN EDGARDO</t>
  </si>
  <si>
    <t>eibarra@ibarraconsultores.com.mx</t>
  </si>
  <si>
    <t xml:space="preserve">BARRIENTOS RODRÍGUEZ EFRAÍN </t>
  </si>
  <si>
    <t>ing.barrientos90gmail.com</t>
  </si>
  <si>
    <t>DUEÑEZ SILVESTRE JOSE LUIS</t>
  </si>
  <si>
    <t>jose.dueñez@scvial.com.mx</t>
  </si>
  <si>
    <t>SERVANDO ISAAC DOMINGUEZ WOLF</t>
  </si>
  <si>
    <t>isaac_wolf2012@hotmail.com</t>
  </si>
  <si>
    <t>LUNA BRAVO JUAN ROBERTO</t>
  </si>
  <si>
    <t>contabilidadlapremco@gmail.com</t>
  </si>
  <si>
    <t>RAMIREZ SANTANA INGRID ILEANA</t>
  </si>
  <si>
    <t>sehico_4@hotmail.com</t>
  </si>
  <si>
    <t>GARCIA RIOS INDALECIO</t>
  </si>
  <si>
    <t>inda_09@hotmail.com</t>
  </si>
  <si>
    <t>GONZALEZ JUAREZ MARIO</t>
  </si>
  <si>
    <t>mariano.69@hotmail.com</t>
  </si>
  <si>
    <t>MEZA BEDOLLA JESUS GERARDO</t>
  </si>
  <si>
    <t>gerardomezabe@hotmail.com</t>
  </si>
  <si>
    <t>MUJICA VILLEGAS FELIPE DE JESÚS</t>
  </si>
  <si>
    <t>mujicavf@gamil.com</t>
  </si>
  <si>
    <t>MUÑOZ MENDEZ FERNANDO</t>
  </si>
  <si>
    <t>femume@hotmail.com</t>
  </si>
  <si>
    <t>QUEVEDO HERNANDEZ SALVADOR</t>
  </si>
  <si>
    <t>quevedo_exe@hotmail.com</t>
  </si>
  <si>
    <t>SALAZAR REYES JOSE ENRIQUE</t>
  </si>
  <si>
    <t>ing.enriquesalazar@gmail.com</t>
  </si>
  <si>
    <t>TORRES ZAVALA RUBEN ALFREDO</t>
  </si>
  <si>
    <t>raiz111@hotmail.com</t>
  </si>
  <si>
    <t>MAESTRIA EN GERENCIAMIENTO DE PROYECTOS</t>
  </si>
  <si>
    <t>6ta. GENERACION</t>
  </si>
  <si>
    <t>SEDE LEÓN</t>
  </si>
  <si>
    <t>AGUIRRE JIMENEZ GERMAN</t>
  </si>
  <si>
    <t>SOCIO 2018</t>
  </si>
  <si>
    <t>ACTIVIDADES DE CONSTRUCCIÓN Y SERVICIOS EL ROBLE, S.A. DE C.V.</t>
  </si>
  <si>
    <t xml:space="preserve"> F-37202 </t>
  </si>
  <si>
    <t xml:space="preserve"> F-38636 </t>
  </si>
  <si>
    <t>F-39291</t>
  </si>
  <si>
    <t>F-40185</t>
  </si>
  <si>
    <t>F-41384</t>
  </si>
  <si>
    <t>F-40797</t>
  </si>
  <si>
    <t>F-41382</t>
  </si>
  <si>
    <t>F-41972</t>
  </si>
  <si>
    <t>F-16</t>
  </si>
  <si>
    <t>F-479</t>
  </si>
  <si>
    <t>F-1180</t>
  </si>
  <si>
    <t>F-1501</t>
  </si>
  <si>
    <t>F-1991</t>
  </si>
  <si>
    <t>F-2527</t>
  </si>
  <si>
    <t>F-2906</t>
  </si>
  <si>
    <t>F-3443</t>
  </si>
  <si>
    <t>F-4003</t>
  </si>
  <si>
    <t>F-4622</t>
  </si>
  <si>
    <t xml:space="preserve">CARTA NO ADEUDO </t>
  </si>
  <si>
    <t>ALMANZA GARCÍA JORGE LUIS</t>
  </si>
  <si>
    <t xml:space="preserve">NO SOCIO </t>
  </si>
  <si>
    <t xml:space="preserve"> S/F </t>
  </si>
  <si>
    <t xml:space="preserve"> F-38674 </t>
  </si>
  <si>
    <t>F-39161</t>
  </si>
  <si>
    <t>F-39788</t>
  </si>
  <si>
    <t>F-40279</t>
  </si>
  <si>
    <t>F-41334</t>
  </si>
  <si>
    <t>F-41383</t>
  </si>
  <si>
    <t>F-41975</t>
  </si>
  <si>
    <t>F-42793</t>
  </si>
  <si>
    <t>F-26</t>
  </si>
  <si>
    <t>F-487</t>
  </si>
  <si>
    <t>F-878</t>
  </si>
  <si>
    <t>F-1507</t>
  </si>
  <si>
    <t>F-1955</t>
  </si>
  <si>
    <t>F-2455</t>
  </si>
  <si>
    <t>F-2957</t>
  </si>
  <si>
    <t>F-3411</t>
  </si>
  <si>
    <t>F-4004</t>
  </si>
  <si>
    <t>F-4623</t>
  </si>
  <si>
    <t>BUCIO ARMAS DIEGO ALEJANDRO</t>
  </si>
  <si>
    <t>F-39551</t>
  </si>
  <si>
    <t>F-39550</t>
  </si>
  <si>
    <t>F-40320</t>
  </si>
  <si>
    <t>F-40551</t>
  </si>
  <si>
    <t>F-40912</t>
  </si>
  <si>
    <t>F-41379 y 41381</t>
  </si>
  <si>
    <t>F-41973</t>
  </si>
  <si>
    <t>F-42794</t>
  </si>
  <si>
    <t>F-175</t>
  </si>
  <si>
    <t>F-474</t>
  </si>
  <si>
    <t>F-882</t>
  </si>
  <si>
    <t>F-1952</t>
  </si>
  <si>
    <t>F-2062</t>
  </si>
  <si>
    <t>F-2909</t>
  </si>
  <si>
    <t>F-3404</t>
  </si>
  <si>
    <t>F-4561</t>
  </si>
  <si>
    <t>F-4562</t>
  </si>
  <si>
    <t>F-5138</t>
  </si>
  <si>
    <t>CASTILLO ROCHA PEDRO ARMANDO</t>
  </si>
  <si>
    <t>CONSTRUCTORA Y PAVIMENTADORA VISE, S.A. DE C.V.</t>
  </si>
  <si>
    <t xml:space="preserve"> F-36975 </t>
  </si>
  <si>
    <t>F-39176</t>
  </si>
  <si>
    <t>F-39292</t>
  </si>
  <si>
    <t>F-40196</t>
  </si>
  <si>
    <t>F-40957</t>
  </si>
  <si>
    <t>F-41200</t>
  </si>
  <si>
    <t>F-41808</t>
  </si>
  <si>
    <t>F-42684</t>
  </si>
  <si>
    <t>F-42</t>
  </si>
  <si>
    <t>F-384</t>
  </si>
  <si>
    <t>F-869</t>
  </si>
  <si>
    <t>F-1519</t>
  </si>
  <si>
    <t>F-1882</t>
  </si>
  <si>
    <t>F-2277</t>
  </si>
  <si>
    <t>F-2849</t>
  </si>
  <si>
    <t>F-3277</t>
  </si>
  <si>
    <t>F-4042</t>
  </si>
  <si>
    <t>F-4582</t>
  </si>
  <si>
    <t>F-5032</t>
  </si>
  <si>
    <t>IBARRA PÉREZ FELIPE DE JESÚS</t>
  </si>
  <si>
    <t>LUIS JAVIER TORRES VARGAS</t>
  </si>
  <si>
    <t>F-39204</t>
  </si>
  <si>
    <t>F-42598</t>
  </si>
  <si>
    <t>F-256</t>
  </si>
  <si>
    <t>F-2132</t>
  </si>
  <si>
    <t>F-2676</t>
  </si>
  <si>
    <t>F-2971</t>
  </si>
  <si>
    <t>F-3410</t>
  </si>
  <si>
    <t>F-4097</t>
  </si>
  <si>
    <t>F-4678</t>
  </si>
  <si>
    <t>NAVARRO FONSECA JOSÉ JESÚS</t>
  </si>
  <si>
    <t>BECA FUNCIONARIO SOP</t>
  </si>
  <si>
    <t>RIVAS TOLEDO GILBERTO</t>
  </si>
  <si>
    <t>VERIFICAR</t>
  </si>
  <si>
    <t>CH CONSTRUCTORA, S.A. DE C.V.</t>
  </si>
  <si>
    <t>solo se presento a la primer materia</t>
  </si>
  <si>
    <t>RODRIGUEZ TORRES CESAR PAUL</t>
  </si>
  <si>
    <t>VIGUETAS Y PRODUCTOS DE CONCRETO, S.A. DE C.V.</t>
  </si>
  <si>
    <t>F-36493</t>
  </si>
  <si>
    <t>F-38978</t>
  </si>
  <si>
    <t>F-39293</t>
  </si>
  <si>
    <t>F-40195</t>
  </si>
  <si>
    <t>F-40550</t>
  </si>
  <si>
    <t>F-40913</t>
  </si>
  <si>
    <t>F-41633</t>
  </si>
  <si>
    <t>F-42973</t>
  </si>
  <si>
    <t>F-42600</t>
  </si>
  <si>
    <t>F-665</t>
  </si>
  <si>
    <t>F-508</t>
  </si>
  <si>
    <t>F-1421</t>
  </si>
  <si>
    <t>F-1564</t>
  </si>
  <si>
    <t>F-2015</t>
  </si>
  <si>
    <t>F-2499</t>
  </si>
  <si>
    <t>F-2915</t>
  </si>
  <si>
    <t>F-3505</t>
  </si>
  <si>
    <t>F-4112</t>
  </si>
  <si>
    <t>F-4584</t>
  </si>
  <si>
    <t>BAJA</t>
  </si>
  <si>
    <t>VILLALOBOS BERNAL LUIS RICARDO</t>
  </si>
  <si>
    <t>SOCIO 2015</t>
  </si>
  <si>
    <t>CONSTRUCTORA GRK, S.A. DE C.V.</t>
  </si>
  <si>
    <t>F-26748</t>
  </si>
  <si>
    <t>TEJEDA CHÁVEZ CITLALLY</t>
  </si>
  <si>
    <t>inicio en julio</t>
  </si>
  <si>
    <t xml:space="preserve">SE DIO DE BAJA </t>
  </si>
  <si>
    <t>MAS INSCRIPCIÓN</t>
  </si>
  <si>
    <t>MAC 12a GENERACIÓN IRAPUATO</t>
  </si>
  <si>
    <t>Lista de Alumnos.</t>
  </si>
  <si>
    <t>MAESTRÍA EN GERENCIA DE PROYECTOS</t>
  </si>
  <si>
    <t xml:space="preserve">MATERIA:  </t>
  </si>
  <si>
    <t>PROBABILIDAD, ESTADÍSTICA Y MATÉMATICAS FINANCIERAS</t>
  </si>
  <si>
    <t xml:space="preserve">DOCENTE:  </t>
  </si>
  <si>
    <t>ING. RUBÉN ARAIZA HERNÁNDEZ</t>
  </si>
  <si>
    <t xml:space="preserve">FECHA:  </t>
  </si>
  <si>
    <t>AGOSTO-SEPTIEMBRE 2017</t>
  </si>
  <si>
    <t>TITULO</t>
  </si>
  <si>
    <t>TEL. CEL</t>
  </si>
  <si>
    <t>TEL.</t>
  </si>
  <si>
    <t>CORREO ELECTRONICO</t>
  </si>
  <si>
    <t>EMPRESA DONDE LABORA</t>
  </si>
  <si>
    <t>REFERENCIA</t>
  </si>
  <si>
    <t>C.P.</t>
  </si>
  <si>
    <t xml:space="preserve">AGUSTÍN CARILLO RAZO </t>
  </si>
  <si>
    <t>(464) 648-6050</t>
  </si>
  <si>
    <t>464 593 26 37</t>
  </si>
  <si>
    <t>carrillo1046@gmail.com</t>
  </si>
  <si>
    <t>SERV. PUBLICOS</t>
  </si>
  <si>
    <t>161801125962</t>
  </si>
  <si>
    <t>ARQ.</t>
  </si>
  <si>
    <t xml:space="preserve">ALEJANDRA CAMACHO LESPRON </t>
  </si>
  <si>
    <t>(464) 647-9705</t>
  </si>
  <si>
    <t>464 108 04 85</t>
  </si>
  <si>
    <t>a.camacho.le@gmail.com</t>
  </si>
  <si>
    <t>DOP</t>
  </si>
  <si>
    <t>161801125899</t>
  </si>
  <si>
    <t>LDI.</t>
  </si>
  <si>
    <t xml:space="preserve">ANA CRISTINA FRANCO HERNÁNDEZ </t>
  </si>
  <si>
    <t>477 729 44 84</t>
  </si>
  <si>
    <t>cristinafrancoh@gmail.com</t>
  </si>
  <si>
    <t>161801126582</t>
  </si>
  <si>
    <t xml:space="preserve">ANGELICA SANDOVAL GALLARDO </t>
  </si>
  <si>
    <t>464 166 02 59</t>
  </si>
  <si>
    <t>angie.obraspublicassalamanca@gmail.com</t>
  </si>
  <si>
    <t>161801128011</t>
  </si>
  <si>
    <t>ING.</t>
  </si>
  <si>
    <t>ARTURO EDUARDO NAVARRO URO</t>
  </si>
  <si>
    <t>464 137 27 13</t>
  </si>
  <si>
    <t>arturo.uro91@gmail.com</t>
  </si>
  <si>
    <t>GENERAL</t>
  </si>
  <si>
    <t>PENDIENTE</t>
  </si>
  <si>
    <r>
      <t>Datos para realizar pago</t>
    </r>
    <r>
      <rPr>
        <sz val="9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Banamex Cuenta no. 8889715  Suc. 541                                                                                                                                         Clabe de transferencia bancaria: 0021 800 541 888 97151                                                                                                     Referencia1600 83102 511                                                                                                                                                                              A nombre de Instituto de Tecnológico de la Construcción</t>
    </r>
  </si>
  <si>
    <t xml:space="preserve">CARLOS ARROYO CÁRDENAS </t>
  </si>
  <si>
    <t>(464) 64-75414</t>
  </si>
  <si>
    <t>464 121 32 77</t>
  </si>
  <si>
    <t>carlosarroyo@salmantina.com.mx</t>
  </si>
  <si>
    <t>SOCIO SALAMANCA</t>
  </si>
  <si>
    <t>161801125453</t>
  </si>
  <si>
    <t xml:space="preserve">CARLOS ARROYO RAMOS </t>
  </si>
  <si>
    <t>(464) 65-62345</t>
  </si>
  <si>
    <t>464 121 32 79</t>
  </si>
  <si>
    <t>carroyo0@gmail.com</t>
  </si>
  <si>
    <t>161801125676</t>
  </si>
  <si>
    <t xml:space="preserve">CARLOS GREGORIO ZÁRATE MARTÍNEZ </t>
  </si>
  <si>
    <t>(464) 648-0207</t>
  </si>
  <si>
    <t>464 108 82 04</t>
  </si>
  <si>
    <t>carloszaratemtz@gmail.com</t>
  </si>
  <si>
    <t>CMAPAS</t>
  </si>
  <si>
    <t>161801128457</t>
  </si>
  <si>
    <t xml:space="preserve">CARLOS MIGUEL GÓMEZ ALANÍS </t>
  </si>
  <si>
    <t>464 105 73 63</t>
  </si>
  <si>
    <t>cgomezobraspublicassalamanca@gmail.com</t>
  </si>
  <si>
    <t>161801126708</t>
  </si>
  <si>
    <t xml:space="preserve">CESAR RAYMUNDO GÓMEZ GARCÍA </t>
  </si>
  <si>
    <t>(464) 648-4909</t>
  </si>
  <si>
    <t>464 100 00 04</t>
  </si>
  <si>
    <t>raygomez72@gmail.com</t>
  </si>
  <si>
    <t>DAVID FERNANDO FRÍAS CARMONA</t>
  </si>
  <si>
    <t>464 654 22 59</t>
  </si>
  <si>
    <t>fer0228@hotmail.com</t>
  </si>
  <si>
    <t>161801126645</t>
  </si>
  <si>
    <t xml:space="preserve">EMMANUEL HERRERA RUÍZ </t>
  </si>
  <si>
    <t>(464) 64-79705</t>
  </si>
  <si>
    <t>464 157 06 36</t>
  </si>
  <si>
    <t>arquitecturaehr@gmail.com</t>
  </si>
  <si>
    <t>161801127265</t>
  </si>
  <si>
    <t>464 17057 24</t>
  </si>
  <si>
    <t>GILBERTO ROMAN MARTINEZ AGUILAR</t>
  </si>
  <si>
    <t>romanma16@gmail.com</t>
  </si>
  <si>
    <t>161801127488</t>
  </si>
  <si>
    <t xml:space="preserve">HUGO ENRIQUE HERNÁNDEZ SIERRA </t>
  </si>
  <si>
    <t>464 119 25 82</t>
  </si>
  <si>
    <t>hugosie15@gmail.com</t>
  </si>
  <si>
    <t>161801127105</t>
  </si>
  <si>
    <t>IGNACIO MUÑOZ MOSQUEDA</t>
  </si>
  <si>
    <t>464 654 96 23</t>
  </si>
  <si>
    <t>i1257@hotmail.com</t>
  </si>
  <si>
    <t xml:space="preserve">ISAAC PLASCENCIA AGUAYO </t>
  </si>
  <si>
    <t>464 644 59 96</t>
  </si>
  <si>
    <t>lisuausiete@gmail.com</t>
  </si>
  <si>
    <t>161801127614</t>
  </si>
  <si>
    <t xml:space="preserve">JOSÉ ANTONIO BALANDRAN ROMERO </t>
  </si>
  <si>
    <t>(462) 62-53269</t>
  </si>
  <si>
    <t>477 724 07 34</t>
  </si>
  <si>
    <t>ing.balandran-romero@hotmail.com</t>
  </si>
  <si>
    <t>SOCIO IRAPUATO</t>
  </si>
  <si>
    <t>161801125739</t>
  </si>
  <si>
    <t xml:space="preserve">JOSÉ CARLOS PÉREZ SIERRA </t>
  </si>
  <si>
    <t>464 112 65 83</t>
  </si>
  <si>
    <t>josecarlos.ing@hotmail.com</t>
  </si>
  <si>
    <t>161801127551</t>
  </si>
  <si>
    <t>JOSÉ ISAÍAS CHÁVEZ ROBLES</t>
  </si>
  <si>
    <t>464 155 35 73</t>
  </si>
  <si>
    <t>isaias_73@hotmail.com</t>
  </si>
  <si>
    <t>161801126136</t>
  </si>
  <si>
    <t xml:space="preserve">JOSÉ LUIS RAMÍREZ OROZCO </t>
  </si>
  <si>
    <t>jl_construccion@ugtomx.onmicrosoft.com</t>
  </si>
  <si>
    <t>DICIS</t>
  </si>
  <si>
    <t>BECADO</t>
  </si>
  <si>
    <t xml:space="preserve">JOSÉ RAMÓN VALENCIA LÓPEZ </t>
  </si>
  <si>
    <t>464 100 76 05</t>
  </si>
  <si>
    <t>ramon_val03@hotmail.com</t>
  </si>
  <si>
    <t>161801128171</t>
  </si>
  <si>
    <t xml:space="preserve">JOSÉ RODRÍGUEZ RÍOS </t>
  </si>
  <si>
    <t>(461) 159-9500</t>
  </si>
  <si>
    <t>461 124 65 70</t>
  </si>
  <si>
    <t>jose.rodriguezt@conagua.gob.mx</t>
  </si>
  <si>
    <t>CONAGUA</t>
  </si>
  <si>
    <t>161801127837</t>
  </si>
  <si>
    <t>JOSÉ WILLIAM VALLEJO RAZO</t>
  </si>
  <si>
    <t>464 654 68 39</t>
  </si>
  <si>
    <t>proy.opsa.william@outlook.com</t>
  </si>
  <si>
    <t>161801128234</t>
  </si>
  <si>
    <t xml:space="preserve">JOVANNA EDITH CARRILLO HERNÁNDEZ </t>
  </si>
  <si>
    <t>464 114 26 79</t>
  </si>
  <si>
    <t>jov_120594_ch@hotmail.com      jovana.salmantina@gmail.com</t>
  </si>
  <si>
    <t>161801126073</t>
  </si>
  <si>
    <t>LUIS ALBERTO CORRES VELASCO</t>
  </si>
  <si>
    <t>464 121 11 23</t>
  </si>
  <si>
    <t>alberto.contecnia@hotmail.com</t>
  </si>
  <si>
    <t>161801126296</t>
  </si>
  <si>
    <t xml:space="preserve">MARCELA PATRICIA LÓPEZ GUEVARA </t>
  </si>
  <si>
    <t>(461) 61-61724</t>
  </si>
  <si>
    <t>461 116 08 97</t>
  </si>
  <si>
    <t>marcela.lopez@arqon.com.mx</t>
  </si>
  <si>
    <t>CELAYA</t>
  </si>
  <si>
    <t>161801127328</t>
  </si>
  <si>
    <t>LIC.</t>
  </si>
  <si>
    <t xml:space="preserve">MARCO ANTONIO GUTIÉRREZ MÉNDEZ </t>
  </si>
  <si>
    <t>(464) 647-9706</t>
  </si>
  <si>
    <t>464 128 18 50</t>
  </si>
  <si>
    <t>marcogtz80@hotmail.com</t>
  </si>
  <si>
    <t>161801126931</t>
  </si>
  <si>
    <t>MIGUEL ÁNGEL HERNÁNDEZ GALVÁN</t>
  </si>
  <si>
    <t>(462) 625-3041</t>
  </si>
  <si>
    <t>miguelaccord@hotmail.com</t>
  </si>
  <si>
    <t>161801127042</t>
  </si>
  <si>
    <t xml:space="preserve">OCTAVIO ALFONSO ROSALES HERNANDEZ </t>
  </si>
  <si>
    <t>464 579 27 55</t>
  </si>
  <si>
    <t>ocdrosales@gmail.com</t>
  </si>
  <si>
    <t>161801127997</t>
  </si>
  <si>
    <t xml:space="preserve">PABLO DONG MORALES </t>
  </si>
  <si>
    <t>464 114 52 90</t>
  </si>
  <si>
    <t>p_dongm@hotmail.com</t>
  </si>
  <si>
    <t>161801126359</t>
  </si>
  <si>
    <t xml:space="preserve">SERGIO VARGAS LÓPEZ </t>
  </si>
  <si>
    <t>464 124 83 84</t>
  </si>
  <si>
    <t>sergio.obraspublicassalamanca@gmail.com</t>
  </si>
  <si>
    <t>161801128394</t>
  </si>
  <si>
    <t>TALÍA GUZMÁN RAMÍEZ</t>
  </si>
  <si>
    <t>(464) 656-2345</t>
  </si>
  <si>
    <t>taliaguzman@gmail.com</t>
  </si>
  <si>
    <t>CMIC</t>
  </si>
  <si>
    <t xml:space="preserve">ZIF RICARDO ENRÍQUEZ PRIETO </t>
  </si>
  <si>
    <t>464 157 02 65</t>
  </si>
  <si>
    <t>ricardo.obraspublicassalamanca@gmail.com</t>
  </si>
  <si>
    <t>161801126422</t>
  </si>
  <si>
    <t xml:space="preserve">OSCAR MACIAS </t>
  </si>
  <si>
    <t>045 464 100 02 85</t>
  </si>
  <si>
    <t xml:space="preserve">JUAN MANUEL ARROYO CÁRDENAS </t>
  </si>
  <si>
    <t>464 110 73 80</t>
  </si>
  <si>
    <t>juanmarroyo@salmantina.com.mx</t>
  </si>
  <si>
    <t>SE DA DE BAJA</t>
  </si>
  <si>
    <t>OSCAR MACIAS JASSO</t>
  </si>
  <si>
    <t>oscar.macias72@hotmail.com</t>
  </si>
  <si>
    <t>7ta. GENERACION</t>
  </si>
  <si>
    <t>SEDE SALAMANCA</t>
  </si>
  <si>
    <t xml:space="preserve">NOVIEMBRE </t>
  </si>
  <si>
    <t xml:space="preserve">ARROYO RAMOS CARLOS </t>
  </si>
  <si>
    <t>SOCIO 2017</t>
  </si>
  <si>
    <t>F-307</t>
  </si>
  <si>
    <t>F-1397</t>
  </si>
  <si>
    <t>F-2224</t>
  </si>
  <si>
    <t>F-2722</t>
  </si>
  <si>
    <t>F-4206</t>
  </si>
  <si>
    <t>F-6648</t>
  </si>
  <si>
    <t>F-7441</t>
  </si>
  <si>
    <t>CAMACHO LESPRON ALEJANDRA</t>
  </si>
  <si>
    <t>MUNICIPIO SALAMANCA DOP</t>
  </si>
  <si>
    <t>F-100</t>
  </si>
  <si>
    <t>F-513</t>
  </si>
  <si>
    <t>F-885</t>
  </si>
  <si>
    <t>F-2227</t>
  </si>
  <si>
    <t>F-2678</t>
  </si>
  <si>
    <t>F-3082</t>
  </si>
  <si>
    <t>F-3771</t>
  </si>
  <si>
    <t>F-4663</t>
  </si>
  <si>
    <t>F-6022</t>
  </si>
  <si>
    <t>F-6906</t>
  </si>
  <si>
    <t xml:space="preserve"> ARROYO CARDENAS  CARLOS </t>
  </si>
  <si>
    <t>SALMANTINA DE INFRAESTRUCTURA, S.A. DE C.V.</t>
  </si>
  <si>
    <t>F-306</t>
  </si>
  <si>
    <t>F-1396</t>
  </si>
  <si>
    <t>F-2225</t>
  </si>
  <si>
    <t>F-2721</t>
  </si>
  <si>
    <t>F-4205</t>
  </si>
  <si>
    <t>F-6647</t>
  </si>
  <si>
    <t>F-7440</t>
  </si>
  <si>
    <t>CARRILLO HERNÁNDEZ JOVANNA EDITH</t>
  </si>
  <si>
    <t>SOCIO 2019</t>
  </si>
  <si>
    <t>F-302</t>
  </si>
  <si>
    <t>F-880</t>
  </si>
  <si>
    <t>F-1179</t>
  </si>
  <si>
    <t>F-2582</t>
  </si>
  <si>
    <t>F-2875</t>
  </si>
  <si>
    <t>F-3767</t>
  </si>
  <si>
    <t>F-6741</t>
  </si>
  <si>
    <t>F-7437</t>
  </si>
  <si>
    <t>F-8837</t>
  </si>
  <si>
    <t>CHÁVEZ ROBLES JOSÉ ISAÍAS</t>
  </si>
  <si>
    <t>F-134</t>
  </si>
  <si>
    <t>F-542</t>
  </si>
  <si>
    <t>F-1258</t>
  </si>
  <si>
    <t>F-1634</t>
  </si>
  <si>
    <t>F-2065</t>
  </si>
  <si>
    <t>F-2719</t>
  </si>
  <si>
    <t>F-3073</t>
  </si>
  <si>
    <t>F-3586</t>
  </si>
  <si>
    <t>F-4115</t>
  </si>
  <si>
    <t>F-4721</t>
  </si>
  <si>
    <t>F-6624</t>
  </si>
  <si>
    <t>F-7019</t>
  </si>
  <si>
    <t>CORRES VELASCO LUIS ALBERTO</t>
  </si>
  <si>
    <t>MUNICIPIO SALAMANCA CMAPAS</t>
  </si>
  <si>
    <t>F-40620</t>
  </si>
  <si>
    <t>F-40884 Y 41042</t>
  </si>
  <si>
    <t>F-41497 Y 41499</t>
  </si>
  <si>
    <t>F-42186, 42187</t>
  </si>
  <si>
    <t>F-42898, 1252</t>
  </si>
  <si>
    <t xml:space="preserve">F176 Y 232 </t>
  </si>
  <si>
    <t>F-828, 921, 883</t>
  </si>
  <si>
    <t>F-1085 Y 1253</t>
  </si>
  <si>
    <t>F-1505 y 2136</t>
  </si>
  <si>
    <t>F-1954 y 2137</t>
  </si>
  <si>
    <t>F-2540 Y 2616</t>
  </si>
  <si>
    <t xml:space="preserve">F-2922 Y 3081 </t>
  </si>
  <si>
    <t xml:space="preserve">F-3433 Y </t>
  </si>
  <si>
    <t>F-4040 Y 4624</t>
  </si>
  <si>
    <t xml:space="preserve">F-4627 Y </t>
  </si>
  <si>
    <t>F-5237 Y 5291</t>
  </si>
  <si>
    <t xml:space="preserve">F-5853 Y </t>
  </si>
  <si>
    <t>F-6017 Y 6018</t>
  </si>
  <si>
    <t>F-6762</t>
  </si>
  <si>
    <t>ENRÍQUEZ PRIETO ZIF RICARDO</t>
  </si>
  <si>
    <t>F-40622</t>
  </si>
  <si>
    <t>F-42989</t>
  </si>
  <si>
    <t>F-42900</t>
  </si>
  <si>
    <t>F-76</t>
  </si>
  <si>
    <t>F-509</t>
  </si>
  <si>
    <t>F-1257</t>
  </si>
  <si>
    <t>F-1635</t>
  </si>
  <si>
    <t>F-2085</t>
  </si>
  <si>
    <t>F-2618</t>
  </si>
  <si>
    <t>F-3077</t>
  </si>
  <si>
    <t>F-3537</t>
  </si>
  <si>
    <t>F-4116</t>
  </si>
  <si>
    <t>F-4722</t>
  </si>
  <si>
    <t>F-5290</t>
  </si>
  <si>
    <t>F-6021</t>
  </si>
  <si>
    <t>F-6976</t>
  </si>
  <si>
    <t xml:space="preserve">FRANCO HERNÁNDEZ ANA CRISTINA </t>
  </si>
  <si>
    <t>F-122</t>
  </si>
  <si>
    <t>F-574</t>
  </si>
  <si>
    <t>F-1182</t>
  </si>
  <si>
    <t>F-1688</t>
  </si>
  <si>
    <t>F-2037</t>
  </si>
  <si>
    <t>F-2591</t>
  </si>
  <si>
    <t>F-3063</t>
  </si>
  <si>
    <t>F-3590</t>
  </si>
  <si>
    <t>F.-4207</t>
  </si>
  <si>
    <t>F-4801</t>
  </si>
  <si>
    <t>F-6015</t>
  </si>
  <si>
    <t>F-7042</t>
  </si>
  <si>
    <t>FRIAS CARMONA DAVID FERNANDO</t>
  </si>
  <si>
    <t xml:space="preserve"> </t>
  </si>
  <si>
    <t>F-326</t>
  </si>
  <si>
    <t>F-14243</t>
  </si>
  <si>
    <t>F-1890</t>
  </si>
  <si>
    <t>F-2834</t>
  </si>
  <si>
    <t>F-3169</t>
  </si>
  <si>
    <t>F-3815</t>
  </si>
  <si>
    <t>F-4140</t>
  </si>
  <si>
    <t>F-4723</t>
  </si>
  <si>
    <t>F-6628</t>
  </si>
  <si>
    <t>F-7374</t>
  </si>
  <si>
    <t xml:space="preserve"> GÓMEZ GARCÍA  CESAR RAYMUNDO</t>
  </si>
  <si>
    <t>AMBIENTAL Y CONSTRUCCION DEL BAJIO S.A. DE C.V.</t>
  </si>
  <si>
    <t>F-42554</t>
  </si>
  <si>
    <t>F-895</t>
  </si>
  <si>
    <t>F-2720</t>
  </si>
  <si>
    <t>F-4961</t>
  </si>
  <si>
    <t>GÓMEZ ALANÍS CARLOS MIGUEL</t>
  </si>
  <si>
    <t>F-151</t>
  </si>
  <si>
    <t>F-722</t>
  </si>
  <si>
    <t>F-1807</t>
  </si>
  <si>
    <t>F-2260</t>
  </si>
  <si>
    <t>F-4724</t>
  </si>
  <si>
    <t>F-6625</t>
  </si>
  <si>
    <t>GUETÍERREZ MÉNDEZ MARCO ANTONIO</t>
  </si>
  <si>
    <t>F-42189</t>
  </si>
  <si>
    <t>F-123</t>
  </si>
  <si>
    <t>F-327</t>
  </si>
  <si>
    <t>F-826</t>
  </si>
  <si>
    <t>F-2090</t>
  </si>
  <si>
    <t>F-2762</t>
  </si>
  <si>
    <t>F-3093</t>
  </si>
  <si>
    <t>GUZMÁN RAMÍREZ TALÍA</t>
  </si>
  <si>
    <t>BECADA</t>
  </si>
  <si>
    <t>BECADA CMIC GTO</t>
  </si>
  <si>
    <t>becada</t>
  </si>
  <si>
    <t xml:space="preserve">BECADA </t>
  </si>
  <si>
    <t>HERNÁNDEZ GALVAN MIGUEL ANGEL</t>
  </si>
  <si>
    <t>F-153</t>
  </si>
  <si>
    <t>F-588</t>
  </si>
  <si>
    <t>F-1083</t>
  </si>
  <si>
    <t>F-1869</t>
  </si>
  <si>
    <t>F-2279</t>
  </si>
  <si>
    <t>F-2808</t>
  </si>
  <si>
    <t>F-3057</t>
  </si>
  <si>
    <t>F-3587</t>
  </si>
  <si>
    <t>F-4802</t>
  </si>
  <si>
    <t>F-6622</t>
  </si>
  <si>
    <t>F-7155</t>
  </si>
  <si>
    <t xml:space="preserve">HERNANDEZ SIERRA HUGO ENRIQUE </t>
  </si>
  <si>
    <t>F-40621</t>
  </si>
  <si>
    <t>F-40882 Y 40883</t>
  </si>
  <si>
    <t>F-41498</t>
  </si>
  <si>
    <t>F-42901</t>
  </si>
  <si>
    <t>F-666</t>
  </si>
  <si>
    <t>F-822,893,894</t>
  </si>
  <si>
    <t>F-991 Y 1583</t>
  </si>
  <si>
    <t>F-1506 y 1656</t>
  </si>
  <si>
    <t>F-1953 y 2043</t>
  </si>
  <si>
    <t>F-2541 Y 2717</t>
  </si>
  <si>
    <t>F-2921 Y 3056</t>
  </si>
  <si>
    <t>F-3432 Y 3588</t>
  </si>
  <si>
    <t xml:space="preserve">F-4041 Y </t>
  </si>
  <si>
    <t>F-4628 Y 4697</t>
  </si>
  <si>
    <t>F-5236</t>
  </si>
  <si>
    <t>F-5854</t>
  </si>
  <si>
    <t>F-6343</t>
  </si>
  <si>
    <t>F-6761 Y 6974</t>
  </si>
  <si>
    <t xml:space="preserve">HERRERA RUIZ EMMANUEL </t>
  </si>
  <si>
    <t>F-305</t>
  </si>
  <si>
    <t>F-1398</t>
  </si>
  <si>
    <t>F-2226</t>
  </si>
  <si>
    <t>F-2723</t>
  </si>
  <si>
    <t>F-5565</t>
  </si>
  <si>
    <t>F-7681</t>
  </si>
  <si>
    <t>MARTÍNEZ AGUILAR GILBERTO ROMÁN</t>
  </si>
  <si>
    <t>F-99</t>
  </si>
  <si>
    <t>F-514</t>
  </si>
  <si>
    <t>F-886</t>
  </si>
  <si>
    <t>F-1694</t>
  </si>
  <si>
    <t>F-2228</t>
  </si>
  <si>
    <t>F-2679</t>
  </si>
  <si>
    <t>F-3097</t>
  </si>
  <si>
    <t>F-3772</t>
  </si>
  <si>
    <t>F-4664</t>
  </si>
  <si>
    <t>F-6023</t>
  </si>
  <si>
    <t>F-6907</t>
  </si>
  <si>
    <t xml:space="preserve"> MUÑOZ MOSQUEDA  IGNACIO</t>
  </si>
  <si>
    <t>F-41852</t>
  </si>
  <si>
    <t>F-41853</t>
  </si>
  <si>
    <t>F-41987</t>
  </si>
  <si>
    <t>F-42183</t>
  </si>
  <si>
    <t>F-42902</t>
  </si>
  <si>
    <t>F-132</t>
  </si>
  <si>
    <t>F-808</t>
  </si>
  <si>
    <t>F-1426</t>
  </si>
  <si>
    <t>F-1655</t>
  </si>
  <si>
    <t>F-2256</t>
  </si>
  <si>
    <t>F-2807</t>
  </si>
  <si>
    <t>F-3105</t>
  </si>
  <si>
    <t>F-4012</t>
  </si>
  <si>
    <t>F-4629</t>
  </si>
  <si>
    <t>F-4803</t>
  </si>
  <si>
    <t>F-5292</t>
  </si>
  <si>
    <t>F-5857</t>
  </si>
  <si>
    <t>F-6461</t>
  </si>
  <si>
    <t>F-7260</t>
  </si>
  <si>
    <t>NAVARRO URO ARTURO EDUARDO</t>
  </si>
  <si>
    <t>BIRANA S.A. DE C.V.</t>
  </si>
  <si>
    <t>F-276</t>
  </si>
  <si>
    <t>F1425</t>
  </si>
  <si>
    <t>F-1808</t>
  </si>
  <si>
    <t>F-2060</t>
  </si>
  <si>
    <t>F-2806</t>
  </si>
  <si>
    <t>F-3170</t>
  </si>
  <si>
    <t>F-4010</t>
  </si>
  <si>
    <t>F-6394</t>
  </si>
  <si>
    <t>F-6744, 8129</t>
  </si>
  <si>
    <t xml:space="preserve">RAMÍREZ OROZCO JOSÉ LUIS </t>
  </si>
  <si>
    <t>CAMPUS IRAPUATO-SALAMANCA</t>
  </si>
  <si>
    <t>F-41043</t>
  </si>
  <si>
    <t>ROSALES HERNÁNDEZ OCTAVIO ALFONSO</t>
  </si>
  <si>
    <t>F-136</t>
  </si>
  <si>
    <t>F-576</t>
  </si>
  <si>
    <t>F-1633</t>
  </si>
  <si>
    <t>F-2058</t>
  </si>
  <si>
    <t>F-2668</t>
  </si>
  <si>
    <t>F-3062</t>
  </si>
  <si>
    <t>F-3589</t>
  </si>
  <si>
    <t>F-4113</t>
  </si>
  <si>
    <t>F-6020</t>
  </si>
  <si>
    <t>F-7074</t>
  </si>
  <si>
    <t>SANDOVAL GALLARDO ANGELICA</t>
  </si>
  <si>
    <t>F-98</t>
  </si>
  <si>
    <t>F-589</t>
  </si>
  <si>
    <t>F-1251</t>
  </si>
  <si>
    <t>F-1416</t>
  </si>
  <si>
    <t>F-2061</t>
  </si>
  <si>
    <t>F-2569</t>
  </si>
  <si>
    <t>F-3055</t>
  </si>
  <si>
    <t>F-3535</t>
  </si>
  <si>
    <t>F-4037</t>
  </si>
  <si>
    <t>F-6621</t>
  </si>
  <si>
    <t>F-6842</t>
  </si>
  <si>
    <t xml:space="preserve">VALENCIA LÓPEZ JOSÉ RAMÓN </t>
  </si>
  <si>
    <t>F-328</t>
  </si>
  <si>
    <t>F-575</t>
  </si>
  <si>
    <t>F-1657</t>
  </si>
  <si>
    <t>F-2280</t>
  </si>
  <si>
    <t>F-6626</t>
  </si>
  <si>
    <t>F-6763</t>
  </si>
  <si>
    <t>VARGAS LÓPEZ SERGIO</t>
  </si>
  <si>
    <t>F-135</t>
  </si>
  <si>
    <t>F-543</t>
  </si>
  <si>
    <t>F-1246</t>
  </si>
  <si>
    <t>F-1632</t>
  </si>
  <si>
    <t>F-2064</t>
  </si>
  <si>
    <t>NO CURSO MATERIA (DEBE)</t>
  </si>
  <si>
    <t>F-2718</t>
  </si>
  <si>
    <t>F-3413</t>
  </si>
  <si>
    <t>F-4114</t>
  </si>
  <si>
    <t>F-6037</t>
  </si>
  <si>
    <t>F-7261</t>
  </si>
  <si>
    <t>ZÁRATE MARTÍNEZ CARLOS GREGORIO</t>
  </si>
  <si>
    <t>F-81</t>
  </si>
  <si>
    <t>F-562</t>
  </si>
  <si>
    <t>F-1019</t>
  </si>
  <si>
    <t>F-1520</t>
  </si>
  <si>
    <t>F-2231</t>
  </si>
  <si>
    <t>F-2581</t>
  </si>
  <si>
    <t>F-2972</t>
  </si>
  <si>
    <t>F-3536</t>
  </si>
  <si>
    <t>F-4397</t>
  </si>
  <si>
    <t>F- 4638</t>
  </si>
  <si>
    <t>F-5232</t>
  </si>
  <si>
    <t>F-5852</t>
  </si>
  <si>
    <t>F-6016</t>
  </si>
  <si>
    <t>F-6760</t>
  </si>
  <si>
    <t>MACIAS JASSO OSCAR SERGIO</t>
  </si>
  <si>
    <t>MANTENIMIENTO Y CONSTRUCCION MACIAS RANGEL S.A. DE C.V.</t>
  </si>
  <si>
    <t>F-41698</t>
  </si>
  <si>
    <t>F-42511</t>
  </si>
  <si>
    <t>F-42897</t>
  </si>
  <si>
    <t>F-383</t>
  </si>
  <si>
    <t>F-8159</t>
  </si>
  <si>
    <t xml:space="preserve">OLIVEROS NIETO GERARDO </t>
  </si>
  <si>
    <t xml:space="preserve">SOLO CURSO MATERIA SEMINARIO DE TESIS  </t>
  </si>
  <si>
    <t>F-6913</t>
  </si>
  <si>
    <t xml:space="preserve">ELIAS PENA HECTOR RENE </t>
  </si>
  <si>
    <t>F-6459</t>
  </si>
  <si>
    <t xml:space="preserve">BAJAS </t>
  </si>
  <si>
    <t>BALANDRAN ROMERO JOSÉ ANTONIO</t>
  </si>
  <si>
    <t>JOSE ANTONIO BALANDRAN ROMERO</t>
  </si>
  <si>
    <t>F-40877</t>
  </si>
  <si>
    <t xml:space="preserve">AL CORRIENTE </t>
  </si>
  <si>
    <t xml:space="preserve"> ARROYO CARDENAS JUAN MANUEL</t>
  </si>
  <si>
    <t>DETALLE</t>
  </si>
  <si>
    <t xml:space="preserve">BAJA </t>
  </si>
  <si>
    <t>CARRILLO RAZO AGUSTÍN</t>
  </si>
  <si>
    <t>MUNICIPIO SALAMANCA DGSP</t>
  </si>
  <si>
    <t>DEBE</t>
  </si>
  <si>
    <t xml:space="preserve">DONG MORALES PABLO </t>
  </si>
  <si>
    <t>baja 18/nov/17</t>
  </si>
  <si>
    <t>BAJA 18 NOV</t>
  </si>
  <si>
    <t>LÓPEZ GUEVARA MARCELA PATRICIA</t>
  </si>
  <si>
    <t>F-40803</t>
  </si>
  <si>
    <t>F-41197</t>
  </si>
  <si>
    <t>F-41436</t>
  </si>
  <si>
    <t>F-42512</t>
  </si>
  <si>
    <t>F-42899</t>
  </si>
  <si>
    <t xml:space="preserve">baja dejo se asistir </t>
  </si>
  <si>
    <t xml:space="preserve">PÉREZ SIERRA JOSÉ CARLOS </t>
  </si>
  <si>
    <t>PLASCENCIA AGUAYO ISAAC</t>
  </si>
  <si>
    <t xml:space="preserve">DEBE </t>
  </si>
  <si>
    <t xml:space="preserve">VALLEJO RAZO JOSÉ WILLIAM </t>
  </si>
  <si>
    <t>informo a Tali baja</t>
  </si>
  <si>
    <t xml:space="preserve">X PAGAR </t>
  </si>
  <si>
    <t>RODRÍGUEZ RÍOS JOSÉ</t>
  </si>
  <si>
    <t>DEPENDENCIA</t>
  </si>
  <si>
    <t>F-329</t>
  </si>
  <si>
    <t>F-771</t>
  </si>
  <si>
    <t>baja</t>
  </si>
  <si>
    <t>MGP 7ta GENERACIÓN SALAMANCA</t>
  </si>
  <si>
    <t xml:space="preserve">MGP 7ta GENERACIÓN SALAMANCA </t>
  </si>
  <si>
    <t xml:space="preserve">AGOSTO </t>
  </si>
  <si>
    <t xml:space="preserve">DICIEMBRE </t>
  </si>
  <si>
    <t xml:space="preserve">ENERO </t>
  </si>
  <si>
    <t xml:space="preserve">FEBRERO </t>
  </si>
  <si>
    <t>CARRILLO RAZO AGUSTIN</t>
  </si>
  <si>
    <t xml:space="preserve">OCTUBRE </t>
  </si>
  <si>
    <t xml:space="preserve">AL 30 DE ABRIL SEGÚN ACUERDO </t>
  </si>
  <si>
    <t xml:space="preserve">SEPTIEMBRE </t>
  </si>
  <si>
    <t>RAZO LOPEZ ANTONIO</t>
  </si>
  <si>
    <t>MATERIA</t>
  </si>
  <si>
    <t>INGENIERIA AMBIENTAL</t>
  </si>
  <si>
    <t>INICIA 18 MAYO TERMINA  09 JUNIO</t>
  </si>
  <si>
    <t>TEORIA DE DECICIONES APLICADA A LA GERENCIA DE PROYECTOS</t>
  </si>
  <si>
    <t>INICIA 14 SEP TERMINA     OCT 06</t>
  </si>
  <si>
    <t>DIRECCIÓN ESTRATEGICA DEL PROYECTO</t>
  </si>
  <si>
    <t>INICIA 12 OCT TERMINA 10 NOV</t>
  </si>
  <si>
    <t xml:space="preserve">JUNIO </t>
  </si>
  <si>
    <t>MATRÍCULA</t>
  </si>
  <si>
    <r>
      <t xml:space="preserve">Maestría en Gerencia de Proyectos.
1ra. Generación.
Sede León.
Grupo </t>
    </r>
    <r>
      <rPr>
        <sz val="11"/>
        <color indexed="9"/>
        <rFont val="Century Gothic"/>
        <family val="2"/>
      </rPr>
      <t xml:space="preserve">
</t>
    </r>
  </si>
  <si>
    <t>Análisis de Costos.</t>
  </si>
  <si>
    <t>Planeación y Programación de Proyectos.</t>
  </si>
  <si>
    <t>APLICACIONES INFORMATICAS</t>
  </si>
  <si>
    <t>Marco  Normativo</t>
  </si>
  <si>
    <t>Métodos de Investigación.</t>
  </si>
  <si>
    <t>2DO SEMESTRE</t>
  </si>
  <si>
    <t>GERENCIA DE PROYECTOS</t>
  </si>
  <si>
    <t>ADMON DE R,H Y COMPETENCIAS</t>
  </si>
  <si>
    <t>SEMINARIO DE TESIS I</t>
  </si>
  <si>
    <t>3ER SEMESTRE</t>
  </si>
  <si>
    <t>EVALUACION DE PROYECTO DE CONST.</t>
  </si>
  <si>
    <t>FACTURA</t>
  </si>
  <si>
    <t>ADMON DE MAQ. Y EQUIPO</t>
  </si>
  <si>
    <t>EVALUACION DE PROYECTOS</t>
  </si>
  <si>
    <t>DIRECCION ESTRATEGICA</t>
  </si>
  <si>
    <t>SEMINARIO DE TESIS II</t>
  </si>
  <si>
    <t>INGLES</t>
  </si>
  <si>
    <t>correo</t>
  </si>
  <si>
    <t>ALUMNO</t>
  </si>
  <si>
    <t>01 473 129 13 17</t>
  </si>
  <si>
    <t>struopes@gmail.com</t>
  </si>
  <si>
    <t>Acosta Jiménez Roberto, Ing.</t>
  </si>
  <si>
    <t>X FACT.</t>
  </si>
  <si>
    <t>arq_almanzanfuentes@hotmail.com</t>
  </si>
  <si>
    <t>Almazán Fuentes Daniel, Arq.</t>
  </si>
  <si>
    <t>F423,424, 425,426</t>
  </si>
  <si>
    <t>F-687,688</t>
  </si>
  <si>
    <t>F-1080</t>
  </si>
  <si>
    <t>F-1445</t>
  </si>
  <si>
    <t>F-1698</t>
  </si>
  <si>
    <t>F-2383</t>
  </si>
  <si>
    <t>F-3323</t>
  </si>
  <si>
    <t>F-3984</t>
  </si>
  <si>
    <t>F-4640</t>
  </si>
  <si>
    <t>F-5477</t>
  </si>
  <si>
    <t>X FACT</t>
  </si>
  <si>
    <t>62*15*15750</t>
  </si>
  <si>
    <t>luis_kmilo69@hotmail.com</t>
  </si>
  <si>
    <t>Anguiano Gutiérrez Luis Camilo, Ing.</t>
  </si>
  <si>
    <t>F-420</t>
  </si>
  <si>
    <t>F-419</t>
  </si>
  <si>
    <t>F-462</t>
  </si>
  <si>
    <t>F-902</t>
  </si>
  <si>
    <t>F-1206</t>
  </si>
  <si>
    <t>F-1461</t>
  </si>
  <si>
    <t>F-2100</t>
  </si>
  <si>
    <t>F-2451</t>
  </si>
  <si>
    <t>F-2896</t>
  </si>
  <si>
    <t>F-3755</t>
  </si>
  <si>
    <t>F-4641</t>
  </si>
  <si>
    <t>f-4641</t>
  </si>
  <si>
    <t>F-4781</t>
  </si>
  <si>
    <t>F-6073</t>
  </si>
  <si>
    <t>F-6708</t>
  </si>
  <si>
    <t>F-7118</t>
  </si>
  <si>
    <t>72*14*71418</t>
  </si>
  <si>
    <t>ing.marcoscruz@gmail.com</t>
  </si>
  <si>
    <t>Cruz Sena Marcos Eduardo, Ing.</t>
  </si>
  <si>
    <t>F- 142</t>
  </si>
  <si>
    <t>F-142</t>
  </si>
  <si>
    <t>F-492</t>
  </si>
  <si>
    <t>F-1038</t>
  </si>
  <si>
    <t>F-1214</t>
  </si>
  <si>
    <t>F-1462</t>
  </si>
  <si>
    <t>F-1987</t>
  </si>
  <si>
    <t>F-3265</t>
  </si>
  <si>
    <t>F-3664</t>
  </si>
  <si>
    <t>F-5790</t>
  </si>
  <si>
    <t>F-5902</t>
  </si>
  <si>
    <t>F-7044</t>
  </si>
  <si>
    <t>F-7096</t>
  </si>
  <si>
    <t>c-letymon@hotmail.com</t>
  </si>
  <si>
    <t>Farriols Pérez Jaime, Ing.</t>
  </si>
  <si>
    <t>F-148</t>
  </si>
  <si>
    <t>F-776</t>
  </si>
  <si>
    <t>F-976</t>
  </si>
  <si>
    <t>F-1275</t>
  </si>
  <si>
    <t>F-1465</t>
  </si>
  <si>
    <t>F-2221</t>
  </si>
  <si>
    <t>F-2329</t>
  </si>
  <si>
    <t>F-2803,f-3092</t>
  </si>
  <si>
    <t>F-3091</t>
  </si>
  <si>
    <t>F-3998,F3980</t>
  </si>
  <si>
    <t>F3999</t>
  </si>
  <si>
    <t>F-4231</t>
  </si>
  <si>
    <t>F-5093</t>
  </si>
  <si>
    <t>F-5425</t>
  </si>
  <si>
    <t>F-5971</t>
  </si>
  <si>
    <t>F-5972</t>
  </si>
  <si>
    <t>F-8132</t>
  </si>
  <si>
    <t>Figueroa Hernández Oscar, Ing.</t>
  </si>
  <si>
    <t>concifsa@prodigy.net.mx</t>
  </si>
  <si>
    <t>Flores Saenz Juan Carlos, Arq.</t>
  </si>
  <si>
    <t>F-411</t>
  </si>
  <si>
    <t>F-747</t>
  </si>
  <si>
    <t>F-1033</t>
  </si>
  <si>
    <t>F-1356</t>
  </si>
  <si>
    <t>F-1637</t>
  </si>
  <si>
    <t>F-2091</t>
  </si>
  <si>
    <t>f-2445</t>
  </si>
  <si>
    <t>F-3510</t>
  </si>
  <si>
    <t>F-3871</t>
  </si>
  <si>
    <t>F-4297</t>
  </si>
  <si>
    <t>F-4955</t>
  </si>
  <si>
    <t>F-5975</t>
  </si>
  <si>
    <t>F-6944</t>
  </si>
  <si>
    <t>ok</t>
  </si>
  <si>
    <t>cecilia.arevalo@prodigy.net.mx</t>
  </si>
  <si>
    <t>García Arévalo Rafaela Cecilia, L.a.e.</t>
  </si>
  <si>
    <t>R-6270</t>
  </si>
  <si>
    <t>F-769</t>
  </si>
  <si>
    <t>F-1128</t>
  </si>
  <si>
    <t>F-1837</t>
  </si>
  <si>
    <t>OK</t>
  </si>
  <si>
    <t>García Domínguez Alejandra, Ing.</t>
  </si>
  <si>
    <t>*</t>
  </si>
  <si>
    <t>Gasca Cervantes Karla Elizabeth, Ing.</t>
  </si>
  <si>
    <t>F-146</t>
  </si>
  <si>
    <t>F-770</t>
  </si>
  <si>
    <t>F-975</t>
  </si>
  <si>
    <t>F-1464</t>
  </si>
  <si>
    <t>F-2220</t>
  </si>
  <si>
    <t>F-2328</t>
  </si>
  <si>
    <t>F-3090</t>
  </si>
  <si>
    <t>F-3996,F-3981</t>
  </si>
  <si>
    <t>F-3997</t>
  </si>
  <si>
    <t>F-4358</t>
  </si>
  <si>
    <t>F-4788</t>
  </si>
  <si>
    <t>F-5424</t>
  </si>
  <si>
    <t>F-5973</t>
  </si>
  <si>
    <t>F-5974</t>
  </si>
  <si>
    <t>F-8134</t>
  </si>
  <si>
    <t>Gómez Guzmán Raquel, C.p.</t>
  </si>
  <si>
    <t>González Guerrero Fernán Alonso, L.a.e.</t>
  </si>
  <si>
    <t>F-893</t>
  </si>
  <si>
    <t>F-1463</t>
  </si>
  <si>
    <t>F-2643</t>
  </si>
  <si>
    <t>F-4782</t>
  </si>
  <si>
    <t>F-5952</t>
  </si>
  <si>
    <t>ingenriqueg@gmail.com</t>
  </si>
  <si>
    <t>González Tostado Enrique Javier, Ing.</t>
  </si>
  <si>
    <t>F-409</t>
  </si>
  <si>
    <t>F-643</t>
  </si>
  <si>
    <t>F-823</t>
  </si>
  <si>
    <t>F-1215</t>
  </si>
  <si>
    <t>F-1771</t>
  </si>
  <si>
    <t>F-2126</t>
  </si>
  <si>
    <t>F-2898</t>
  </si>
  <si>
    <t>F-2951</t>
  </si>
  <si>
    <t>F-3089</t>
  </si>
  <si>
    <t>F-3677</t>
  </si>
  <si>
    <t>F-3700</t>
  </si>
  <si>
    <t>F-3701</t>
  </si>
  <si>
    <t>F-5092</t>
  </si>
  <si>
    <t>72*666149*3</t>
  </si>
  <si>
    <t>juanpedro.arq@hotmail.com</t>
  </si>
  <si>
    <t>Hernández García Juan Pedro, Arq.</t>
  </si>
  <si>
    <t>F- 135</t>
  </si>
  <si>
    <t>F-410</t>
  </si>
  <si>
    <t>F-2097</t>
  </si>
  <si>
    <t>F-2098</t>
  </si>
  <si>
    <t>F-2099</t>
  </si>
  <si>
    <t>F-2693</t>
  </si>
  <si>
    <t>F-3918</t>
  </si>
  <si>
    <t>F-4812</t>
  </si>
  <si>
    <t>F-4942</t>
  </si>
  <si>
    <t>F-5652</t>
  </si>
  <si>
    <t>F-7545</t>
  </si>
  <si>
    <t>Jaime Hernández Juan Evaristo, Ing.</t>
  </si>
  <si>
    <t>F-7628</t>
  </si>
  <si>
    <t>62*180240*8</t>
  </si>
  <si>
    <t>slizardi@hotmail.com</t>
  </si>
  <si>
    <t>Lizardi Montes Salvador Ángel, Ing.</t>
  </si>
  <si>
    <t>F-748</t>
  </si>
  <si>
    <t>F-749</t>
  </si>
  <si>
    <t>F-939</t>
  </si>
  <si>
    <t>F-1277</t>
  </si>
  <si>
    <t>F-1578</t>
  </si>
  <si>
    <t>F-1986</t>
  </si>
  <si>
    <t>F-2457</t>
  </si>
  <si>
    <t>F-2901</t>
  </si>
  <si>
    <t>F-3461</t>
  </si>
  <si>
    <t>F-4166</t>
  </si>
  <si>
    <t>F-5135</t>
  </si>
  <si>
    <t>F-5990</t>
  </si>
  <si>
    <t>F-6880</t>
  </si>
  <si>
    <t>F-7605</t>
  </si>
  <si>
    <t>F-7606</t>
  </si>
  <si>
    <t>F-7801</t>
  </si>
  <si>
    <t>771 75 70</t>
  </si>
  <si>
    <t>ialopez@hotmail.com</t>
  </si>
  <si>
    <t xml:space="preserve">López González Israel Alejandro, </t>
  </si>
  <si>
    <t>F-734</t>
  </si>
  <si>
    <t>F-942</t>
  </si>
  <si>
    <t>F-1664</t>
  </si>
  <si>
    <t>F-1856</t>
  </si>
  <si>
    <t>F-2794</t>
  </si>
  <si>
    <t>F-3363</t>
  </si>
  <si>
    <t>F-3506,F-3545</t>
  </si>
  <si>
    <t>F-3892</t>
  </si>
  <si>
    <t>f-4615</t>
  </si>
  <si>
    <t>F-4817</t>
  </si>
  <si>
    <t>F-5427</t>
  </si>
  <si>
    <t>F-5845</t>
  </si>
  <si>
    <t>F-6881</t>
  </si>
  <si>
    <t>713 72 42</t>
  </si>
  <si>
    <t>akalche@yahoo.com.mx</t>
  </si>
  <si>
    <t>Martínez Archundia Rogelio, Arq.</t>
  </si>
  <si>
    <t>F-145</t>
  </si>
  <si>
    <t>f-940</t>
  </si>
  <si>
    <t>F-940</t>
  </si>
  <si>
    <t>ingmparra@prodigy.net.mx</t>
  </si>
  <si>
    <t>Parra Sánchez Mariana, Ing.</t>
  </si>
  <si>
    <t>F-733</t>
  </si>
  <si>
    <t>F-1108</t>
  </si>
  <si>
    <t>F-1348</t>
  </si>
  <si>
    <t>F-1988</t>
  </si>
  <si>
    <t>F-2145</t>
  </si>
  <si>
    <t>F-2805</t>
  </si>
  <si>
    <t>F-3546</t>
  </si>
  <si>
    <t>Ramos Herrera María Edith del Rocío, Arq.</t>
  </si>
  <si>
    <t>F-3509</t>
  </si>
  <si>
    <t>gen1990@prodigy.net.mx</t>
  </si>
  <si>
    <t>Rodríguez Suárez Manuel Alejandro, Ing.</t>
  </si>
  <si>
    <t>F-149</t>
  </si>
  <si>
    <t>F-459</t>
  </si>
  <si>
    <t>F-875</t>
  </si>
  <si>
    <t>F-1213</t>
  </si>
  <si>
    <t>F-1579</t>
  </si>
  <si>
    <t>F-2385</t>
  </si>
  <si>
    <t>F-2700</t>
  </si>
  <si>
    <t>F-3043</t>
  </si>
  <si>
    <t>F-3321</t>
  </si>
  <si>
    <t>F-4389</t>
  </si>
  <si>
    <t>F-4638</t>
  </si>
  <si>
    <t>F-5714</t>
  </si>
  <si>
    <t>F-5718</t>
  </si>
  <si>
    <t>F-5441</t>
  </si>
  <si>
    <t>F-6695</t>
  </si>
  <si>
    <t>52*27190*1</t>
  </si>
  <si>
    <t>arqsamayoa@gmail.com</t>
  </si>
  <si>
    <t>Samayoa Peña Graciela, Arq.</t>
  </si>
  <si>
    <t>F-644</t>
  </si>
  <si>
    <t>F-825</t>
  </si>
  <si>
    <t>F-2093</t>
  </si>
  <si>
    <t>F-2094</t>
  </si>
  <si>
    <t>F-2793</t>
  </si>
  <si>
    <t>f-3404</t>
  </si>
  <si>
    <t>f-2020</t>
  </si>
  <si>
    <t>F-5020</t>
  </si>
  <si>
    <t>F-7032</t>
  </si>
  <si>
    <t>jsanchez240579@hotmail.com</t>
  </si>
  <si>
    <t>Sanchez Martínez Joaquín, Arq.</t>
  </si>
  <si>
    <t>F421</t>
  </si>
  <si>
    <t>F-422</t>
  </si>
  <si>
    <t>F-491</t>
  </si>
  <si>
    <t>F-1116</t>
  </si>
  <si>
    <t>F-1129</t>
  </si>
  <si>
    <t>F-1701</t>
  </si>
  <si>
    <t>F-1983</t>
  </si>
  <si>
    <t>F-3099</t>
  </si>
  <si>
    <t>F-3746</t>
  </si>
  <si>
    <t>F-3830</t>
  </si>
  <si>
    <t>F-4307</t>
  </si>
  <si>
    <t>F-4808</t>
  </si>
  <si>
    <t>F-5426</t>
  </si>
  <si>
    <t>F-5934</t>
  </si>
  <si>
    <t>F-6379</t>
  </si>
  <si>
    <t>F-7028</t>
  </si>
  <si>
    <t>Sierra Villafaña Alejandro, L.a.f.</t>
  </si>
  <si>
    <t>arqfederico@live.com.mx</t>
  </si>
  <si>
    <t>Tenopala Hernández Federico Javier, Ing. Arq.</t>
  </si>
  <si>
    <t>F427,428, 429,430,</t>
  </si>
  <si>
    <t>F-689,690</t>
  </si>
  <si>
    <t>F-1081</t>
  </si>
  <si>
    <t>F-1446</t>
  </si>
  <si>
    <t>F-1699</t>
  </si>
  <si>
    <t>F-2384</t>
  </si>
  <si>
    <t>F-3322</t>
  </si>
  <si>
    <t>F-3977</t>
  </si>
  <si>
    <t>F-4639</t>
  </si>
  <si>
    <t>F-5478</t>
  </si>
  <si>
    <t>F-6877</t>
  </si>
  <si>
    <t>DEPOSITOS</t>
  </si>
  <si>
    <t>PAGOS ITC</t>
  </si>
  <si>
    <t>UTILIDAD GENERADA</t>
  </si>
  <si>
    <t>ANGUIANO</t>
  </si>
  <si>
    <t>F-7119</t>
  </si>
  <si>
    <t>JUAN PEDRO</t>
  </si>
  <si>
    <t>F-7523</t>
  </si>
  <si>
    <t>CERTIFICADOS</t>
  </si>
  <si>
    <t>TENOPALA</t>
  </si>
  <si>
    <t>F-6846</t>
  </si>
  <si>
    <t>RODRIGUES S</t>
  </si>
  <si>
    <t>F-6878</t>
  </si>
  <si>
    <t>LOPEZ G.</t>
  </si>
  <si>
    <t>F-6882</t>
  </si>
  <si>
    <t>SANCHEZ MTZ</t>
  </si>
  <si>
    <t>F-7029</t>
  </si>
  <si>
    <t xml:space="preserve">ANGUIANO LUIS </t>
  </si>
  <si>
    <t>MAC 8</t>
  </si>
  <si>
    <t>ALUMNOS</t>
  </si>
  <si>
    <t>Datos de Facturación.</t>
  </si>
  <si>
    <t>COREEO</t>
  </si>
  <si>
    <t>INSCRIPCIÓN</t>
  </si>
  <si>
    <t>5TA. MENSUALIDAD</t>
  </si>
  <si>
    <t>4TA MENSUALIDAD</t>
  </si>
  <si>
    <t>6TA. MENSUALIDAD</t>
  </si>
  <si>
    <t>ALVAREZ HERNANDEZ LAURA KARINA</t>
  </si>
  <si>
    <t>NO LA TOMO</t>
  </si>
  <si>
    <t>S/FACT.</t>
  </si>
  <si>
    <t>BECA</t>
  </si>
  <si>
    <t>SISTEMAS DE INGENIERIA Y PROCESOS S.A. DE C.V.
SIP970207972, siprosa@prodigy.net.mx</t>
  </si>
  <si>
    <t>MGP 2</t>
  </si>
  <si>
    <t>1ER OCT. MENSUALIDAD</t>
  </si>
  <si>
    <t>2DA.  NOV. MENSUALIDAD</t>
  </si>
  <si>
    <t>3ER.MENSUALIDAD</t>
  </si>
  <si>
    <t>6TA. MENSUALIDAD+</t>
  </si>
  <si>
    <t xml:space="preserve">ALVAREZ GUERRERO JOSE EDWIN </t>
  </si>
  <si>
    <t>edw_mx@hotmail.com</t>
  </si>
  <si>
    <t>CRUCES MARAVILLAS MARGARITA ROSA</t>
  </si>
  <si>
    <t>COLEGIADO</t>
  </si>
  <si>
    <t>CONSTRUCTORA NOARDIQ S.A. DE C.V.
CNO021202MH5, noardiq@hotmail.com</t>
  </si>
  <si>
    <t>arqmago@hotmail.com</t>
  </si>
  <si>
    <t>F-2181</t>
  </si>
  <si>
    <t>F-2444</t>
  </si>
  <si>
    <t>F-2683</t>
  </si>
  <si>
    <t>F-3200</t>
  </si>
  <si>
    <t>F-3319</t>
  </si>
  <si>
    <t>F-3747</t>
  </si>
  <si>
    <t>F-4330</t>
  </si>
  <si>
    <t>F-4736</t>
  </si>
  <si>
    <t>F-5106</t>
  </si>
  <si>
    <t>F-5647</t>
  </si>
  <si>
    <t>F-6031</t>
  </si>
  <si>
    <t>F-6540</t>
  </si>
  <si>
    <t>F-7030</t>
  </si>
  <si>
    <t>F-7721</t>
  </si>
  <si>
    <t>F-8625</t>
  </si>
  <si>
    <t>F-9215</t>
  </si>
  <si>
    <t>F-9724</t>
  </si>
  <si>
    <t>F-10233</t>
  </si>
  <si>
    <t>F-10557</t>
  </si>
  <si>
    <t>MARTINEZ AGUIRRE ADRIANA</t>
  </si>
  <si>
    <t>beatz_monroy@hotmail.com</t>
  </si>
  <si>
    <t>FUENTES URTAZA LUIS RODRIGO</t>
  </si>
  <si>
    <t>REVALIDANDO</t>
  </si>
  <si>
    <t>F-5333</t>
  </si>
  <si>
    <t>F-8830</t>
  </si>
  <si>
    <t>F-10694</t>
  </si>
  <si>
    <t>MONROY GARCIA BEATRIZ</t>
  </si>
  <si>
    <t>MALLAS GUANAJUATO PROYECTOS CONSTRUCCION S.A. DE C.V.
MGP070108Q59, mallasguanajuato@hotmail.com</t>
  </si>
  <si>
    <t>adriana.martinez@cmicgto.com.mx</t>
  </si>
  <si>
    <t>F-2334</t>
  </si>
  <si>
    <t>F-2387</t>
  </si>
  <si>
    <t>F-3205</t>
  </si>
  <si>
    <t>F-3372</t>
  </si>
  <si>
    <t>F-3860</t>
  </si>
  <si>
    <t>F-4372</t>
  </si>
  <si>
    <t>F-5107</t>
  </si>
  <si>
    <t>F-5832</t>
  </si>
  <si>
    <t>F-6143</t>
  </si>
  <si>
    <t>F-6483</t>
  </si>
  <si>
    <t>F-7603</t>
  </si>
  <si>
    <t>F-7828</t>
  </si>
  <si>
    <t>F-9733</t>
  </si>
  <si>
    <t>F-10052</t>
  </si>
  <si>
    <t>F-10344</t>
  </si>
  <si>
    <t>F-10552</t>
  </si>
  <si>
    <t>MURRIETA GONZALEZ PEDRO</t>
  </si>
  <si>
    <t>p_murrieta@hotmail.com</t>
  </si>
  <si>
    <t>F-2342</t>
  </si>
  <si>
    <t>F-2454</t>
  </si>
  <si>
    <t>F-2796</t>
  </si>
  <si>
    <t>F-3098</t>
  </si>
  <si>
    <t>F-3320</t>
  </si>
  <si>
    <t>F-3901</t>
  </si>
  <si>
    <t>F-4155</t>
  </si>
  <si>
    <t>F-4621</t>
  </si>
  <si>
    <t>F-5091</t>
  </si>
  <si>
    <t>F-5519</t>
  </si>
  <si>
    <t>F-6272</t>
  </si>
  <si>
    <t>S/FAC.</t>
  </si>
  <si>
    <t>F-9632</t>
  </si>
  <si>
    <t>F-10827</t>
  </si>
  <si>
    <t>NAVA SANCHEZ JOSE ARTURO</t>
  </si>
  <si>
    <t>JOSE ARTURO NAVA SANCHEZ.
NASA540926PK1, arturonavas1@live.com.mx</t>
  </si>
  <si>
    <t>arturonavas1@live.com.mx</t>
  </si>
  <si>
    <t>F-2180</t>
  </si>
  <si>
    <t>F-2441</t>
  </si>
  <si>
    <t>F-2682</t>
  </si>
  <si>
    <t>F-3199</t>
  </si>
  <si>
    <t>F-3318</t>
  </si>
  <si>
    <t>F-3751</t>
  </si>
  <si>
    <t>F-4329</t>
  </si>
  <si>
    <t>RANGEL LAJOVICH JUAN FRANCISCO</t>
  </si>
  <si>
    <t>BECA 50%
$1,920.-</t>
  </si>
  <si>
    <t>arqlajovich@hotmail.com</t>
  </si>
  <si>
    <t>F-2553</t>
  </si>
  <si>
    <t>F-2552</t>
  </si>
  <si>
    <t>F-2797</t>
  </si>
  <si>
    <t>F-3259</t>
  </si>
  <si>
    <t>F-3490</t>
  </si>
  <si>
    <t>f-3885</t>
  </si>
  <si>
    <t>F-4735</t>
  </si>
  <si>
    <t>F-5302</t>
  </si>
  <si>
    <t>F-5753</t>
  </si>
  <si>
    <t>F--6228</t>
  </si>
  <si>
    <t>F-6699</t>
  </si>
  <si>
    <t>F-7520</t>
  </si>
  <si>
    <t>F-7519</t>
  </si>
  <si>
    <t>RAMIREZ MARTINEZ LEON FELIPE</t>
  </si>
  <si>
    <t>CASAS YES S.S DE C.V.  
CYE990421ISA, casasyes@casasyes.com</t>
  </si>
  <si>
    <t>leonrm@casasyes.com</t>
  </si>
  <si>
    <t>F-2183</t>
  </si>
  <si>
    <t>F-2551</t>
  </si>
  <si>
    <t>F-2953</t>
  </si>
  <si>
    <t>F-3311</t>
  </si>
  <si>
    <t>F-3438</t>
  </si>
  <si>
    <t>F-3858</t>
  </si>
  <si>
    <t>F-4360</t>
  </si>
  <si>
    <t>F-4815</t>
  </si>
  <si>
    <t>F-5200</t>
  </si>
  <si>
    <t>F-5791</t>
  </si>
  <si>
    <t>F-7305</t>
  </si>
  <si>
    <t>F-9362</t>
  </si>
  <si>
    <t>SANCHEZ GARCIA JOSE JORGE</t>
  </si>
  <si>
    <t>george_architec@hotmail.com</t>
  </si>
  <si>
    <t>F-2453</t>
  </si>
  <si>
    <t>f-2541</t>
  </si>
  <si>
    <t>F-2947</t>
  </si>
  <si>
    <t>F-3308</t>
  </si>
  <si>
    <t>REYNA SALINAS CLAUDIA</t>
  </si>
  <si>
    <t>DESARROLLADORA INDEPENDENCIA S.A DE C.V.
DIN030708EU9</t>
  </si>
  <si>
    <t>claudia_arq@hotmail.com</t>
  </si>
  <si>
    <t>F-2333</t>
  </si>
  <si>
    <t>F-2479</t>
  </si>
  <si>
    <t>F-2699</t>
  </si>
  <si>
    <t>F-3309</t>
  </si>
  <si>
    <t>F-4227</t>
  </si>
  <si>
    <t>F-6567</t>
  </si>
  <si>
    <t>F-6698</t>
  </si>
  <si>
    <t>F-6477</t>
  </si>
  <si>
    <t>F-9787</t>
  </si>
  <si>
    <t>F-10230</t>
  </si>
  <si>
    <t>F-10397</t>
  </si>
  <si>
    <t>TORRES HERNANDEZ RODRIGO</t>
  </si>
  <si>
    <t>GRUPO BENDIT S.C.
gbe090530hh8, rtorres@grupobendit.com</t>
  </si>
  <si>
    <t>rtorres@grupobendit.com</t>
  </si>
  <si>
    <t>F-2219</t>
  </si>
  <si>
    <t>F-2386</t>
  </si>
  <si>
    <t>F-2694</t>
  </si>
  <si>
    <t>F-3446</t>
  </si>
  <si>
    <t>F-3744</t>
  </si>
  <si>
    <t>F-4175</t>
  </si>
  <si>
    <t>F-5109</t>
  </si>
  <si>
    <t>F-5108</t>
  </si>
  <si>
    <t>F-5471</t>
  </si>
  <si>
    <t>F-6230</t>
  </si>
  <si>
    <t>F-6457</t>
  </si>
  <si>
    <t>F-6989</t>
  </si>
  <si>
    <t>F-7808</t>
  </si>
  <si>
    <t>F-8877</t>
  </si>
  <si>
    <t>F-9842</t>
  </si>
  <si>
    <t>F-10612</t>
  </si>
  <si>
    <t>VAZQUEZ RAMIREZ DIEGO</t>
  </si>
  <si>
    <t>SUPERVISION Y EDIFICACIONES S.A. DE C.V.
SED960301TR9, gruposedsa@yahoo.com.mx</t>
  </si>
  <si>
    <t>diegovr.sedsa@yahoo.com.mx</t>
  </si>
  <si>
    <t>F-2388</t>
  </si>
  <si>
    <t>F-2452</t>
  </si>
  <si>
    <t>F-3365</t>
  </si>
  <si>
    <t>F-3364</t>
  </si>
  <si>
    <t>F-4371</t>
  </si>
  <si>
    <t>F-4156</t>
  </si>
  <si>
    <t>F-4691</t>
  </si>
  <si>
    <t>F-5047</t>
  </si>
  <si>
    <t>F-5476</t>
  </si>
  <si>
    <t>F-6141</t>
  </si>
  <si>
    <t>F-6476</t>
  </si>
  <si>
    <t>F-7095</t>
  </si>
  <si>
    <t>F-7800</t>
  </si>
  <si>
    <t>F-9219</t>
  </si>
  <si>
    <t>F-9349</t>
  </si>
  <si>
    <t>F-9869</t>
  </si>
  <si>
    <t>F-9922</t>
  </si>
  <si>
    <t>EFREN GARCIA</t>
  </si>
  <si>
    <t>F-7034</t>
  </si>
  <si>
    <t>ALFONSO GARCIA</t>
  </si>
  <si>
    <t>F-7218</t>
  </si>
  <si>
    <t>MAC 9</t>
  </si>
  <si>
    <t>XFACT</t>
  </si>
  <si>
    <t>MORENO OLIVA OCTAVIO MANUEL</t>
  </si>
  <si>
    <t>F-8590</t>
  </si>
  <si>
    <t>MGP 3</t>
  </si>
  <si>
    <t>MGP3</t>
  </si>
  <si>
    <t>mgp3</t>
  </si>
  <si>
    <t>CANO DURAN OMAR FERNANDO</t>
  </si>
  <si>
    <t>neo_morpheo@hotmail.com</t>
  </si>
  <si>
    <t>F-4734</t>
  </si>
  <si>
    <t>F-5088</t>
  </si>
  <si>
    <t>F-5754</t>
  </si>
  <si>
    <t>F-6558</t>
  </si>
  <si>
    <t>F-7825</t>
  </si>
  <si>
    <t>F-8737</t>
  </si>
  <si>
    <t>CORTES CORTES MARIA DE LOS ANGELES.</t>
  </si>
  <si>
    <t>CASTRO OSPINO HEBERT DAVID ANTONIO</t>
  </si>
  <si>
    <t>hbrth09@hotmail.com</t>
  </si>
  <si>
    <t>f-4727</t>
  </si>
  <si>
    <t>F-5299</t>
  </si>
  <si>
    <t>F-5900</t>
  </si>
  <si>
    <t>F-6042</t>
  </si>
  <si>
    <t>F-7031</t>
  </si>
  <si>
    <t>F-8736</t>
  </si>
  <si>
    <t>F-9220</t>
  </si>
  <si>
    <t>F-9218</t>
  </si>
  <si>
    <t>F-10232</t>
  </si>
  <si>
    <t>F-10559</t>
  </si>
  <si>
    <t>ESTRADA RICO JOSE FERNANDO</t>
  </si>
  <si>
    <t>fernando.estrada@iec-pdt.com</t>
  </si>
  <si>
    <t>F-4732</t>
  </si>
  <si>
    <t>F-5105</t>
  </si>
  <si>
    <t>F-5523</t>
  </si>
  <si>
    <t>F-6049</t>
  </si>
  <si>
    <t>F-6482</t>
  </si>
  <si>
    <t>F-7075</t>
  </si>
  <si>
    <t>F-7821</t>
  </si>
  <si>
    <t>F-9161</t>
  </si>
  <si>
    <t>F-9619</t>
  </si>
  <si>
    <t>F-9912</t>
  </si>
  <si>
    <t>VERIFICAR IMPORTE YA QUE DEBE PAGAR 3609</t>
  </si>
  <si>
    <t>LOPEZ FLORES CLAUDIA</t>
  </si>
  <si>
    <t>F-6585</t>
  </si>
  <si>
    <t>F-6583</t>
  </si>
  <si>
    <t>F-6584</t>
  </si>
  <si>
    <t>F-6943</t>
  </si>
  <si>
    <t>NO SE TOMO</t>
  </si>
  <si>
    <t>PAGO EN SEPTIEMBRE 2013 POR $12,000.00 RESTAN $18,150.00</t>
  </si>
  <si>
    <t>MACIAS SANDOVAL CESAR OCTAVIO</t>
  </si>
  <si>
    <t>cesar.macias@cfe.gob.mx</t>
  </si>
  <si>
    <t>F-4816</t>
  </si>
  <si>
    <t>F-5046</t>
  </si>
  <si>
    <t>F-5529</t>
  </si>
  <si>
    <t>F-6041</t>
  </si>
  <si>
    <t>F-7120</t>
  </si>
  <si>
    <t>F-7691</t>
  </si>
  <si>
    <t>F-8591</t>
  </si>
  <si>
    <t>F-9160</t>
  </si>
  <si>
    <t>F-9867</t>
  </si>
  <si>
    <t>F-10037</t>
  </si>
  <si>
    <t>F-11032</t>
  </si>
  <si>
    <t>MARES GODINEZ LAURA MARGARITA</t>
  </si>
  <si>
    <t>LOPEZ PARAMO ISAAC</t>
  </si>
  <si>
    <t>F-5199</t>
  </si>
  <si>
    <t>F-5198</t>
  </si>
  <si>
    <t>F-7602</t>
  </si>
  <si>
    <t>TOMA MATERIAS EN IRAPUATO</t>
  </si>
  <si>
    <t>MORENO ALBA MARIANA GUADALUPE</t>
  </si>
  <si>
    <t>tavo_m_alba@yahoo.com.mx</t>
  </si>
  <si>
    <t>F-4733</t>
  </si>
  <si>
    <t>F-6158</t>
  </si>
  <si>
    <t>F-6159</t>
  </si>
  <si>
    <t>F-6990</t>
  </si>
  <si>
    <t>F-7796</t>
  </si>
  <si>
    <t>F-7795</t>
  </si>
  <si>
    <t>F-8934</t>
  </si>
  <si>
    <t>F-9513</t>
  </si>
  <si>
    <t>F-9913</t>
  </si>
  <si>
    <t>ORLANZZINI ARREGUIN ROBERTO</t>
  </si>
  <si>
    <t>orlanzzini_le@hotmail.com</t>
  </si>
  <si>
    <t>F-5300</t>
  </si>
  <si>
    <t>F-7935</t>
  </si>
  <si>
    <t>x fact.</t>
  </si>
  <si>
    <t>F-10554</t>
  </si>
  <si>
    <t>F-10393</t>
  </si>
  <si>
    <t>F-15549</t>
  </si>
  <si>
    <t>PADILLA ALMANZA FRANCISCO MANUEL</t>
  </si>
  <si>
    <t>manuel.padilla@pylsasilao.com</t>
  </si>
  <si>
    <t>F-4731</t>
  </si>
  <si>
    <t>F-5649,5650</t>
  </si>
  <si>
    <t>F-5960</t>
  </si>
  <si>
    <t>F-5613</t>
  </si>
  <si>
    <t xml:space="preserve"> X FACT.</t>
  </si>
  <si>
    <t>SALAS PEREZ CHRISTYAN RAMMSETH</t>
  </si>
  <si>
    <t>rammseth@hotmail.com</t>
  </si>
  <si>
    <t>CONSTRUCTORA PIEDRA ANGULAR,S.A. DE C.V.</t>
  </si>
  <si>
    <t>F-4730</t>
  </si>
  <si>
    <t>F-6072</t>
  </si>
  <si>
    <t>F-5301</t>
  </si>
  <si>
    <t>F-5564</t>
  </si>
  <si>
    <t>F-9914</t>
  </si>
  <si>
    <t>X FACT,</t>
  </si>
  <si>
    <t>OCTUMBRE</t>
  </si>
  <si>
    <t>pagos finales</t>
  </si>
  <si>
    <t>MAESTRIA EN GERENCIAMIENTO DE PROYECTO 4TA. GENERACION SEDE LEON</t>
  </si>
  <si>
    <t>MGP-4</t>
  </si>
  <si>
    <t>2          0          1          3</t>
  </si>
  <si>
    <t>2          0          1          4</t>
  </si>
  <si>
    <t>1RA MENS.  JUNIO</t>
  </si>
  <si>
    <t>2DA MENS.  JULIO</t>
  </si>
  <si>
    <t>3ER. MENS.  AGOSTO</t>
  </si>
  <si>
    <t>4TA. MENS.  SEPTIEMB.</t>
  </si>
  <si>
    <t>5TA. MENS. OCTUBRE</t>
  </si>
  <si>
    <t>6TA MENS. NOVIEMBRE</t>
  </si>
  <si>
    <t>7MA MENS. DIC</t>
  </si>
  <si>
    <t>8MA MENS. ENERO</t>
  </si>
  <si>
    <t>9MA MENS. FEBRERO</t>
  </si>
  <si>
    <t>10MA MENS. MARZO</t>
  </si>
  <si>
    <t>11VA MENS. ABRIL</t>
  </si>
  <si>
    <t>12VA MENS. MAYO</t>
  </si>
  <si>
    <t>13VA MENS. JUNIO</t>
  </si>
  <si>
    <t>14VA MENS. JULIO</t>
  </si>
  <si>
    <t>15VA MENS. AGOSTO</t>
  </si>
  <si>
    <t>16VA MENS. SEP</t>
  </si>
  <si>
    <t>17VA MENS. OCT</t>
  </si>
  <si>
    <t>18VA MENS. NOV</t>
  </si>
  <si>
    <t>ARREDONDO DE SANTIAGO FRANCISCO JAVIER</t>
  </si>
  <si>
    <t>NO FAC</t>
  </si>
  <si>
    <t>AVILA PARADA LAURA YULIANA</t>
  </si>
  <si>
    <t>F-12042</t>
  </si>
  <si>
    <t>F-14883</t>
  </si>
  <si>
    <t>F-14981</t>
  </si>
  <si>
    <t>F-15123</t>
  </si>
  <si>
    <t>CARRANCO RODRIGUEZ JULIO CESAR</t>
  </si>
  <si>
    <t>F-12045</t>
  </si>
  <si>
    <t>F-14884</t>
  </si>
  <si>
    <t>F-14982</t>
  </si>
  <si>
    <t>F-15136</t>
  </si>
  <si>
    <t>SE ENVIO CORREO</t>
  </si>
  <si>
    <t>CASTILLO PERALTA JUAN FRANCISCO</t>
  </si>
  <si>
    <t>CORDOBA REYES JOAQUIN ALONSO</t>
  </si>
  <si>
    <t>F-12046</t>
  </si>
  <si>
    <t>F-12402</t>
  </si>
  <si>
    <t>F-15119</t>
  </si>
  <si>
    <t>F-18995</t>
  </si>
  <si>
    <t>F-19058</t>
  </si>
  <si>
    <t>F-21124</t>
  </si>
  <si>
    <t>F-22438</t>
  </si>
  <si>
    <t>DAVALOS LUNA JUAN PABLO</t>
  </si>
  <si>
    <t>F-12118</t>
  </si>
  <si>
    <t>F-13744</t>
  </si>
  <si>
    <t>F-13319</t>
  </si>
  <si>
    <t>F-15133</t>
  </si>
  <si>
    <t>F-17066</t>
  </si>
  <si>
    <t>F-17067</t>
  </si>
  <si>
    <t>F-18596</t>
  </si>
  <si>
    <t>F-19025</t>
  </si>
  <si>
    <t>F-205060</t>
  </si>
  <si>
    <t>F-20507</t>
  </si>
  <si>
    <t>F-22117</t>
  </si>
  <si>
    <t>F-22990</t>
  </si>
  <si>
    <t>F-23249</t>
  </si>
  <si>
    <t>ESPINOSA OROZCO JOSE LUIS</t>
  </si>
  <si>
    <t>F-12142</t>
  </si>
  <si>
    <t>F-13423</t>
  </si>
  <si>
    <t>F-14996</t>
  </si>
  <si>
    <t>F-15128</t>
  </si>
  <si>
    <t>F-17294</t>
  </si>
  <si>
    <t>F-16667</t>
  </si>
  <si>
    <t>F-17241</t>
  </si>
  <si>
    <t>F-17420</t>
  </si>
  <si>
    <t>F-18604</t>
  </si>
  <si>
    <t>F-18684</t>
  </si>
  <si>
    <t>F-19021</t>
  </si>
  <si>
    <t>F-20731</t>
  </si>
  <si>
    <t>F-22988</t>
  </si>
  <si>
    <t>GARCIA CIPRIAN FRANCISCO JAVIER</t>
  </si>
  <si>
    <t>GARCIA MUÑOZ MONICA</t>
  </si>
  <si>
    <t>F-12155</t>
  </si>
  <si>
    <t>F-12362</t>
  </si>
  <si>
    <t>F-13242</t>
  </si>
  <si>
    <t>F-13939</t>
  </si>
  <si>
    <t>F-15850</t>
  </si>
  <si>
    <t>F-17097</t>
  </si>
  <si>
    <t>F-17798</t>
  </si>
  <si>
    <t>F-19001</t>
  </si>
  <si>
    <t>F-19000</t>
  </si>
  <si>
    <t>F-22160</t>
  </si>
  <si>
    <t>F-22159</t>
  </si>
  <si>
    <t>F-22750</t>
  </si>
  <si>
    <t>F-23250</t>
  </si>
  <si>
    <t>GONZALEZ TORRES MOISES</t>
  </si>
  <si>
    <t>F-12156</t>
  </si>
  <si>
    <t>F-13317</t>
  </si>
  <si>
    <t>F-14891</t>
  </si>
  <si>
    <t>F-16547</t>
  </si>
  <si>
    <t>F-16548</t>
  </si>
  <si>
    <t>F-22989</t>
  </si>
  <si>
    <t>GUTIERREZ TOLEDO JOSE FRANCISCO</t>
  </si>
  <si>
    <t>IÑIGUEZ QUINTERO OSCAR TEODOSIO</t>
  </si>
  <si>
    <t>F-12120</t>
  </si>
  <si>
    <t>F-14875</t>
  </si>
  <si>
    <t>F-13316</t>
  </si>
  <si>
    <t>F-13930</t>
  </si>
  <si>
    <t>F-16683</t>
  </si>
  <si>
    <t>F-22741</t>
  </si>
  <si>
    <t>F-22982</t>
  </si>
  <si>
    <t>LOZANO ONTIVEROS MOISES</t>
  </si>
  <si>
    <t>MATA VIEYRA LUIS MIGUEL</t>
  </si>
  <si>
    <t>F-12403</t>
  </si>
  <si>
    <t>F-12404</t>
  </si>
  <si>
    <t>F-13243</t>
  </si>
  <si>
    <t>F-15138</t>
  </si>
  <si>
    <t>F-16666</t>
  </si>
  <si>
    <t>F-22749</t>
  </si>
  <si>
    <t>F-22752</t>
  </si>
  <si>
    <t>F-23697</t>
  </si>
  <si>
    <t>MUÑOZ TELLEZ CARLOS SALVADOR</t>
  </si>
  <si>
    <t>F-12116</t>
  </si>
  <si>
    <t>F-12405</t>
  </si>
  <si>
    <t>F-13318</t>
  </si>
  <si>
    <t>F-14168</t>
  </si>
  <si>
    <t>F-16670</t>
  </si>
  <si>
    <t>F-19497</t>
  </si>
  <si>
    <t>F-19612</t>
  </si>
  <si>
    <t>F-20964</t>
  </si>
  <si>
    <t>F-21815</t>
  </si>
  <si>
    <t>F-23084</t>
  </si>
  <si>
    <t>PANTOJA HERNANDEZ GERARDO</t>
  </si>
  <si>
    <t>F-18084</t>
  </si>
  <si>
    <t>F-18095</t>
  </si>
  <si>
    <t>F-18640</t>
  </si>
  <si>
    <t>F-19020</t>
  </si>
  <si>
    <t>F-20967</t>
  </si>
  <si>
    <t>F-21816</t>
  </si>
  <si>
    <t>F-22295</t>
  </si>
  <si>
    <t>F-23546</t>
  </si>
  <si>
    <t>RAMIREZ BUSTAMANTE JUAN LUIS</t>
  </si>
  <si>
    <t>F-12122</t>
  </si>
  <si>
    <t>F-13413</t>
  </si>
  <si>
    <t>F-13709</t>
  </si>
  <si>
    <t>F-13711</t>
  </si>
  <si>
    <t>F-15202</t>
  </si>
  <si>
    <t>F-15064</t>
  </si>
  <si>
    <t>F-16476</t>
  </si>
  <si>
    <t>F-16477</t>
  </si>
  <si>
    <t>F-17488</t>
  </si>
  <si>
    <t>F-17491</t>
  </si>
  <si>
    <t>F-19404</t>
  </si>
  <si>
    <t>F-19405</t>
  </si>
  <si>
    <t>F-20730</t>
  </si>
  <si>
    <t>F-21357</t>
  </si>
  <si>
    <t>F-22118</t>
  </si>
  <si>
    <t>F-22748</t>
  </si>
  <si>
    <t>RIOS JIMENES EMMANUEL</t>
  </si>
  <si>
    <t>SANCHEZ RODRIGUEZ PAULINA</t>
  </si>
  <si>
    <t>F-15116</t>
  </si>
  <si>
    <t>F-15830</t>
  </si>
  <si>
    <t>F-15831</t>
  </si>
  <si>
    <t>F-15975</t>
  </si>
  <si>
    <t>F-16681</t>
  </si>
  <si>
    <t>F-17029</t>
  </si>
  <si>
    <t>F-18601</t>
  </si>
  <si>
    <t>F-19027</t>
  </si>
  <si>
    <t>F-22588</t>
  </si>
  <si>
    <t>F-22585</t>
  </si>
  <si>
    <t>RUIZ BERTHA ELENA</t>
  </si>
  <si>
    <t>F-14979</t>
  </si>
  <si>
    <t>F-15120</t>
  </si>
  <si>
    <t>F-17203</t>
  </si>
  <si>
    <t>F-17204</t>
  </si>
  <si>
    <t>F-21000</t>
  </si>
  <si>
    <t>F-21002</t>
  </si>
  <si>
    <t>F-22583</t>
  </si>
  <si>
    <t>F-22582</t>
  </si>
  <si>
    <t>F-23691</t>
  </si>
  <si>
    <t>SILVA MUÑOZ RODRIGO</t>
  </si>
  <si>
    <t>F-12158</t>
  </si>
  <si>
    <t>F-12401</t>
  </si>
  <si>
    <t>F-14989</t>
  </si>
  <si>
    <t>F-16008</t>
  </si>
  <si>
    <t>F-16342</t>
  </si>
  <si>
    <t>F16508</t>
  </si>
  <si>
    <t>F-16472</t>
  </si>
  <si>
    <t>F-17022</t>
  </si>
  <si>
    <t>F-18074</t>
  </si>
  <si>
    <t>F-18792</t>
  </si>
  <si>
    <t>F-20069</t>
  </si>
  <si>
    <t>F-20070</t>
  </si>
  <si>
    <t>F-20071</t>
  </si>
  <si>
    <t>F-22298</t>
  </si>
  <si>
    <t>F-22997</t>
  </si>
  <si>
    <t>F-23251</t>
  </si>
  <si>
    <t>TEMORES OCAMPO EMILIO REYNALDO</t>
  </si>
  <si>
    <t>F-12114</t>
  </si>
  <si>
    <t>VERIFICAR CON EL ALUMNO</t>
  </si>
  <si>
    <t>F-14970</t>
  </si>
  <si>
    <t>F-15118</t>
  </si>
  <si>
    <t>EN EDO CTA ABRIL</t>
  </si>
  <si>
    <t>VAZQUEZ IBARRA RUBEN</t>
  </si>
  <si>
    <t>F-1218</t>
  </si>
  <si>
    <t>F-12479</t>
  </si>
  <si>
    <t>F-13240</t>
  </si>
  <si>
    <t>F-13942</t>
  </si>
  <si>
    <t>F-15602</t>
  </si>
  <si>
    <t>F-16478</t>
  </si>
  <si>
    <t>F-17065</t>
  </si>
  <si>
    <t>F-17458</t>
  </si>
  <si>
    <t>F-20511</t>
  </si>
  <si>
    <t>F-20999</t>
  </si>
  <si>
    <t>F-21963</t>
  </si>
  <si>
    <t>F-22526</t>
  </si>
  <si>
    <t>F-22987</t>
  </si>
  <si>
    <t>VENEGAS CASTRO JONNATHAN EMMANUEL</t>
  </si>
  <si>
    <t>F-12121</t>
  </si>
  <si>
    <t>F-12400</t>
  </si>
  <si>
    <t>F-13414</t>
  </si>
  <si>
    <t>F-15963</t>
  </si>
  <si>
    <t>F-17027</t>
  </si>
  <si>
    <t>F-17060</t>
  </si>
  <si>
    <t>F-17665</t>
  </si>
  <si>
    <t>F-18178</t>
  </si>
  <si>
    <t>F-18976</t>
  </si>
  <si>
    <t>F-19699</t>
  </si>
  <si>
    <t>F-20510</t>
  </si>
  <si>
    <t>F-21966</t>
  </si>
  <si>
    <t>F-22390</t>
  </si>
  <si>
    <t>YOCUPICIO CHAVEZ RAZIEL</t>
  </si>
  <si>
    <t>F-12123</t>
  </si>
  <si>
    <t>F-14890</t>
  </si>
  <si>
    <t>F-14975</t>
  </si>
  <si>
    <t>F-15122</t>
  </si>
  <si>
    <t>F-22751</t>
  </si>
  <si>
    <t>F-22985</t>
  </si>
  <si>
    <t>INSCRIPCION Y PROPEDEUTICO</t>
  </si>
  <si>
    <t>MGP4-LEON</t>
  </si>
  <si>
    <t>NOMBRE DEL ALUMNO: DAVALOS LUNA JUAN PABLO</t>
  </si>
  <si>
    <t>COMP-PAGOS</t>
  </si>
  <si>
    <t>DECUENTO  ESPECIAL SOBRE INTERESES</t>
  </si>
  <si>
    <t>DIRECTORIO ALUMNOS DE MAESTRÍAS</t>
  </si>
  <si>
    <t>Nombre</t>
  </si>
  <si>
    <t>Teléfono 
Oficina.</t>
  </si>
  <si>
    <t>CEL O NEXTEL</t>
  </si>
  <si>
    <t>I.D.</t>
  </si>
  <si>
    <t>E-Mail.</t>
  </si>
  <si>
    <t>MAC-9</t>
  </si>
  <si>
    <t>461 1149686</t>
  </si>
  <si>
    <t>MGP-3</t>
  </si>
  <si>
    <t>52*42696*11</t>
  </si>
  <si>
    <t>fernando.estrada@iec-ptd.com</t>
  </si>
  <si>
    <t>arqcoms@hotmail.com,cesar.macias@cfe.gob.mx</t>
  </si>
  <si>
    <t>462 1065832</t>
  </si>
  <si>
    <t>laurimar_85@hotmail.com</t>
  </si>
  <si>
    <t>472 7222714</t>
  </si>
  <si>
    <t>72*628494*2</t>
  </si>
  <si>
    <t>magma.arq@hotmail.com</t>
  </si>
  <si>
    <t>472 7223527</t>
  </si>
  <si>
    <t>72*1032490*2</t>
  </si>
  <si>
    <t>461 5461920</t>
  </si>
  <si>
    <t>72*13*67706</t>
  </si>
  <si>
    <t>&lt;</t>
  </si>
  <si>
    <t>461 1011612</t>
  </si>
  <si>
    <t>52*28574*19</t>
  </si>
  <si>
    <t>477 1643606</t>
  </si>
  <si>
    <t>477 3278397</t>
  </si>
  <si>
    <t>52*56724*4</t>
  </si>
  <si>
    <t>477 7121945</t>
  </si>
  <si>
    <t>427 1172578</t>
  </si>
  <si>
    <t>72*8*45044</t>
  </si>
  <si>
    <t>432 7452357</t>
  </si>
  <si>
    <t>477 7615758</t>
  </si>
  <si>
    <t>477 2740720</t>
  </si>
  <si>
    <t>477 3110409</t>
  </si>
  <si>
    <t>92*12*48921</t>
  </si>
  <si>
    <t>473 7318574</t>
  </si>
  <si>
    <t>473 1414209</t>
  </si>
  <si>
    <t>52*147328*9</t>
  </si>
  <si>
    <t>462 4844158</t>
  </si>
  <si>
    <t>claudia_arq@live.com.mx</t>
  </si>
  <si>
    <t>477 7414000</t>
  </si>
  <si>
    <t>477 3264057</t>
  </si>
  <si>
    <t>62*12*54909</t>
  </si>
  <si>
    <t>Acosta Jimenez Roberto</t>
  </si>
  <si>
    <t>461 6621718</t>
  </si>
  <si>
    <t>473 1291317</t>
  </si>
  <si>
    <t>92*13*27501</t>
  </si>
  <si>
    <t>Almazan Fuentes Daniel</t>
  </si>
  <si>
    <t>477 7185106</t>
  </si>
  <si>
    <t>477 1803722</t>
  </si>
  <si>
    <t>72*15*48064</t>
  </si>
  <si>
    <t>arqalmazanfuentes@hotmail.com</t>
  </si>
  <si>
    <t>Anguiano Gutierrez Luis Camilo</t>
  </si>
  <si>
    <t>472 7234484</t>
  </si>
  <si>
    <t>477 2177132</t>
  </si>
  <si>
    <t>luis_kmilo@hotmail.com</t>
  </si>
  <si>
    <t>Cruz Sena Marcos Eduardo</t>
  </si>
  <si>
    <t>472 7224078</t>
  </si>
  <si>
    <t>472 1016648</t>
  </si>
  <si>
    <t>Farriols Pérez Jaime</t>
  </si>
  <si>
    <t>477 7167891</t>
  </si>
  <si>
    <t>477 6380261</t>
  </si>
  <si>
    <t>52*18007*13</t>
  </si>
  <si>
    <t>jfarriols@gisa.com</t>
  </si>
  <si>
    <t>Flores Saenz Juan Carlos Arq.</t>
  </si>
  <si>
    <t>477 7805228</t>
  </si>
  <si>
    <t>477 1617861</t>
  </si>
  <si>
    <t>52*18266*5</t>
  </si>
  <si>
    <t>Gomez Guzman Raquel</t>
  </si>
  <si>
    <t>477 1617862</t>
  </si>
  <si>
    <t>52*12266*6</t>
  </si>
  <si>
    <t>Ramos Herrera Maria Edith del Rocío</t>
  </si>
  <si>
    <t>477 2506500</t>
  </si>
  <si>
    <t>62*309335*2</t>
  </si>
  <si>
    <t>García Arevalo Rafaela</t>
  </si>
  <si>
    <t>62*12*19453</t>
  </si>
  <si>
    <t>Gasca Cervantes Karla Elizabeth</t>
  </si>
  <si>
    <t>proyectos3@gisa.com.mx</t>
  </si>
  <si>
    <t>Gónzalez Tostado Enrique Javier</t>
  </si>
  <si>
    <t>477 7704982</t>
  </si>
  <si>
    <t>477 2179535</t>
  </si>
  <si>
    <t>62*15*10313</t>
  </si>
  <si>
    <t>ingenriqueq@gmail.com</t>
  </si>
  <si>
    <t>Hernández García Juan Pedro</t>
  </si>
  <si>
    <t>418 1826655</t>
  </si>
  <si>
    <t>473 1417686</t>
  </si>
  <si>
    <t>72*666149*4</t>
  </si>
  <si>
    <t>Jaime Hernandez Juan Evaristo</t>
  </si>
  <si>
    <t>62*152157*3</t>
  </si>
  <si>
    <t>jejaime@geogrupo.biz</t>
  </si>
  <si>
    <t>Lizardi Montes Salvador Ángel</t>
  </si>
  <si>
    <t>López González Israel Alejandro</t>
  </si>
  <si>
    <t>477 2794772</t>
  </si>
  <si>
    <t>477 1305563</t>
  </si>
  <si>
    <t>ialopezg@hotmail.com</t>
  </si>
  <si>
    <t>Martínez Archundia Rogelio</t>
  </si>
  <si>
    <t>477 7137242</t>
  </si>
  <si>
    <t>477 2514691</t>
  </si>
  <si>
    <t>62*198057*5</t>
  </si>
  <si>
    <t>Parra Sánchez Mariana</t>
  </si>
  <si>
    <t>477 1411310</t>
  </si>
  <si>
    <t>473 1170063</t>
  </si>
  <si>
    <t>52*17405*4</t>
  </si>
  <si>
    <t>ingmpara@prodigy.net.mx</t>
  </si>
  <si>
    <t>Rodriguez Suarez Manuel Alejandro</t>
  </si>
  <si>
    <t>473 7325923</t>
  </si>
  <si>
    <t>62*15*85004</t>
  </si>
  <si>
    <t>Sanchez Martínez Joaquin</t>
  </si>
  <si>
    <t>477 4499811</t>
  </si>
  <si>
    <t>Samayoa Peña Graciela</t>
  </si>
  <si>
    <t>461 6177352</t>
  </si>
  <si>
    <t>461 1501931</t>
  </si>
  <si>
    <t>arcons39@gmail.com</t>
  </si>
  <si>
    <t>Tenopala Hernández Federico Javier</t>
  </si>
  <si>
    <t>477 2414674</t>
  </si>
  <si>
    <t>62*15*72100</t>
  </si>
  <si>
    <t>arq.federico@live.com.mx</t>
  </si>
  <si>
    <t>durarqui81@hotmail.com</t>
  </si>
  <si>
    <t>MGP-1</t>
  </si>
  <si>
    <t>FORMATO 1 APLICA SOLO MGP1 Y MAC7</t>
  </si>
  <si>
    <t>FORMATO 2 APLICA A LAS NUEVAS MAESTRIAS</t>
  </si>
  <si>
    <t>NOMBRE:</t>
  </si>
  <si>
    <t>DURAN MENDEZ JOSE ALEJANDRO</t>
  </si>
  <si>
    <r>
      <t xml:space="preserve">NOMBRE DEL ALUMNO: </t>
    </r>
    <r>
      <rPr>
        <sz val="11"/>
        <color theme="1"/>
        <rFont val="Calibri"/>
        <family val="2"/>
        <scheme val="minor"/>
      </rPr>
      <t>MA. AUXILIO</t>
    </r>
  </si>
  <si>
    <t>MES</t>
  </si>
  <si>
    <t>RECARGOS</t>
  </si>
  <si>
    <t>MESE VENC.</t>
  </si>
  <si>
    <t>T.RECARGO</t>
  </si>
  <si>
    <t>1DO. SEMESTRE</t>
  </si>
  <si>
    <t>6ta MATERIA</t>
  </si>
  <si>
    <t>3ER. SEMESTRE</t>
  </si>
  <si>
    <t>Inscripcion</t>
  </si>
  <si>
    <t>1RA. MATERIA</t>
  </si>
  <si>
    <t>2DA. MATERIA</t>
  </si>
  <si>
    <t>3ER. MATERIA</t>
  </si>
  <si>
    <t>4TA. MATERIA</t>
  </si>
  <si>
    <t>REYNOSO REYNOSO ANTONIO</t>
  </si>
  <si>
    <r>
      <t xml:space="preserve">NOMBRE DEL ALUMNO: </t>
    </r>
    <r>
      <rPr>
        <sz val="11"/>
        <color theme="1"/>
        <rFont val="Calibri"/>
        <family val="2"/>
        <scheme val="minor"/>
      </rPr>
      <t>CANO DURAN OMAR FERNANDO.</t>
    </r>
  </si>
  <si>
    <t>5TA. MATERIA</t>
  </si>
  <si>
    <t>MORENO ALVARADO JOSE ANTONIO</t>
  </si>
  <si>
    <t>NOMBRE DEL ALUMNO: SALAS PEREZ CHRISTYAN RAMMSETH</t>
  </si>
  <si>
    <t xml:space="preserve">MARZO </t>
  </si>
  <si>
    <t xml:space="preserve">ABRIL </t>
  </si>
  <si>
    <t>2DO. SEMESTRE</t>
  </si>
  <si>
    <t>*ENERO. SI PAGA DEL 1 AL 5 APLICA PAGO CON DESCUENTO.</t>
  </si>
  <si>
    <t>6TA. MATERIA</t>
  </si>
  <si>
    <t>1ER.MATERIA</t>
  </si>
  <si>
    <r>
      <t xml:space="preserve">NOMBRE DEL ALUMNO: </t>
    </r>
    <r>
      <rPr>
        <sz val="11"/>
        <color theme="1"/>
        <rFont val="Calibri"/>
        <family val="2"/>
        <scheme val="minor"/>
      </rPr>
      <t>ALVAREZ HERNANDEZ LAURA KARINA</t>
    </r>
  </si>
  <si>
    <t>INSTITUTO TECNOLOGICO DE LA CONSTRUCCIÓN,A.C.</t>
  </si>
  <si>
    <r>
      <t xml:space="preserve">NOMBRE DEL ALUMNO: </t>
    </r>
    <r>
      <rPr>
        <sz val="11"/>
        <color theme="1"/>
        <rFont val="Calibri"/>
        <family val="2"/>
        <scheme val="minor"/>
      </rPr>
      <t>MARES GODINEZ LAURA MARGARITA</t>
    </r>
  </si>
  <si>
    <r>
      <t xml:space="preserve">NOMBRE DEL ALUMNO: </t>
    </r>
    <r>
      <rPr>
        <sz val="11"/>
        <color theme="1"/>
        <rFont val="Calibri"/>
        <family val="2"/>
        <scheme val="minor"/>
      </rPr>
      <t>VAZQUEZ RAMIREZ DIEGO</t>
    </r>
  </si>
  <si>
    <t>MGP2</t>
  </si>
  <si>
    <t>1ER. MATERIA</t>
  </si>
  <si>
    <t>3er. MATERIA</t>
  </si>
  <si>
    <t>Jaime Hernández Juan Evaristo, Ing</t>
  </si>
  <si>
    <t>*ENERO. SI PAGA DEL 1 AL 5 APLICA SIN RECARGOS</t>
  </si>
  <si>
    <t>2do. SEMESTRE</t>
  </si>
  <si>
    <t>3er. SEMESTRE</t>
  </si>
  <si>
    <r>
      <t xml:space="preserve">NOMBRE DEL ALUMNO: </t>
    </r>
    <r>
      <rPr>
        <sz val="11"/>
        <color theme="1"/>
        <rFont val="Calibri"/>
        <family val="2"/>
        <scheme val="minor"/>
      </rPr>
      <t>MARTINEZ BANDERAS JORGE DANTE</t>
    </r>
  </si>
  <si>
    <t>1er. MATERIA</t>
  </si>
  <si>
    <t>Castro García Carlos.</t>
  </si>
  <si>
    <t>Sánchez Pérez Alejandro.</t>
  </si>
  <si>
    <r>
      <t xml:space="preserve">NOMBRE DEL ALUMNO: </t>
    </r>
    <r>
      <rPr>
        <sz val="11"/>
        <color theme="1"/>
        <rFont val="Calibri"/>
        <family val="2"/>
        <scheme val="minor"/>
      </rPr>
      <t>CANO DURAN OMAR FERNANDO</t>
    </r>
  </si>
  <si>
    <t>4TA.. MATERIA</t>
  </si>
  <si>
    <t>Gasca Padilla Martín</t>
  </si>
  <si>
    <t>NOMBRE DEL ALUMNO: PADILLA ALMANZA FRANCISCO MANUEL</t>
  </si>
  <si>
    <r>
      <t xml:space="preserve">NOMBRE DEL ALUMNO: </t>
    </r>
    <r>
      <rPr>
        <sz val="12"/>
        <color theme="1"/>
        <rFont val="Times New Roman"/>
        <family val="1"/>
      </rPr>
      <t>LOPEZ FLORES CLAUDIA</t>
    </r>
  </si>
  <si>
    <t>Parra Sánchez Mariana, Ing</t>
  </si>
  <si>
    <r>
      <t xml:space="preserve">NOMBRE DEL ALUMNO: </t>
    </r>
    <r>
      <rPr>
        <sz val="11"/>
        <color theme="1"/>
        <rFont val="Calibri"/>
        <family val="2"/>
        <scheme val="minor"/>
      </rPr>
      <t>LOPEZ FLORES FRANCISCO JAVIER</t>
    </r>
  </si>
  <si>
    <t>Hernández García Juan Pedro, Arq</t>
  </si>
  <si>
    <t>MAC-8</t>
  </si>
  <si>
    <r>
      <t xml:space="preserve">NOMBRE DEL ALUMNO: </t>
    </r>
    <r>
      <rPr>
        <sz val="11"/>
        <color theme="1"/>
        <rFont val="Calibri"/>
        <family val="2"/>
        <scheme val="minor"/>
      </rPr>
      <t>FLORES RIVERA GERARDO</t>
    </r>
  </si>
  <si>
    <r>
      <t xml:space="preserve">NOMBRE DEL ALUMNO: </t>
    </r>
    <r>
      <rPr>
        <sz val="11"/>
        <color theme="1"/>
        <rFont val="Calibri"/>
        <family val="2"/>
        <scheme val="minor"/>
      </rPr>
      <t>CERVANTES MORALES LAURA PEREGRINA</t>
    </r>
  </si>
  <si>
    <r>
      <t xml:space="preserve">NOMBRE DEL ALUMNO: </t>
    </r>
    <r>
      <rPr>
        <sz val="11"/>
        <color theme="1"/>
        <rFont val="Calibri"/>
        <family val="2"/>
        <scheme val="minor"/>
      </rPr>
      <t>LOPEZ ESCAMILLA LEANDRO ARTURO</t>
    </r>
  </si>
  <si>
    <r>
      <t xml:space="preserve">NOMBRE DEL ALUMNO: </t>
    </r>
    <r>
      <rPr>
        <sz val="11"/>
        <color theme="1"/>
        <rFont val="Calibri"/>
        <family val="2"/>
        <scheme val="minor"/>
      </rPr>
      <t>PEREZ BELTRAN JUAN PABLO.</t>
    </r>
  </si>
  <si>
    <r>
      <t xml:space="preserve">NOMBRE DEL ALUMNO: </t>
    </r>
    <r>
      <rPr>
        <sz val="11"/>
        <color theme="1"/>
        <rFont val="Calibri"/>
        <family val="2"/>
        <scheme val="minor"/>
      </rPr>
      <t>ARAUJO VALDEZ JUAN PABLO</t>
    </r>
  </si>
  <si>
    <t>NOMBRE DEL ALUMNO: AGUILAR MORALES DIANA YAKAIRA</t>
  </si>
  <si>
    <t>MVI-IRAPUATO</t>
  </si>
  <si>
    <r>
      <t xml:space="preserve">NOMBRE DEL ALUMNO: </t>
    </r>
    <r>
      <rPr>
        <sz val="11"/>
        <color theme="1"/>
        <rFont val="Calibri"/>
        <family val="2"/>
        <scheme val="minor"/>
      </rPr>
      <t>SALAS PEREZ CHRISTYAN RAMMSETH</t>
    </r>
  </si>
  <si>
    <r>
      <t xml:space="preserve">NOMBRE DEL ALUMNO: </t>
    </r>
    <r>
      <rPr>
        <sz val="11"/>
        <color theme="1"/>
        <rFont val="Calibri"/>
        <family val="2"/>
        <scheme val="minor"/>
      </rPr>
      <t>ORLANZZINI ARREGUIN ROBERTO</t>
    </r>
  </si>
  <si>
    <r>
      <t xml:space="preserve">NOMBRE DEL ALUMNO: </t>
    </r>
    <r>
      <rPr>
        <sz val="11"/>
        <color theme="1"/>
        <rFont val="Calibri"/>
        <family val="2"/>
        <scheme val="minor"/>
      </rPr>
      <t>CASTRO OSPINO HEBERT DAVID ANTONIO</t>
    </r>
  </si>
  <si>
    <r>
      <t xml:space="preserve">NOMBRE DEL ALUMNO: </t>
    </r>
    <r>
      <rPr>
        <sz val="11"/>
        <color theme="1"/>
        <rFont val="Calibri"/>
        <family val="2"/>
        <scheme val="minor"/>
      </rPr>
      <t>ALDANA ESTRADA JORGE</t>
    </r>
  </si>
  <si>
    <r>
      <t xml:space="preserve">NOMBRE DEL ALUMNO: </t>
    </r>
    <r>
      <rPr>
        <sz val="11"/>
        <color theme="1"/>
        <rFont val="Calibri"/>
        <family val="2"/>
        <scheme val="minor"/>
      </rPr>
      <t>ORTIZ ZUMAYA EDGAR ALEJANDRO</t>
    </r>
  </si>
  <si>
    <r>
      <t xml:space="preserve">NOMBRE DEL ALUMNO: </t>
    </r>
    <r>
      <rPr>
        <sz val="11"/>
        <color rgb="FF000000"/>
        <rFont val="Calibri"/>
        <family val="2"/>
        <scheme val="minor"/>
      </rPr>
      <t>RAMIREZ ALATORRE WENDY ALEJANDRA</t>
    </r>
  </si>
  <si>
    <r>
      <t xml:space="preserve">NOMBRE DEL ALUMNO: </t>
    </r>
    <r>
      <rPr>
        <sz val="11"/>
        <color rgb="FF000000"/>
        <rFont val="Calibri"/>
        <family val="2"/>
        <scheme val="minor"/>
      </rPr>
      <t>SANCHEZ HERNANDEZ JOSE MANUEL</t>
    </r>
  </si>
  <si>
    <r>
      <t xml:space="preserve">NOMBRE DEL ALUMNO: </t>
    </r>
    <r>
      <rPr>
        <sz val="11"/>
        <color theme="1"/>
        <rFont val="Calibri"/>
        <family val="2"/>
        <scheme val="minor"/>
      </rPr>
      <t>PADILLA ALMANZA FRANCISCO MANUEL</t>
    </r>
  </si>
  <si>
    <t>octubre</t>
  </si>
  <si>
    <t>nvov</t>
  </si>
  <si>
    <r>
      <t xml:space="preserve">NOMBRE DEL ALUMNO: </t>
    </r>
    <r>
      <rPr>
        <sz val="11"/>
        <color theme="1"/>
        <rFont val="Calibri"/>
        <family val="2"/>
        <scheme val="minor"/>
      </rPr>
      <t>RAMIREZ ALATORRE WENDY ALEJANDRA</t>
    </r>
  </si>
  <si>
    <t>NOMBRE DEL ALUMNO: AGUILERA MARTINEZ JORGE ANTONIO</t>
  </si>
  <si>
    <t>NOMBRE DEL ALUMNO: VAZQUEZ ANDRES VIRGINIA</t>
  </si>
  <si>
    <t>NOMBRE DEL ALUMNO: LOPEZ FLORES FRANCISCO JAVIER</t>
  </si>
  <si>
    <t>NOMBRE DEL ALUMNO: PEREZ BELTRAN JUAN PABLO.</t>
  </si>
  <si>
    <t>NOMBRE DEL ALUMNO: CANO DURAN OMAR FERNANDO</t>
  </si>
  <si>
    <t>NOMBRE DEL ALUMNO: CASTRO OSPINO HEBERT DAVID ANTONIO</t>
  </si>
  <si>
    <t>NOMBRE DEL ALUMNO: ORLANZZINI ARREGUIN ROBERTO</t>
  </si>
  <si>
    <t>SALDO ANTERIOR</t>
  </si>
  <si>
    <t>NOMBRE DEL ALUMNO: PADILLA ALMANZA FRANCISCO</t>
  </si>
  <si>
    <t>CONCEPTO</t>
  </si>
  <si>
    <t>NOMBRE DEL ALUMNO: SALAS PEREZ CHRISTIAN RAMSETH</t>
  </si>
  <si>
    <t>NOMBRE DEL ALUMNO: AGUAS MANCILLAS JUAN LUIS</t>
  </si>
  <si>
    <t>NOMBRE DEL ALUMNO: CONEJO HERNANDEZ GABRIEL</t>
  </si>
  <si>
    <t>MVI- LEON</t>
  </si>
  <si>
    <t>NOMBRE DEL ALUMNO: CARRERA LOZOYA EDGAR SALVADOR</t>
  </si>
  <si>
    <t>NOMBRE DEL ALUMNO: FUENTES GONZALEZ RODRIGO</t>
  </si>
  <si>
    <t>NOMBRE DEL ALUMNO: GONZALEZ MARTINEZ MA ISABEL</t>
  </si>
  <si>
    <t>NOMBRE DEL ALUMNO: GUTIERREZ MENDOZA MANUEL</t>
  </si>
  <si>
    <t>NOMBRE DEL ALUMNO: HINOJOSA ZAMORA MA. LOURDES</t>
  </si>
  <si>
    <t>NOMBRE DEL ALUMNO: MENDEVIL PIÑA Y KURODA</t>
  </si>
  <si>
    <t>NOMBRE DEL ALUMNO: MUÑOZ LOPEZ CARLOS</t>
  </si>
  <si>
    <t>NOMBRE DEL ALUMNO: RODRIGUEZ CERROBLANCO JUAN PEDRO</t>
  </si>
  <si>
    <t>NOMBRE DEL ALUMNO: DIAN YAKAIRA</t>
  </si>
  <si>
    <t>MVI</t>
  </si>
  <si>
    <t>NOMBRE DEL ALUMNO: AGUILERA BUSTOS SAUL</t>
  </si>
  <si>
    <t xml:space="preserve">  </t>
  </si>
  <si>
    <t>NOMBRE DEL ALUMNO: BORJA QUINTANAR ADRIAN</t>
  </si>
  <si>
    <t>NOMBRE DEL ALUMNO: LOPEZ FLORES CLAUDIA</t>
  </si>
  <si>
    <t>NOMBRE DEL ALUMNO: BRISEÑO MARTINEZ JUAN CARLOS</t>
  </si>
  <si>
    <t>NOMBRE DEL ALUMNO: CARMONA CONTRERAS JOSE GUILLERMO</t>
  </si>
  <si>
    <t>F-11246</t>
  </si>
  <si>
    <t xml:space="preserve">BECADO </t>
  </si>
  <si>
    <t>F-10260</t>
  </si>
  <si>
    <t>ADEUDO</t>
  </si>
  <si>
    <t>ADEUDOOO</t>
  </si>
  <si>
    <t xml:space="preserve">BAJA SIN ADEUDO </t>
  </si>
  <si>
    <t>F-249</t>
  </si>
  <si>
    <t xml:space="preserve">POR ELABORAR CARTA DE ADEUDO </t>
  </si>
  <si>
    <t xml:space="preserve">NO ASISTIO </t>
  </si>
  <si>
    <t>8va. GENERACION</t>
  </si>
  <si>
    <t>CORRALES MESTAS JOSE HUMBERTO</t>
  </si>
  <si>
    <t xml:space="preserve">RAMIREZ GONZALEZ DAVID </t>
  </si>
  <si>
    <t xml:space="preserve">RAMIREZ VILLALVAZO DIEGO </t>
  </si>
  <si>
    <t xml:space="preserve">MENDOZA MALAGON VICTOR OLEGARIO </t>
  </si>
  <si>
    <t xml:space="preserve">HUERTA CRUCES MIGUEL ANGEL </t>
  </si>
  <si>
    <t xml:space="preserve">NOMBRE DE LA FACURA </t>
  </si>
  <si>
    <t xml:space="preserve">VISE S.A. DE C.V. </t>
  </si>
  <si>
    <t xml:space="preserve">PUBLICO EN GENERAL </t>
  </si>
  <si>
    <t xml:space="preserve">YOCUPICIO CHAVEZ ALDO ULISES </t>
  </si>
  <si>
    <t>PROY.  RESIDENCIALES Y URBANISTICOS CRETA SAPI DE CV</t>
  </si>
  <si>
    <t xml:space="preserve">CONSTRUCCIONES URBANIZACIONES Y PROY </t>
  </si>
  <si>
    <t xml:space="preserve">MIGUEL ANGEL HUERTA CRUCES </t>
  </si>
  <si>
    <t xml:space="preserve">BRAVO CARMONA DAVID </t>
  </si>
  <si>
    <t>GUADALUPE YESENIA CARMONA GONZALEZ</t>
  </si>
  <si>
    <t xml:space="preserve">RODRIGUEZ RODRIGUEZ JUAN MARCOS </t>
  </si>
  <si>
    <t xml:space="preserve">FALCON ANAYA GABRIEL </t>
  </si>
  <si>
    <t xml:space="preserve">FIRMA CONSTRUCTORA 2FA S.A. DE C.V. </t>
  </si>
  <si>
    <t>F-19558</t>
  </si>
  <si>
    <t>F-19557</t>
  </si>
  <si>
    <t>F-19559</t>
  </si>
  <si>
    <t>F-19560</t>
  </si>
  <si>
    <t>F-19551</t>
  </si>
  <si>
    <t>F-19554</t>
  </si>
  <si>
    <t>F-19563</t>
  </si>
  <si>
    <t>EQUIVALENCIA</t>
  </si>
  <si>
    <t>HORTA MURILLO EDITH NANCY ABIGAIL</t>
  </si>
  <si>
    <t>F-19607</t>
  </si>
  <si>
    <t xml:space="preserve">GARCIA SOTO LUZ FABIOLA </t>
  </si>
  <si>
    <t>F-19575</t>
  </si>
  <si>
    <t>F-19587</t>
  </si>
  <si>
    <t>F-19604</t>
  </si>
  <si>
    <t xml:space="preserve">UCSA </t>
  </si>
  <si>
    <t>F-19609</t>
  </si>
  <si>
    <t>F-19610</t>
  </si>
  <si>
    <t>F-19608</t>
  </si>
  <si>
    <t>F-19611</t>
  </si>
  <si>
    <t>F-19613</t>
  </si>
  <si>
    <t>F-19614</t>
  </si>
  <si>
    <t>F-19617</t>
  </si>
  <si>
    <t>F-19618</t>
  </si>
  <si>
    <t>F-19615</t>
  </si>
  <si>
    <t>F-19616</t>
  </si>
  <si>
    <t>INTERESADOS SEGUNDA MAESTRÍA</t>
  </si>
  <si>
    <t>Confirmado</t>
  </si>
  <si>
    <t>Primer Nombre del alumno</t>
  </si>
  <si>
    <t>Apellidos</t>
  </si>
  <si>
    <t>Correo electrònico del alumno</t>
  </si>
  <si>
    <t>CORREO ITC</t>
  </si>
  <si>
    <t>JORGE LUIS</t>
  </si>
  <si>
    <t xml:space="preserve">DIAZ ACOSTA </t>
  </si>
  <si>
    <t>jorgeluis.acosta@outlook.com</t>
  </si>
  <si>
    <t>jorge.ldag@itc-ac.edu.mx</t>
  </si>
  <si>
    <t>FRANCISCO JAVIER</t>
  </si>
  <si>
    <t xml:space="preserve">GRANADOS SILVA </t>
  </si>
  <si>
    <t>frankarqys@gmail.com</t>
  </si>
  <si>
    <t>francisco.jgsg@itc-ac.edu.mx</t>
  </si>
  <si>
    <t>SI</t>
  </si>
  <si>
    <t>DIEGO</t>
  </si>
  <si>
    <t>RAMIREZ VILLALVAZO</t>
  </si>
  <si>
    <t>drv.arq@gmail.com</t>
  </si>
  <si>
    <t>diego.rvg@itc-ac.edu.mx</t>
  </si>
  <si>
    <t>477 289 09 40</t>
  </si>
  <si>
    <t>PABLO EUGENIO</t>
  </si>
  <si>
    <t xml:space="preserve">MANCERA ALBA </t>
  </si>
  <si>
    <t>ing.pablomancera@gmail.com</t>
  </si>
  <si>
    <t>pablo.emag@itc-ac.edu.mx</t>
  </si>
  <si>
    <t>FATIMA JUDITH</t>
  </si>
  <si>
    <t xml:space="preserve">SALAS LANDEROS </t>
  </si>
  <si>
    <t>fatijusalas@gmail.com</t>
  </si>
  <si>
    <t>fatima.jslg@itc-ac.edu.mx</t>
  </si>
  <si>
    <t>no</t>
  </si>
  <si>
    <t>Diana</t>
  </si>
  <si>
    <t xml:space="preserve">VAZQUEZ MARQUEZ </t>
  </si>
  <si>
    <t>diana@armetsa.com</t>
  </si>
  <si>
    <t>diana.vmg@itc-ac.edu.mx</t>
  </si>
  <si>
    <t>SAUL OMAR</t>
  </si>
  <si>
    <t xml:space="preserve">RODRIGUEZ PALOMARES </t>
  </si>
  <si>
    <t>arqrodripiano@hotmail.com</t>
  </si>
  <si>
    <t>saul.orpg@itc-ac.edu.mx</t>
  </si>
  <si>
    <t>si</t>
  </si>
  <si>
    <t>David</t>
  </si>
  <si>
    <t xml:space="preserve">RAMIREZ GONZALEZ </t>
  </si>
  <si>
    <t>david@grupoursa.com</t>
  </si>
  <si>
    <t>david.rgg@itc-ac.edu.mx</t>
  </si>
  <si>
    <t>477 159 79 12</t>
  </si>
  <si>
    <t>VICTOR OLEGARIO</t>
  </si>
  <si>
    <t xml:space="preserve">MENDOZA MALAGON </t>
  </si>
  <si>
    <t>olegmdz@gmail.com</t>
  </si>
  <si>
    <t>victor.ommg@itc-ac.edu.mx</t>
  </si>
  <si>
    <t>477 392 02 38</t>
  </si>
  <si>
    <t>BRAVO CARMONA</t>
  </si>
  <si>
    <t>davidbravo.c@hotmail.com</t>
  </si>
  <si>
    <t>david.bcg@itc-ac.edu.mx</t>
  </si>
  <si>
    <t>461 343 86 20</t>
  </si>
  <si>
    <t>ALAN ISRAEL</t>
  </si>
  <si>
    <t xml:space="preserve">ZAVALA RAMOS </t>
  </si>
  <si>
    <t>alanz1315@gmail.com</t>
  </si>
  <si>
    <t>alan.izrg@itc-ac.edu.mx</t>
  </si>
  <si>
    <t>LUIS DANIEL</t>
  </si>
  <si>
    <t xml:space="preserve">GOMEZ RUIZ </t>
  </si>
  <si>
    <t>arq.luis27@outlook.es</t>
  </si>
  <si>
    <t>daniel.grg@itc-ac.edu.mx</t>
  </si>
  <si>
    <t>DANIELA PATRICIA</t>
  </si>
  <si>
    <t xml:space="preserve">SANCHEZ GARCIA </t>
  </si>
  <si>
    <t>danielapsg@outlook.com</t>
  </si>
  <si>
    <t>daniela.psgg@itc-ac.edu.mx</t>
  </si>
  <si>
    <t>Aldo Ulises</t>
  </si>
  <si>
    <t xml:space="preserve">YOCUPICIO CHAVEZ </t>
  </si>
  <si>
    <t>aldo_ych13@hotmail.com</t>
  </si>
  <si>
    <t>aldo.uych@itc-ac.edu.mx</t>
  </si>
  <si>
    <t>462 621 27 82</t>
  </si>
  <si>
    <t>GUSTAVO</t>
  </si>
  <si>
    <t xml:space="preserve">LOPEZ GONZALEZ </t>
  </si>
  <si>
    <t>glopez@ingenieriat4.com</t>
  </si>
  <si>
    <t>gustavo.lgg@itc-ac.edu.mx</t>
  </si>
  <si>
    <t>EDITH NANCY ABIGAIL</t>
  </si>
  <si>
    <t xml:space="preserve">HORTA MURILLO </t>
  </si>
  <si>
    <t>edith.horta@cmicgto.com.mx; edith_horta@hotmail.com</t>
  </si>
  <si>
    <t>edith.nhmg@itc-ac.edu.mx</t>
  </si>
  <si>
    <t>JESUS IVAN</t>
  </si>
  <si>
    <t xml:space="preserve">ESPINOZA VARGAS </t>
  </si>
  <si>
    <t>jivan91@outlook.com</t>
  </si>
  <si>
    <t>jesus.ievg@itc-ac.edu.mx</t>
  </si>
  <si>
    <t>Diego</t>
  </si>
  <si>
    <t xml:space="preserve">ARANDA RODRIGUEZ </t>
  </si>
  <si>
    <t>diegoaranda03@gmail.com</t>
  </si>
  <si>
    <t>diego.arg@itc-ac.edu.mx</t>
  </si>
  <si>
    <t>Luz Fabiola</t>
  </si>
  <si>
    <t>GARCIA  SOTO</t>
  </si>
  <si>
    <t>aloybaf_86@hotmail.com</t>
  </si>
  <si>
    <t>fabiola.gg@itc-ac.edu.mx</t>
  </si>
  <si>
    <t>Juan Carlos</t>
  </si>
  <si>
    <t>AVILA AGUADO</t>
  </si>
  <si>
    <t>caa_810329@yahoo.com.mx</t>
  </si>
  <si>
    <t>juan.caag@itc-ac.edu.mx</t>
  </si>
  <si>
    <t>ALEJANDRO</t>
  </si>
  <si>
    <t>ELORZA PEREZ</t>
  </si>
  <si>
    <t>alex.elorza@yahoo.com.mx</t>
  </si>
  <si>
    <t>alejandro.epg@itc-ac.edu.mx</t>
  </si>
  <si>
    <t>Alejandro</t>
  </si>
  <si>
    <t>GUEVARA VENTURA</t>
  </si>
  <si>
    <t>aguevaravent@hotmail.com</t>
  </si>
  <si>
    <t>Gabriel</t>
  </si>
  <si>
    <t>FALCON</t>
  </si>
  <si>
    <t>falcong32@hotmail.com</t>
  </si>
  <si>
    <t>gfalcona@itc-ac.edu.mx</t>
  </si>
  <si>
    <t>477 161 96 44</t>
  </si>
  <si>
    <t>Falcon.ITC.2021</t>
  </si>
  <si>
    <t>Erendira</t>
  </si>
  <si>
    <t>PEREZ MEDEL</t>
  </si>
  <si>
    <t>eperezm@aseg.gob.mx</t>
  </si>
  <si>
    <t>eperezm@itc-ac.edu.mx</t>
  </si>
  <si>
    <t>Magdalena</t>
  </si>
  <si>
    <t>SOLORZANO</t>
  </si>
  <si>
    <t>magdalenasolorzano673@gmail.com</t>
  </si>
  <si>
    <t>Ivan</t>
  </si>
  <si>
    <t>ORTEGA MARIN</t>
  </si>
  <si>
    <t>ivan.ortega.marin@gmail.com</t>
  </si>
  <si>
    <t>jiortegam@itc-ac.edu.mx</t>
  </si>
  <si>
    <t>811 983 98 47</t>
  </si>
  <si>
    <t>Juan Marcos</t>
  </si>
  <si>
    <t>RODRIGUEZ RODRIGUEZ</t>
  </si>
  <si>
    <t>marcos.rodriguez@ucsa.com.mx</t>
  </si>
  <si>
    <t>juan.mrrg@itc-ac.edu.mx</t>
  </si>
  <si>
    <t>477 379 61 76</t>
  </si>
  <si>
    <t>Itcalum_1908</t>
  </si>
  <si>
    <t xml:space="preserve">Miguel Angel </t>
  </si>
  <si>
    <t>Huerta Cruces</t>
  </si>
  <si>
    <t>pumahcs@gmail.com</t>
  </si>
  <si>
    <t>mahuertac@itc-ac.edu.mx</t>
  </si>
  <si>
    <t>Adalbert Lehmann</t>
  </si>
  <si>
    <t>adalbertlehmann@yahoo.com</t>
  </si>
  <si>
    <t>RUTH</t>
  </si>
  <si>
    <t>nrtellez@gmail.com</t>
  </si>
  <si>
    <t>Oscar</t>
  </si>
  <si>
    <t>Arechiga Hernandez</t>
  </si>
  <si>
    <t>oarechiga_89@hotmail.com</t>
  </si>
  <si>
    <t>Jose Manuel</t>
  </si>
  <si>
    <t>ing.josemaq@gmail.com</t>
  </si>
  <si>
    <t xml:space="preserve">Jesús </t>
  </si>
  <si>
    <t>Quiroz</t>
  </si>
  <si>
    <t>ic.quiroz@hotmail.com</t>
  </si>
  <si>
    <t>Eduardo</t>
  </si>
  <si>
    <t>Moreno</t>
  </si>
  <si>
    <t>emj_jasso@hotmail.com</t>
  </si>
  <si>
    <t>José</t>
  </si>
  <si>
    <t>GUERRERO</t>
  </si>
  <si>
    <t>portafolio_ejecutivo@hotmail.com</t>
  </si>
  <si>
    <t xml:space="preserve">Humberto </t>
  </si>
  <si>
    <t>Corrales mestas</t>
  </si>
  <si>
    <t>jcorralesmestas@gmail.com</t>
  </si>
  <si>
    <t>hcorralesm@itc-ac.edu.mx</t>
  </si>
  <si>
    <t>477 188 24 97</t>
  </si>
  <si>
    <t>J.Jesus</t>
  </si>
  <si>
    <t>reyna mendoza</t>
  </si>
  <si>
    <t>jesus.reyna@cmicgto.com.mx</t>
  </si>
  <si>
    <t>jjreynam@itc-ac.edu.mx</t>
  </si>
  <si>
    <t xml:space="preserve">karina </t>
  </si>
  <si>
    <t>gonzalez cabrerra</t>
  </si>
  <si>
    <t>kgonzalezc@itc-ac.edu.mx</t>
  </si>
  <si>
    <t xml:space="preserve">REYNA MENDOZA J. JESUS </t>
  </si>
  <si>
    <t xml:space="preserve">AVILA AGUADO JUAN CARLOS </t>
  </si>
  <si>
    <t xml:space="preserve">PEREZ MEDEL ERENDIRA </t>
  </si>
  <si>
    <t xml:space="preserve">ORTEGA MARIN IVAN </t>
  </si>
  <si>
    <t xml:space="preserve">GONZALEZ CABRERA KARINA </t>
  </si>
  <si>
    <t xml:space="preserve">S/F </t>
  </si>
  <si>
    <t xml:space="preserve">CMIC BECADA </t>
  </si>
  <si>
    <t>CMIC BECADO</t>
  </si>
  <si>
    <t xml:space="preserve">CMIC BECADO </t>
  </si>
  <si>
    <t>F-19624</t>
  </si>
  <si>
    <t>F-19623</t>
  </si>
  <si>
    <t>F-19622</t>
  </si>
  <si>
    <t>F-19621</t>
  </si>
  <si>
    <t>F-19619</t>
  </si>
  <si>
    <t>F-19625</t>
  </si>
  <si>
    <t>F-19626</t>
  </si>
  <si>
    <t>MGP GENERACIÓN LEÓN</t>
  </si>
  <si>
    <t>F-19627</t>
  </si>
  <si>
    <t>F-19628</t>
  </si>
  <si>
    <t>F-19632</t>
  </si>
  <si>
    <t>F-19631</t>
  </si>
  <si>
    <t>F-19629</t>
  </si>
  <si>
    <t>F-19630</t>
  </si>
  <si>
    <t>F-19633</t>
  </si>
  <si>
    <t>F-19635</t>
  </si>
  <si>
    <t>F-19636</t>
  </si>
  <si>
    <t>F-19637</t>
  </si>
  <si>
    <t>F-19638</t>
  </si>
  <si>
    <t>F-19645</t>
  </si>
  <si>
    <t>F-19647</t>
  </si>
  <si>
    <t>F-19650</t>
  </si>
  <si>
    <t>F-19648</t>
  </si>
  <si>
    <t>F-19652</t>
  </si>
  <si>
    <t>F-19663</t>
  </si>
  <si>
    <t>F-19660</t>
  </si>
  <si>
    <t>F-19661,19662</t>
  </si>
  <si>
    <t>F-19659</t>
  </si>
  <si>
    <t>F-19669</t>
  </si>
  <si>
    <t>F-19670</t>
  </si>
  <si>
    <t>F-19674</t>
  </si>
  <si>
    <t>F-19673</t>
  </si>
  <si>
    <t>F-19681</t>
  </si>
  <si>
    <t>F-19683,19684</t>
  </si>
  <si>
    <t>F-19685, 19688</t>
  </si>
  <si>
    <t>F-19686</t>
  </si>
  <si>
    <t>F-19687</t>
  </si>
  <si>
    <t>F-19690</t>
  </si>
  <si>
    <t>F-19691</t>
  </si>
  <si>
    <t>F-19692</t>
  </si>
  <si>
    <t xml:space="preserve">SOCIO 2022 </t>
  </si>
  <si>
    <t xml:space="preserve">MONTO CONCILIADO </t>
  </si>
  <si>
    <t xml:space="preserve">MES </t>
  </si>
  <si>
    <t>F-19709</t>
  </si>
  <si>
    <t>F-19712</t>
  </si>
  <si>
    <t>F-19713</t>
  </si>
  <si>
    <t>F-19715,19716</t>
  </si>
  <si>
    <t>F-19719</t>
  </si>
  <si>
    <t>F-19720</t>
  </si>
  <si>
    <t>F-19721</t>
  </si>
  <si>
    <t>F-19722,19723</t>
  </si>
  <si>
    <t>F-19738,19739</t>
  </si>
  <si>
    <t>F-19743</t>
  </si>
  <si>
    <t>F-19742</t>
  </si>
  <si>
    <t>F-19747,19748</t>
  </si>
  <si>
    <t>F-19751</t>
  </si>
  <si>
    <t>F-19755</t>
  </si>
  <si>
    <t>F-19726</t>
  </si>
  <si>
    <t>F-19759, 19758</t>
  </si>
  <si>
    <t>F-19761</t>
  </si>
  <si>
    <t>F-19760</t>
  </si>
  <si>
    <t>F-19762</t>
  </si>
  <si>
    <t>F-19763</t>
  </si>
  <si>
    <t>9na. GENERACION</t>
  </si>
  <si>
    <t xml:space="preserve">MEDINA ARREGUIN SERAFIN </t>
  </si>
  <si>
    <t xml:space="preserve">VISE SA DE CV </t>
  </si>
  <si>
    <t xml:space="preserve">ROMO VILLALPANDO ALEJANDRO JOSE DE LA LUZ </t>
  </si>
  <si>
    <t xml:space="preserve">CHARLES LOPEZ CESAR </t>
  </si>
  <si>
    <t xml:space="preserve">ORTIZ DIERDORF CARLOS ALBERTO </t>
  </si>
  <si>
    <t xml:space="preserve">ORDI CONSTRUCCIONES </t>
  </si>
  <si>
    <t xml:space="preserve">CONVENIO </t>
  </si>
  <si>
    <t>F-19816</t>
  </si>
  <si>
    <t>F-19821</t>
  </si>
  <si>
    <t xml:space="preserve">CASTRO ESTRADA  ISAAC ERNESTO </t>
  </si>
  <si>
    <t>F-19823</t>
  </si>
  <si>
    <t xml:space="preserve">TOTAL CONCILIADO </t>
  </si>
  <si>
    <t>N°</t>
  </si>
  <si>
    <t xml:space="preserve">NOMBRE </t>
  </si>
  <si>
    <t xml:space="preserve">CORREO </t>
  </si>
  <si>
    <t xml:space="preserve">TELEFONO </t>
  </si>
  <si>
    <t xml:space="preserve">FORMATO </t>
  </si>
  <si>
    <t xml:space="preserve">CARTA </t>
  </si>
  <si>
    <t>s_medina_a@outlook.com</t>
  </si>
  <si>
    <t>461 54 61 38 7</t>
  </si>
  <si>
    <t xml:space="preserve">SUPERVISION Y DISEÑO SA DE CV </t>
  </si>
  <si>
    <t>X</t>
  </si>
  <si>
    <t>alerov_8@hotmail.com</t>
  </si>
  <si>
    <t>477 393 25 48</t>
  </si>
  <si>
    <t>cesarcharles@supervisionydiseno.com</t>
  </si>
  <si>
    <t xml:space="preserve">477 393 25 44 </t>
  </si>
  <si>
    <t xml:space="preserve">carlosortiz27@hotmail.com </t>
  </si>
  <si>
    <t xml:space="preserve">464 641 51 39   </t>
  </si>
  <si>
    <t xml:space="preserve">x </t>
  </si>
  <si>
    <t>ELECTRO SERVICIOS HR SA DE CV</t>
  </si>
  <si>
    <t xml:space="preserve">neto.castro12@gmail.com </t>
  </si>
  <si>
    <t xml:space="preserve">477 287 21 69 </t>
  </si>
  <si>
    <t xml:space="preserve">SOCIO </t>
  </si>
  <si>
    <t xml:space="preserve">RAZON SOCIAL </t>
  </si>
  <si>
    <t>F-19836, 19835</t>
  </si>
  <si>
    <t>N/A</t>
  </si>
  <si>
    <t>F-19861</t>
  </si>
  <si>
    <t xml:space="preserve">PRECIO DE SOCIO </t>
  </si>
  <si>
    <t>F-19862 Y F-19863</t>
  </si>
  <si>
    <t>F-19871</t>
  </si>
  <si>
    <t>F-19876</t>
  </si>
  <si>
    <t xml:space="preserve">solicito precio de socio y fue autorizado por vicepresidente </t>
  </si>
  <si>
    <t>F-19882</t>
  </si>
  <si>
    <t>F-19886</t>
  </si>
  <si>
    <t>F-19887</t>
  </si>
  <si>
    <t>F-19788, 19789</t>
  </si>
  <si>
    <t>F-19907, F-19908</t>
  </si>
  <si>
    <t>F-19921</t>
  </si>
  <si>
    <t>F-19925</t>
  </si>
  <si>
    <t>F-19950</t>
  </si>
  <si>
    <t>F-19948 Y F-19949</t>
  </si>
  <si>
    <t>F-19956</t>
  </si>
  <si>
    <t>F-19973, 19974</t>
  </si>
  <si>
    <t>saldo pendiente</t>
  </si>
  <si>
    <t xml:space="preserve">se cobraron intereses de acuerdo al saldo pendiente según convenio </t>
  </si>
  <si>
    <t>10. GENERACION</t>
  </si>
  <si>
    <t>URBANIZADORA HS</t>
  </si>
  <si>
    <t>SOCIO 2023</t>
  </si>
  <si>
    <t>JUAN DANIEL HIDALGO SILVA</t>
  </si>
  <si>
    <t xml:space="preserve">DEPOSITOS DE MESES ANTERIORES </t>
  </si>
  <si>
    <t>F-19994</t>
  </si>
  <si>
    <t>F-20002</t>
  </si>
  <si>
    <t>F-20011</t>
  </si>
  <si>
    <t>F-20017, 20018</t>
  </si>
  <si>
    <t>F-20026</t>
  </si>
  <si>
    <t>F-20031</t>
  </si>
  <si>
    <t>F-20039, 20040</t>
  </si>
  <si>
    <t>1ER SEMESTRE</t>
  </si>
  <si>
    <t xml:space="preserve">NO LA TOMO </t>
  </si>
  <si>
    <t>F-20056</t>
  </si>
  <si>
    <t>F-20057</t>
  </si>
  <si>
    <t>F-20062, 20063</t>
  </si>
  <si>
    <t>M AYO</t>
  </si>
  <si>
    <t>F-20080</t>
  </si>
  <si>
    <t>F-20081</t>
  </si>
  <si>
    <t>F-20087</t>
  </si>
  <si>
    <t>F-20088</t>
  </si>
  <si>
    <t>F-20108, 20107</t>
  </si>
  <si>
    <t>11. GENERACION</t>
  </si>
  <si>
    <t xml:space="preserve">LUIS FERNANDO GARCIA ESPITIA </t>
  </si>
  <si>
    <t xml:space="preserve">CONSTRUCTORA Y URBNIZADORA S&amp;B SA DE CV </t>
  </si>
  <si>
    <t>F-20124, 20125</t>
  </si>
  <si>
    <t>F-20134</t>
  </si>
  <si>
    <t>F-20122</t>
  </si>
  <si>
    <t>F-20137</t>
  </si>
  <si>
    <t>F-20136</t>
  </si>
  <si>
    <t>F-20140</t>
  </si>
  <si>
    <t>F-20141</t>
  </si>
  <si>
    <t>F-20146</t>
  </si>
  <si>
    <t>F-20148</t>
  </si>
  <si>
    <t>F-20184</t>
  </si>
  <si>
    <t>EMPRESA</t>
  </si>
  <si>
    <t>FAC</t>
  </si>
  <si>
    <t xml:space="preserve">SOCIOS </t>
  </si>
  <si>
    <t>NO SOCIOS</t>
  </si>
  <si>
    <t>x</t>
  </si>
  <si>
    <t xml:space="preserve">ferespitia@live.com </t>
  </si>
  <si>
    <t>477 395 64 58</t>
  </si>
  <si>
    <t xml:space="preserve">DANIEL ORNELAS CABRERA </t>
  </si>
  <si>
    <t xml:space="preserve">DEPENDENCIA </t>
  </si>
  <si>
    <t xml:space="preserve">daniel.ornelas@leon.gob.mx </t>
  </si>
  <si>
    <t>477 765 00 93</t>
  </si>
  <si>
    <t xml:space="preserve">dependencia </t>
  </si>
  <si>
    <t xml:space="preserve">BERENICE GUTIERREZ DURAN </t>
  </si>
  <si>
    <t>F-01</t>
  </si>
  <si>
    <t>bereduran1@hotmail.com</t>
  </si>
  <si>
    <t>473 129 65 81</t>
  </si>
  <si>
    <t>F-20195</t>
  </si>
  <si>
    <t>F-20199</t>
  </si>
  <si>
    <t>F-20201</t>
  </si>
  <si>
    <t>F-20207</t>
  </si>
  <si>
    <t>F-20213</t>
  </si>
  <si>
    <t>MUNICIPIO DE LEON (1er sem 2500, 2do 2700, 3er 2900)</t>
  </si>
  <si>
    <t>F-20222</t>
  </si>
  <si>
    <t>F-20223</t>
  </si>
  <si>
    <t>F-20237, 20238</t>
  </si>
  <si>
    <t>SOCIO 2024</t>
  </si>
  <si>
    <t xml:space="preserve">BERENICE GTZ DURAN </t>
  </si>
  <si>
    <t>F-20257</t>
  </si>
  <si>
    <t>F-20261</t>
  </si>
  <si>
    <t>F-20262</t>
  </si>
  <si>
    <t>F-20265</t>
  </si>
  <si>
    <t>F-20275</t>
  </si>
  <si>
    <t>F-20281</t>
  </si>
  <si>
    <t>F-20294</t>
  </si>
  <si>
    <t>F-20282</t>
  </si>
  <si>
    <t>F-20298</t>
  </si>
  <si>
    <t>ENERO. 2024</t>
  </si>
  <si>
    <t>F-20308</t>
  </si>
  <si>
    <t>F-20307</t>
  </si>
  <si>
    <t>F-20313</t>
  </si>
  <si>
    <t>FEBRERO. 2024</t>
  </si>
  <si>
    <t>F-20318</t>
  </si>
  <si>
    <t>F-20321</t>
  </si>
  <si>
    <t>F-20339</t>
  </si>
  <si>
    <t>MARZO. 2024</t>
  </si>
  <si>
    <t>F-20353</t>
  </si>
  <si>
    <t>JOSUE GUADALUPE LOPEZ JUAREZ</t>
  </si>
  <si>
    <t>12. GENERACION</t>
  </si>
  <si>
    <t xml:space="preserve">SOCIO 2024 </t>
  </si>
  <si>
    <t xml:space="preserve">PRIMHER PAVIMENTOS </t>
  </si>
  <si>
    <t>josue@phpavimentos.com.mx</t>
  </si>
  <si>
    <t>473 652 91 00</t>
  </si>
  <si>
    <t>F-20382</t>
  </si>
  <si>
    <t xml:space="preserve">JENNIFER KRYSTAL GONZALEZ RODRIGUEZ </t>
  </si>
  <si>
    <t xml:space="preserve">     </t>
  </si>
  <si>
    <t xml:space="preserve">TERMINO MAESTRIA </t>
  </si>
  <si>
    <t>MOD. 1</t>
  </si>
  <si>
    <t>MOD. 2</t>
  </si>
  <si>
    <t>MOD. 3</t>
  </si>
  <si>
    <t>MOD. 4</t>
  </si>
  <si>
    <t>MOD. 5</t>
  </si>
  <si>
    <t xml:space="preserve">REINSCRIPCION </t>
  </si>
  <si>
    <t>MOD. 6</t>
  </si>
  <si>
    <t>MOD. 7</t>
  </si>
  <si>
    <t>MOD. 8</t>
  </si>
  <si>
    <t>MOD. 9</t>
  </si>
  <si>
    <t>REINSCRIPCION</t>
  </si>
  <si>
    <t>MOD. 11</t>
  </si>
  <si>
    <t>MOD. 12</t>
  </si>
  <si>
    <t>MOD.13</t>
  </si>
  <si>
    <t>MOD.14</t>
  </si>
  <si>
    <t>MOD.15</t>
  </si>
  <si>
    <t>EARNED VALUE SA DE CV</t>
  </si>
  <si>
    <t xml:space="preserve">MONTO PAGADO OTROS MESES </t>
  </si>
  <si>
    <t xml:space="preserve">TOTAL CONCILIADO EN EL MES </t>
  </si>
  <si>
    <t>MES CORRESPONDEINTE</t>
  </si>
  <si>
    <t xml:space="preserve">MAESTRIA EN GERNCIAMIENTO DE PROYECTOS </t>
  </si>
  <si>
    <t>13. GENERACION</t>
  </si>
  <si>
    <t>JOSE GUILLERMO PACHECO MORALES</t>
  </si>
  <si>
    <t xml:space="preserve">SEPT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</si>
</sst>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F800]dddd\,\ mmmm\ dd\,\ yyyy"/>
    <numFmt numFmtId="165" formatCode="_(&quot;$&quot;* #,##0.00_);_(&quot;$&quot;* \(#,##0.00\);_(&quot;$&quot;* &quot;-&quot;??_);_(@_)"/>
    <numFmt numFmtId="166" formatCode="_-[$€-2]* #,##0.00_-;\-[$€-2]* #,##0.00_-;_-[$€-2]* &quot;-&quot;??_-"/>
    <numFmt numFmtId="167" formatCode="_(* #,##0.00_);_(* \(#,##0.00\);_(* &quot;-&quot;??_);_(@_)"/>
    <numFmt numFmtId="168" formatCode="&quot;$&quot;#,##0.00"/>
    <numFmt numFmtId="169" formatCode="_-* #,##0_-;\-* #,##0_-;_-* &quot;-&quot;??_-;_-@_-"/>
    <numFmt numFmtId="170" formatCode="dd/mm/yyyy;@"/>
    <numFmt numFmtId="171" formatCode="#,##0.0"/>
  </numFmts>
  <fonts count="12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mbria"/>
      <family val="1"/>
    </font>
    <font>
      <sz val="10"/>
      <color theme="1"/>
      <name val="Cambria"/>
      <family val="1"/>
    </font>
    <font>
      <b/>
      <sz val="15"/>
      <color theme="1"/>
      <name val="Cambria"/>
      <family val="1"/>
    </font>
    <font>
      <b/>
      <sz val="13"/>
      <color theme="1"/>
      <name val="Cambria"/>
      <family val="1"/>
    </font>
    <font>
      <b/>
      <sz val="11"/>
      <color theme="1"/>
      <name val="Cambria"/>
      <family val="1"/>
    </font>
    <font>
      <sz val="14"/>
      <name val="Arial"/>
      <family val="2"/>
    </font>
    <font>
      <sz val="11"/>
      <name val="Cambria"/>
      <family val="1"/>
    </font>
    <font>
      <b/>
      <sz val="11"/>
      <name val="Arial"/>
      <family val="2"/>
    </font>
    <font>
      <sz val="10"/>
      <name val="Cambria"/>
      <family val="1"/>
    </font>
    <font>
      <sz val="9"/>
      <color rgb="FFFF0000"/>
      <name val="Cambria"/>
      <family val="1"/>
    </font>
    <font>
      <b/>
      <sz val="20"/>
      <color theme="1"/>
      <name val="Cambria"/>
      <family val="1"/>
    </font>
    <font>
      <sz val="10"/>
      <color rgb="FFFF00FF"/>
      <name val="Cambria"/>
      <family val="1"/>
    </font>
    <font>
      <sz val="11"/>
      <color rgb="FFFF0000"/>
      <name val="Cambria"/>
      <family val="1"/>
    </font>
    <font>
      <sz val="8"/>
      <color theme="1"/>
      <name val="Cambria"/>
      <family val="1"/>
    </font>
    <font>
      <sz val="10"/>
      <color rgb="FF0070C0"/>
      <name val="Cambria"/>
      <family val="1"/>
    </font>
    <font>
      <sz val="10"/>
      <color rgb="FFFF0000"/>
      <name val="Cambria"/>
      <family val="1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rgb="FF6600CC"/>
      <name val="Cambria"/>
      <family val="1"/>
    </font>
    <font>
      <sz val="10"/>
      <color rgb="FF7030A0"/>
      <name val="Cambria"/>
      <family val="1"/>
    </font>
    <font>
      <sz val="11"/>
      <color rgb="FF00B0F0"/>
      <name val="Cambria"/>
      <family val="1"/>
    </font>
    <font>
      <sz val="10"/>
      <color rgb="FF00B050"/>
      <name val="Cambria"/>
      <family val="1"/>
    </font>
    <font>
      <sz val="11"/>
      <color rgb="FFFF0000"/>
      <name val="Calibri"/>
      <family val="2"/>
      <scheme val="minor"/>
    </font>
    <font>
      <sz val="8"/>
      <name val="Cambria"/>
      <family val="1"/>
    </font>
    <font>
      <sz val="11"/>
      <color theme="1"/>
      <name val="Calibri"/>
      <family val="2"/>
      <scheme val="minor"/>
    </font>
    <font>
      <u/>
      <sz val="9.35"/>
      <color theme="10"/>
      <name val="Calibri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1"/>
      <color theme="1"/>
      <name val="Wingdings"/>
      <charset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mbria"/>
      <family val="1"/>
    </font>
    <font>
      <sz val="15"/>
      <name val="Arial"/>
      <family val="2"/>
    </font>
    <font>
      <sz val="13"/>
      <color theme="1"/>
      <name val="Cambria"/>
      <family val="1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rgb="FF000000"/>
      <name val="Cambria"/>
      <family val="1"/>
    </font>
    <font>
      <sz val="10"/>
      <color rgb="FF000000"/>
      <name val="Cambria"/>
      <family val="1"/>
    </font>
    <font>
      <sz val="11"/>
      <color rgb="FF000000"/>
      <name val="Calibri"/>
      <family val="2"/>
      <scheme val="minor"/>
    </font>
    <font>
      <sz val="9"/>
      <color theme="1"/>
      <name val="Cambria"/>
      <family val="1"/>
    </font>
    <font>
      <sz val="9"/>
      <name val="Cambria"/>
      <family val="1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 Unicode MS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9"/>
      <name val="Century Gothic"/>
      <family val="2"/>
    </font>
    <font>
      <sz val="11"/>
      <color indexed="9"/>
      <name val="Century Gothic"/>
      <family val="2"/>
    </font>
    <font>
      <b/>
      <sz val="10"/>
      <color indexed="9"/>
      <name val="Century Gothic"/>
      <family val="2"/>
    </font>
    <font>
      <b/>
      <sz val="8"/>
      <color indexed="9"/>
      <name val="Century Gothic"/>
      <family val="2"/>
    </font>
    <font>
      <b/>
      <sz val="12"/>
      <color indexed="9"/>
      <name val="Century Gothic"/>
      <family val="2"/>
    </font>
    <font>
      <sz val="11"/>
      <color indexed="8"/>
      <name val="Century Gothic"/>
      <family val="2"/>
    </font>
    <font>
      <sz val="12"/>
      <name val="Century Gothic"/>
      <family val="2"/>
    </font>
    <font>
      <u/>
      <sz val="11"/>
      <color indexed="12"/>
      <name val="Arial"/>
      <family val="2"/>
    </font>
    <font>
      <sz val="10"/>
      <name val="Century Gothic"/>
      <family val="2"/>
    </font>
    <font>
      <sz val="11"/>
      <color indexed="8"/>
      <name val="Calibri"/>
      <family val="2"/>
    </font>
    <font>
      <sz val="11"/>
      <name val="Century Gothic"/>
      <family val="2"/>
    </font>
    <font>
      <sz val="12"/>
      <color indexed="10"/>
      <name val="Century Gothic"/>
      <family val="2"/>
    </font>
    <font>
      <sz val="10"/>
      <color theme="0"/>
      <name val="Century Gothic"/>
      <family val="2"/>
    </font>
    <font>
      <sz val="12"/>
      <color indexed="8"/>
      <name val="Century Gothic"/>
      <family val="2"/>
    </font>
    <font>
      <sz val="11"/>
      <name val="Arial"/>
      <family val="2"/>
    </font>
    <font>
      <b/>
      <sz val="12"/>
      <name val="Century Gothic"/>
      <family val="2"/>
    </font>
    <font>
      <u/>
      <sz val="12"/>
      <color indexed="12"/>
      <name val="Arial"/>
      <family val="2"/>
    </font>
    <font>
      <b/>
      <sz val="10"/>
      <name val="Century Gothic"/>
      <family val="2"/>
    </font>
    <font>
      <sz val="8"/>
      <name val="Century Gothic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theme="1"/>
      <name val="Arial Narrow"/>
      <family val="2"/>
    </font>
    <font>
      <b/>
      <sz val="26"/>
      <color indexed="9"/>
      <name val="Century Gothic"/>
      <family val="2"/>
    </font>
    <font>
      <b/>
      <sz val="11"/>
      <color indexed="9"/>
      <name val="Calibri"/>
      <family val="2"/>
    </font>
    <font>
      <b/>
      <sz val="12"/>
      <color theme="0"/>
      <name val="Calibri"/>
      <family val="2"/>
      <scheme val="minor"/>
    </font>
    <font>
      <b/>
      <sz val="10"/>
      <name val="Calibri"/>
      <family val="2"/>
    </font>
    <font>
      <sz val="9"/>
      <color indexed="8"/>
      <name val="Calibri"/>
      <family val="2"/>
    </font>
    <font>
      <u/>
      <sz val="8"/>
      <color indexed="12"/>
      <name val="Calibri"/>
      <family val="2"/>
    </font>
    <font>
      <b/>
      <sz val="8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8"/>
      <name val="Calibri"/>
      <family val="2"/>
    </font>
    <font>
      <sz val="10"/>
      <color indexed="8"/>
      <name val="Calibri"/>
      <family val="2"/>
    </font>
    <font>
      <sz val="8"/>
      <color theme="1"/>
      <name val="Arial Unicode MS"/>
      <family val="2"/>
    </font>
    <font>
      <b/>
      <sz val="11"/>
      <name val="Calibri"/>
      <family val="2"/>
    </font>
    <font>
      <b/>
      <sz val="22"/>
      <color indexed="9"/>
      <name val="Century Gothic"/>
      <family val="2"/>
    </font>
    <font>
      <u/>
      <sz val="10"/>
      <color theme="10"/>
      <name val="Calibri"/>
      <family val="2"/>
    </font>
    <font>
      <sz val="10"/>
      <color indexed="81"/>
      <name val="Tahoma"/>
      <family val="2"/>
    </font>
    <font>
      <u/>
      <sz val="10"/>
      <color indexed="81"/>
      <name val="Tahoma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b/>
      <sz val="26"/>
      <name val="Century Gothic"/>
      <family val="2"/>
    </font>
    <font>
      <sz val="11"/>
      <color rgb="FFFF0000"/>
      <name val="Century Gothic"/>
      <family val="2"/>
    </font>
    <font>
      <b/>
      <sz val="11"/>
      <color theme="1"/>
      <name val="Century Gothic"/>
      <family val="2"/>
    </font>
    <font>
      <b/>
      <sz val="7"/>
      <name val="Century Gothic"/>
      <family val="2"/>
    </font>
    <font>
      <sz val="9"/>
      <color theme="1"/>
      <name val="Century Gothic"/>
      <family val="2"/>
    </font>
    <font>
      <u/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8"/>
      <color indexed="9"/>
      <name val="Century Gothic"/>
      <family val="2"/>
    </font>
    <font>
      <sz val="18"/>
      <color indexed="9"/>
      <name val="Century Gothic"/>
      <family val="2"/>
    </font>
    <font>
      <b/>
      <sz val="18"/>
      <color indexed="9"/>
      <name val="Calibri"/>
      <family val="2"/>
    </font>
    <font>
      <sz val="11"/>
      <color indexed="9"/>
      <name val="Calibri"/>
      <family val="2"/>
    </font>
    <font>
      <sz val="10"/>
      <color indexed="9"/>
      <name val="Century Gothic"/>
      <family val="2"/>
    </font>
    <font>
      <u/>
      <sz val="10"/>
      <name val="Arial"/>
      <family val="2"/>
    </font>
    <font>
      <sz val="8"/>
      <name val="Arial"/>
      <family val="2"/>
    </font>
    <font>
      <sz val="12"/>
      <color theme="1"/>
      <name val="Times New Roman"/>
      <family val="1"/>
    </font>
    <font>
      <b/>
      <sz val="10"/>
      <color rgb="FFFFFFFF"/>
      <name val="Arial"/>
      <family val="2"/>
    </font>
    <font>
      <b/>
      <sz val="12"/>
      <color theme="1"/>
      <name val="Times New Roman"/>
      <family val="1"/>
    </font>
    <font>
      <b/>
      <sz val="8"/>
      <color theme="1"/>
      <name val="Arial"/>
      <family val="2"/>
    </font>
    <font>
      <b/>
      <sz val="11"/>
      <color rgb="FF000000"/>
      <name val="Calibri"/>
      <family val="2"/>
      <scheme val="minor"/>
    </font>
    <font>
      <b/>
      <sz val="10"/>
      <color theme="1"/>
      <name val="Century Gothic"/>
      <family val="2"/>
    </font>
    <font>
      <b/>
      <sz val="11"/>
      <color rgb="FFFF0000"/>
      <name val="Calibri"/>
      <family val="2"/>
      <scheme val="minor"/>
    </font>
    <font>
      <b/>
      <sz val="14"/>
      <color theme="1"/>
      <name val="Century Gothic"/>
      <family val="2"/>
    </font>
    <font>
      <b/>
      <sz val="11"/>
      <color rgb="FFFF0000"/>
      <name val="Cambria"/>
      <family val="1"/>
    </font>
    <font>
      <b/>
      <sz val="14"/>
      <color theme="1"/>
      <name val="Calibri"/>
      <family val="2"/>
      <scheme val="minor"/>
    </font>
    <font>
      <b/>
      <sz val="10"/>
      <name val="Cambria"/>
      <family val="1"/>
    </font>
    <font>
      <sz val="8"/>
      <name val="Calibri"/>
      <family val="2"/>
      <scheme val="minor"/>
    </font>
    <font>
      <sz val="10"/>
      <color theme="1"/>
      <name val="Century Gothic"/>
      <family val="2"/>
    </font>
    <font>
      <sz val="12"/>
      <color theme="1"/>
      <name val="Cambria"/>
      <family val="1"/>
    </font>
  </fonts>
  <fills count="8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4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6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CC66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861">
    <xf numFmtId="0" fontId="0" fillId="0" borderId="0"/>
    <xf numFmtId="43" fontId="29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41" fillId="0" borderId="0"/>
    <xf numFmtId="164" fontId="42" fillId="0" borderId="0">
      <alignment horizontal="center" vertical="center" wrapText="1"/>
    </xf>
    <xf numFmtId="165" fontId="65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5" fillId="0" borderId="0"/>
    <xf numFmtId="0" fontId="29" fillId="0" borderId="0"/>
    <xf numFmtId="0" fontId="65" fillId="0" borderId="0"/>
    <xf numFmtId="0" fontId="29" fillId="0" borderId="0"/>
    <xf numFmtId="0" fontId="65" fillId="0" borderId="0"/>
    <xf numFmtId="0" fontId="29" fillId="0" borderId="0"/>
    <xf numFmtId="0" fontId="29" fillId="0" borderId="0"/>
    <xf numFmtId="0" fontId="65" fillId="0" borderId="0"/>
    <xf numFmtId="0" fontId="29" fillId="0" borderId="0"/>
    <xf numFmtId="0" fontId="65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65" fillId="0" borderId="0"/>
    <xf numFmtId="0" fontId="29" fillId="0" borderId="0"/>
    <xf numFmtId="0" fontId="65" fillId="0" borderId="0"/>
    <xf numFmtId="0" fontId="29" fillId="0" borderId="0"/>
    <xf numFmtId="0" fontId="65" fillId="0" borderId="0"/>
    <xf numFmtId="0" fontId="29" fillId="0" borderId="0"/>
    <xf numFmtId="0" fontId="65" fillId="0" borderId="0"/>
    <xf numFmtId="0" fontId="29" fillId="0" borderId="0"/>
    <xf numFmtId="0" fontId="65" fillId="0" borderId="0"/>
    <xf numFmtId="0" fontId="29" fillId="0" borderId="0"/>
    <xf numFmtId="0" fontId="65" fillId="0" borderId="0"/>
    <xf numFmtId="0" fontId="29" fillId="0" borderId="0"/>
    <xf numFmtId="0" fontId="65" fillId="0" borderId="0"/>
    <xf numFmtId="0" fontId="29" fillId="0" borderId="0"/>
    <xf numFmtId="0" fontId="65" fillId="0" borderId="0"/>
    <xf numFmtId="0" fontId="29" fillId="0" borderId="0"/>
    <xf numFmtId="0" fontId="65" fillId="0" borderId="0"/>
    <xf numFmtId="0" fontId="29" fillId="0" borderId="0"/>
    <xf numFmtId="0" fontId="6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29" fillId="0" borderId="0"/>
    <xf numFmtId="0" fontId="41" fillId="0" borderId="0"/>
    <xf numFmtId="0" fontId="6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7" fontId="29" fillId="0" borderId="0" applyFont="0" applyFill="0" applyBorder="0" applyAlignment="0" applyProtection="0"/>
  </cellStyleXfs>
  <cellXfs count="963">
    <xf numFmtId="0" fontId="0" fillId="0" borderId="0" xfId="0"/>
    <xf numFmtId="0" fontId="3" fillId="0" borderId="0" xfId="0" applyFont="1"/>
    <xf numFmtId="43" fontId="3" fillId="0" borderId="0" xfId="0" applyNumberFormat="1" applyFont="1" applyAlignment="1">
      <alignment horizontal="center"/>
    </xf>
    <xf numFmtId="43" fontId="3" fillId="0" borderId="0" xfId="0" applyNumberFormat="1" applyFont="1"/>
    <xf numFmtId="0" fontId="3" fillId="0" borderId="0" xfId="0" applyFont="1" applyAlignment="1">
      <alignment horizontal="center"/>
    </xf>
    <xf numFmtId="43" fontId="4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43" fontId="4" fillId="0" borderId="0" xfId="0" applyNumberFormat="1" applyFont="1"/>
    <xf numFmtId="43" fontId="7" fillId="0" borderId="0" xfId="0" applyNumberFormat="1" applyFont="1" applyAlignment="1">
      <alignment horizontal="center"/>
    </xf>
    <xf numFmtId="0" fontId="3" fillId="2" borderId="0" xfId="0" applyFont="1" applyFill="1"/>
    <xf numFmtId="43" fontId="3" fillId="2" borderId="0" xfId="0" applyNumberFormat="1" applyFont="1" applyFill="1" applyAlignment="1">
      <alignment horizontal="center"/>
    </xf>
    <xf numFmtId="0" fontId="4" fillId="0" borderId="0" xfId="0" applyFont="1"/>
    <xf numFmtId="43" fontId="11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44" fontId="3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3" fontId="14" fillId="0" borderId="0" xfId="0" applyNumberFormat="1" applyFont="1" applyAlignment="1">
      <alignment horizontal="center"/>
    </xf>
    <xf numFmtId="0" fontId="15" fillId="0" borderId="0" xfId="0" applyFont="1"/>
    <xf numFmtId="0" fontId="16" fillId="0" borderId="0" xfId="0" applyFont="1"/>
    <xf numFmtId="43" fontId="17" fillId="0" borderId="0" xfId="0" applyNumberFormat="1" applyFont="1" applyAlignment="1">
      <alignment horizontal="center"/>
    </xf>
    <xf numFmtId="43" fontId="11" fillId="0" borderId="0" xfId="0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0" fillId="0" borderId="0" xfId="0" applyFont="1"/>
    <xf numFmtId="0" fontId="20" fillId="0" borderId="5" xfId="0" applyFont="1" applyBorder="1"/>
    <xf numFmtId="0" fontId="21" fillId="4" borderId="9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21" fillId="4" borderId="11" xfId="0" applyFont="1" applyFill="1" applyBorder="1" applyAlignment="1">
      <alignment horizontal="center" vertical="center"/>
    </xf>
    <xf numFmtId="10" fontId="21" fillId="4" borderId="11" xfId="0" applyNumberFormat="1" applyFont="1" applyFill="1" applyBorder="1" applyAlignment="1">
      <alignment horizontal="center" vertical="center"/>
    </xf>
    <xf numFmtId="9" fontId="21" fillId="4" borderId="11" xfId="0" applyNumberFormat="1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 wrapText="1"/>
    </xf>
    <xf numFmtId="0" fontId="21" fillId="4" borderId="12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19" fillId="0" borderId="13" xfId="0" applyFont="1" applyBorder="1"/>
    <xf numFmtId="16" fontId="0" fillId="0" borderId="14" xfId="0" applyNumberFormat="1" applyBorder="1"/>
    <xf numFmtId="4" fontId="0" fillId="0" borderId="15" xfId="0" applyNumberFormat="1" applyBorder="1"/>
    <xf numFmtId="4" fontId="0" fillId="0" borderId="16" xfId="0" applyNumberFormat="1" applyBorder="1"/>
    <xf numFmtId="4" fontId="0" fillId="0" borderId="17" xfId="0" applyNumberFormat="1" applyBorder="1"/>
    <xf numFmtId="4" fontId="0" fillId="0" borderId="18" xfId="0" applyNumberFormat="1" applyBorder="1"/>
    <xf numFmtId="0" fontId="20" fillId="0" borderId="19" xfId="0" applyFont="1" applyBorder="1"/>
    <xf numFmtId="0" fontId="20" fillId="0" borderId="20" xfId="0" applyFont="1" applyBorder="1"/>
    <xf numFmtId="4" fontId="0" fillId="0" borderId="21" xfId="0" applyNumberFormat="1" applyBorder="1"/>
    <xf numFmtId="4" fontId="22" fillId="0" borderId="22" xfId="0" applyNumberFormat="1" applyFont="1" applyBorder="1"/>
    <xf numFmtId="4" fontId="22" fillId="0" borderId="23" xfId="0" applyNumberFormat="1" applyFont="1" applyBorder="1"/>
    <xf numFmtId="4" fontId="22" fillId="0" borderId="21" xfId="0" applyNumberFormat="1" applyFont="1" applyBorder="1"/>
    <xf numFmtId="43" fontId="23" fillId="0" borderId="0" xfId="0" applyNumberFormat="1" applyFont="1"/>
    <xf numFmtId="43" fontId="24" fillId="0" borderId="0" xfId="0" applyNumberFormat="1" applyFont="1"/>
    <xf numFmtId="43" fontId="24" fillId="0" borderId="0" xfId="0" applyNumberFormat="1" applyFont="1" applyAlignment="1">
      <alignment horizontal="center"/>
    </xf>
    <xf numFmtId="0" fontId="25" fillId="0" borderId="0" xfId="0" applyFont="1"/>
    <xf numFmtId="43" fontId="26" fillId="0" borderId="0" xfId="0" applyNumberFormat="1" applyFont="1"/>
    <xf numFmtId="43" fontId="26" fillId="0" borderId="0" xfId="0" applyNumberFormat="1" applyFont="1" applyAlignment="1">
      <alignment horizontal="center"/>
    </xf>
    <xf numFmtId="4" fontId="0" fillId="0" borderId="0" xfId="0" applyNumberFormat="1"/>
    <xf numFmtId="4" fontId="22" fillId="0" borderId="0" xfId="0" applyNumberFormat="1" applyFont="1"/>
    <xf numFmtId="43" fontId="4" fillId="5" borderId="0" xfId="0" applyNumberFormat="1" applyFont="1" applyFill="1"/>
    <xf numFmtId="43" fontId="4" fillId="5" borderId="0" xfId="0" applyNumberFormat="1" applyFont="1" applyFill="1" applyAlignment="1">
      <alignment horizontal="center"/>
    </xf>
    <xf numFmtId="43" fontId="17" fillId="5" borderId="0" xfId="0" applyNumberFormat="1" applyFont="1" applyFill="1" applyAlignment="1">
      <alignment horizontal="center"/>
    </xf>
    <xf numFmtId="43" fontId="4" fillId="6" borderId="0" xfId="0" applyNumberFormat="1" applyFont="1" applyFill="1"/>
    <xf numFmtId="0" fontId="4" fillId="0" borderId="0" xfId="0" applyFont="1" applyAlignment="1">
      <alignment horizontal="center"/>
    </xf>
    <xf numFmtId="43" fontId="11" fillId="7" borderId="0" xfId="0" applyNumberFormat="1" applyFont="1" applyFill="1"/>
    <xf numFmtId="43" fontId="28" fillId="7" borderId="0" xfId="0" applyNumberFormat="1" applyFont="1" applyFill="1" applyAlignment="1">
      <alignment horizontal="center" vertical="distributed"/>
    </xf>
    <xf numFmtId="43" fontId="11" fillId="7" borderId="0" xfId="0" applyNumberFormat="1" applyFont="1" applyFill="1" applyAlignment="1">
      <alignment horizontal="center"/>
    </xf>
    <xf numFmtId="4" fontId="0" fillId="0" borderId="24" xfId="0" applyNumberFormat="1" applyBorder="1"/>
    <xf numFmtId="43" fontId="4" fillId="7" borderId="0" xfId="0" applyNumberFormat="1" applyFont="1" applyFill="1" applyAlignment="1">
      <alignment horizontal="center"/>
    </xf>
    <xf numFmtId="43" fontId="4" fillId="7" borderId="0" xfId="0" applyNumberFormat="1" applyFont="1" applyFill="1"/>
    <xf numFmtId="4" fontId="0" fillId="0" borderId="25" xfId="0" applyNumberFormat="1" applyBorder="1"/>
    <xf numFmtId="4" fontId="22" fillId="0" borderId="15" xfId="0" applyNumberFormat="1" applyFont="1" applyBorder="1"/>
    <xf numFmtId="4" fontId="0" fillId="0" borderId="26" xfId="0" applyNumberFormat="1" applyBorder="1"/>
    <xf numFmtId="43" fontId="0" fillId="0" borderId="0" xfId="1" applyFont="1"/>
    <xf numFmtId="43" fontId="0" fillId="0" borderId="0" xfId="0" applyNumberFormat="1"/>
    <xf numFmtId="0" fontId="20" fillId="0" borderId="13" xfId="0" applyFont="1" applyBorder="1"/>
    <xf numFmtId="0" fontId="20" fillId="0" borderId="14" xfId="0" applyFont="1" applyBorder="1"/>
    <xf numFmtId="4" fontId="22" fillId="0" borderId="24" xfId="0" applyNumberFormat="1" applyFont="1" applyBorder="1"/>
    <xf numFmtId="4" fontId="22" fillId="0" borderId="16" xfId="0" applyNumberFormat="1" applyFont="1" applyBorder="1"/>
    <xf numFmtId="0" fontId="0" fillId="0" borderId="15" xfId="0" applyBorder="1"/>
    <xf numFmtId="0" fontId="20" fillId="0" borderId="15" xfId="0" applyFont="1" applyBorder="1"/>
    <xf numFmtId="4" fontId="31" fillId="0" borderId="15" xfId="0" applyNumberFormat="1" applyFont="1" applyBorder="1"/>
    <xf numFmtId="0" fontId="21" fillId="4" borderId="15" xfId="0" applyFont="1" applyFill="1" applyBorder="1" applyAlignment="1">
      <alignment horizontal="center" vertical="center"/>
    </xf>
    <xf numFmtId="10" fontId="21" fillId="4" borderId="15" xfId="0" applyNumberFormat="1" applyFont="1" applyFill="1" applyBorder="1" applyAlignment="1">
      <alignment horizontal="center" vertical="center"/>
    </xf>
    <xf numFmtId="9" fontId="21" fillId="4" borderId="15" xfId="0" applyNumberFormat="1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 vertical="center" wrapText="1"/>
    </xf>
    <xf numFmtId="0" fontId="19" fillId="0" borderId="15" xfId="0" applyFont="1" applyBorder="1"/>
    <xf numFmtId="0" fontId="9" fillId="3" borderId="0" xfId="0" applyFont="1" applyFill="1"/>
    <xf numFmtId="0" fontId="3" fillId="3" borderId="0" xfId="0" applyFont="1" applyFill="1"/>
    <xf numFmtId="43" fontId="4" fillId="9" borderId="0" xfId="0" applyNumberFormat="1" applyFont="1" applyFill="1"/>
    <xf numFmtId="43" fontId="4" fillId="9" borderId="0" xfId="0" applyNumberFormat="1" applyFont="1" applyFill="1" applyAlignment="1">
      <alignment horizontal="center"/>
    </xf>
    <xf numFmtId="0" fontId="32" fillId="0" borderId="0" xfId="0" applyFont="1" applyAlignment="1">
      <alignment horizontal="center"/>
    </xf>
    <xf numFmtId="43" fontId="4" fillId="0" borderId="0" xfId="1" applyFont="1"/>
    <xf numFmtId="0" fontId="4" fillId="8" borderId="0" xfId="0" applyFont="1" applyFill="1"/>
    <xf numFmtId="17" fontId="19" fillId="0" borderId="13" xfId="0" applyNumberFormat="1" applyFont="1" applyBorder="1"/>
    <xf numFmtId="14" fontId="0" fillId="0" borderId="14" xfId="0" applyNumberFormat="1" applyBorder="1"/>
    <xf numFmtId="4" fontId="27" fillId="0" borderId="18" xfId="0" applyNumberFormat="1" applyFont="1" applyBorder="1"/>
    <xf numFmtId="0" fontId="20" fillId="0" borderId="0" xfId="0" applyFont="1" applyAlignment="1">
      <alignment horizontal="right"/>
    </xf>
    <xf numFmtId="0" fontId="20" fillId="0" borderId="8" xfId="0" applyFont="1" applyBorder="1" applyAlignment="1">
      <alignment horizontal="center"/>
    </xf>
    <xf numFmtId="0" fontId="20" fillId="0" borderId="0" xfId="0" applyFont="1" applyAlignment="1">
      <alignment horizontal="center"/>
    </xf>
    <xf numFmtId="43" fontId="36" fillId="0" borderId="0" xfId="0" applyNumberFormat="1" applyFont="1"/>
    <xf numFmtId="43" fontId="3" fillId="0" borderId="0" xfId="1" applyFont="1"/>
    <xf numFmtId="43" fontId="38" fillId="0" borderId="0" xfId="0" applyNumberFormat="1" applyFont="1"/>
    <xf numFmtId="43" fontId="38" fillId="0" borderId="0" xfId="0" applyNumberFormat="1" applyFont="1" applyAlignment="1">
      <alignment horizontal="center"/>
    </xf>
    <xf numFmtId="0" fontId="7" fillId="0" borderId="15" xfId="0" applyFont="1" applyBorder="1"/>
    <xf numFmtId="0" fontId="6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38" fillId="0" borderId="0" xfId="0" applyFont="1"/>
    <xf numFmtId="0" fontId="4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4" fontId="44" fillId="0" borderId="0" xfId="0" applyNumberFormat="1" applyFont="1" applyAlignment="1">
      <alignment horizontal="right" vertical="center"/>
    </xf>
    <xf numFmtId="0" fontId="4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4" fillId="0" borderId="0" xfId="0" applyNumberFormat="1" applyFont="1" applyAlignment="1">
      <alignment vertical="center"/>
    </xf>
    <xf numFmtId="0" fontId="4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5" fillId="3" borderId="0" xfId="0" applyFont="1" applyFill="1"/>
    <xf numFmtId="43" fontId="11" fillId="3" borderId="0" xfId="0" applyNumberFormat="1" applyFont="1" applyFill="1" applyAlignment="1">
      <alignment horizontal="center"/>
    </xf>
    <xf numFmtId="43" fontId="11" fillId="3" borderId="0" xfId="1" applyFont="1" applyFill="1" applyAlignment="1">
      <alignment horizontal="center"/>
    </xf>
    <xf numFmtId="43" fontId="11" fillId="3" borderId="0" xfId="0" applyNumberFormat="1" applyFont="1" applyFill="1" applyAlignment="1">
      <alignment horizontal="left"/>
    </xf>
    <xf numFmtId="43" fontId="4" fillId="3" borderId="0" xfId="0" applyNumberFormat="1" applyFont="1" applyFill="1" applyAlignment="1">
      <alignment horizontal="center"/>
    </xf>
    <xf numFmtId="43" fontId="4" fillId="3" borderId="0" xfId="0" applyNumberFormat="1" applyFont="1" applyFill="1"/>
    <xf numFmtId="43" fontId="3" fillId="3" borderId="0" xfId="0" applyNumberFormat="1" applyFont="1" applyFill="1"/>
    <xf numFmtId="0" fontId="9" fillId="0" borderId="0" xfId="0" applyFont="1"/>
    <xf numFmtId="43" fontId="11" fillId="0" borderId="0" xfId="1" applyFont="1" applyAlignment="1">
      <alignment horizontal="center"/>
    </xf>
    <xf numFmtId="43" fontId="26" fillId="7" borderId="0" xfId="0" applyNumberFormat="1" applyFont="1" applyFill="1"/>
    <xf numFmtId="43" fontId="11" fillId="0" borderId="0" xfId="0" applyNumberFormat="1" applyFont="1" applyAlignment="1">
      <alignment horizontal="left"/>
    </xf>
    <xf numFmtId="43" fontId="4" fillId="0" borderId="0" xfId="0" applyNumberFormat="1" applyFont="1" applyAlignment="1">
      <alignment horizontal="left"/>
    </xf>
    <xf numFmtId="43" fontId="18" fillId="3" borderId="0" xfId="0" applyNumberFormat="1" applyFont="1" applyFill="1"/>
    <xf numFmtId="43" fontId="11" fillId="0" borderId="0" xfId="0" applyNumberFormat="1" applyFont="1" applyAlignment="1">
      <alignment horizontal="right"/>
    </xf>
    <xf numFmtId="0" fontId="46" fillId="0" borderId="0" xfId="0" applyFont="1"/>
    <xf numFmtId="43" fontId="47" fillId="0" borderId="0" xfId="0" applyNumberFormat="1" applyFont="1" applyAlignment="1">
      <alignment horizontal="center"/>
    </xf>
    <xf numFmtId="43" fontId="12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10" fontId="21" fillId="0" borderId="0" xfId="0" applyNumberFormat="1" applyFont="1" applyAlignment="1">
      <alignment horizontal="center" vertical="center"/>
    </xf>
    <xf numFmtId="9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0" borderId="0" xfId="0" applyFont="1"/>
    <xf numFmtId="4" fontId="27" fillId="0" borderId="0" xfId="0" applyNumberFormat="1" applyFont="1"/>
    <xf numFmtId="16" fontId="0" fillId="0" borderId="15" xfId="0" applyNumberFormat="1" applyBorder="1"/>
    <xf numFmtId="4" fontId="27" fillId="0" borderId="25" xfId="0" applyNumberFormat="1" applyFont="1" applyBorder="1"/>
    <xf numFmtId="16" fontId="0" fillId="0" borderId="0" xfId="0" applyNumberFormat="1"/>
    <xf numFmtId="0" fontId="34" fillId="0" borderId="0" xfId="0" applyFont="1"/>
    <xf numFmtId="0" fontId="48" fillId="0" borderId="0" xfId="0" applyFont="1"/>
    <xf numFmtId="17" fontId="48" fillId="0" borderId="0" xfId="0" applyNumberFormat="1" applyFont="1"/>
    <xf numFmtId="0" fontId="0" fillId="0" borderId="29" xfId="0" applyBorder="1"/>
    <xf numFmtId="0" fontId="49" fillId="10" borderId="15" xfId="0" applyFont="1" applyFill="1" applyBorder="1" applyAlignment="1">
      <alignment horizontal="center"/>
    </xf>
    <xf numFmtId="0" fontId="49" fillId="10" borderId="15" xfId="0" applyFont="1" applyFill="1" applyBorder="1" applyAlignment="1">
      <alignment horizontal="center" wrapText="1"/>
    </xf>
    <xf numFmtId="0" fontId="48" fillId="0" borderId="15" xfId="0" applyFont="1" applyBorder="1" applyAlignment="1">
      <alignment horizontal="center"/>
    </xf>
    <xf numFmtId="0" fontId="48" fillId="0" borderId="15" xfId="0" applyFont="1" applyBorder="1"/>
    <xf numFmtId="0" fontId="48" fillId="0" borderId="17" xfId="0" applyFont="1" applyBorder="1"/>
    <xf numFmtId="0" fontId="39" fillId="0" borderId="15" xfId="3" applyBorder="1"/>
    <xf numFmtId="0" fontId="48" fillId="0" borderId="15" xfId="0" applyFont="1" applyBorder="1" applyAlignment="1">
      <alignment horizontal="left"/>
    </xf>
    <xf numFmtId="0" fontId="50" fillId="0" borderId="15" xfId="0" applyFont="1" applyBorder="1" applyAlignment="1">
      <alignment horizontal="center" vertical="center"/>
    </xf>
    <xf numFmtId="0" fontId="39" fillId="0" borderId="0" xfId="3"/>
    <xf numFmtId="0" fontId="0" fillId="0" borderId="30" xfId="0" applyBorder="1"/>
    <xf numFmtId="12" fontId="50" fillId="0" borderId="15" xfId="0" applyNumberFormat="1" applyFont="1" applyBorder="1" applyAlignment="1">
      <alignment horizontal="center" vertical="center" wrapText="1"/>
    </xf>
    <xf numFmtId="0" fontId="48" fillId="0" borderId="31" xfId="0" applyFont="1" applyBorder="1"/>
    <xf numFmtId="0" fontId="48" fillId="0" borderId="15" xfId="0" applyFont="1" applyBorder="1" applyAlignment="1">
      <alignment vertical="center"/>
    </xf>
    <xf numFmtId="0" fontId="48" fillId="0" borderId="16" xfId="0" applyFont="1" applyBorder="1"/>
    <xf numFmtId="0" fontId="48" fillId="0" borderId="11" xfId="0" applyFont="1" applyBorder="1"/>
    <xf numFmtId="0" fontId="48" fillId="3" borderId="15" xfId="0" applyFont="1" applyFill="1" applyBorder="1" applyAlignment="1">
      <alignment horizontal="center"/>
    </xf>
    <xf numFmtId="0" fontId="48" fillId="3" borderId="15" xfId="0" applyFont="1" applyFill="1" applyBorder="1"/>
    <xf numFmtId="0" fontId="48" fillId="3" borderId="0" xfId="0" applyFont="1" applyFill="1" applyAlignment="1">
      <alignment horizontal="center"/>
    </xf>
    <xf numFmtId="0" fontId="48" fillId="7" borderId="15" xfId="0" applyFont="1" applyFill="1" applyBorder="1" applyAlignment="1">
      <alignment horizontal="center"/>
    </xf>
    <xf numFmtId="0" fontId="48" fillId="7" borderId="15" xfId="0" applyFont="1" applyFill="1" applyBorder="1"/>
    <xf numFmtId="0" fontId="48" fillId="7" borderId="17" xfId="0" applyFont="1" applyFill="1" applyBorder="1"/>
    <xf numFmtId="4" fontId="11" fillId="0" borderId="0" xfId="0" applyNumberFormat="1" applyFont="1" applyAlignment="1">
      <alignment horizontal="right" vertical="center"/>
    </xf>
    <xf numFmtId="43" fontId="11" fillId="0" borderId="0" xfId="1" applyFont="1" applyFill="1" applyAlignment="1">
      <alignment horizontal="center"/>
    </xf>
    <xf numFmtId="43" fontId="11" fillId="3" borderId="0" xfId="0" applyNumberFormat="1" applyFont="1" applyFill="1"/>
    <xf numFmtId="43" fontId="26" fillId="3" borderId="0" xfId="0" applyNumberFormat="1" applyFont="1" applyFill="1"/>
    <xf numFmtId="0" fontId="3" fillId="8" borderId="0" xfId="0" applyFont="1" applyFill="1"/>
    <xf numFmtId="43" fontId="11" fillId="8" borderId="0" xfId="0" applyNumberFormat="1" applyFont="1" applyFill="1" applyAlignment="1">
      <alignment horizontal="center"/>
    </xf>
    <xf numFmtId="43" fontId="4" fillId="8" borderId="0" xfId="0" applyNumberFormat="1" applyFont="1" applyFill="1" applyAlignment="1">
      <alignment horizontal="center"/>
    </xf>
    <xf numFmtId="43" fontId="11" fillId="8" borderId="0" xfId="0" applyNumberFormat="1" applyFont="1" applyFill="1"/>
    <xf numFmtId="43" fontId="4" fillId="8" borderId="0" xfId="0" applyNumberFormat="1" applyFont="1" applyFill="1"/>
    <xf numFmtId="0" fontId="9" fillId="7" borderId="0" xfId="0" applyFont="1" applyFill="1"/>
    <xf numFmtId="0" fontId="9" fillId="0" borderId="0" xfId="0" applyFont="1" applyAlignment="1">
      <alignment vertical="center"/>
    </xf>
    <xf numFmtId="0" fontId="19" fillId="0" borderId="32" xfId="0" applyFont="1" applyBorder="1"/>
    <xf numFmtId="16" fontId="0" fillId="0" borderId="28" xfId="0" applyNumberFormat="1" applyBorder="1"/>
    <xf numFmtId="0" fontId="53" fillId="0" borderId="0" xfId="0" applyFont="1"/>
    <xf numFmtId="0" fontId="5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" fontId="27" fillId="11" borderId="18" xfId="0" applyNumberFormat="1" applyFont="1" applyFill="1" applyBorder="1"/>
    <xf numFmtId="49" fontId="56" fillId="4" borderId="0" xfId="0" applyNumberFormat="1" applyFont="1" applyFill="1" applyAlignment="1">
      <alignment horizontal="center" textRotation="90"/>
    </xf>
    <xf numFmtId="0" fontId="59" fillId="4" borderId="0" xfId="0" applyFont="1" applyFill="1"/>
    <xf numFmtId="0" fontId="60" fillId="4" borderId="0" xfId="0" applyFont="1" applyFill="1"/>
    <xf numFmtId="0" fontId="56" fillId="4" borderId="0" xfId="0" applyFont="1" applyFill="1"/>
    <xf numFmtId="0" fontId="57" fillId="14" borderId="0" xfId="0" applyFont="1" applyFill="1" applyAlignment="1">
      <alignment horizontal="center"/>
    </xf>
    <xf numFmtId="49" fontId="57" fillId="14" borderId="0" xfId="0" applyNumberFormat="1" applyFont="1" applyFill="1" applyAlignment="1">
      <alignment horizontal="center" textRotation="90"/>
    </xf>
    <xf numFmtId="49" fontId="56" fillId="14" borderId="0" xfId="0" applyNumberFormat="1" applyFont="1" applyFill="1" applyAlignment="1">
      <alignment horizontal="center" textRotation="1"/>
    </xf>
    <xf numFmtId="0" fontId="56" fillId="14" borderId="0" xfId="0" applyFont="1" applyFill="1" applyAlignment="1">
      <alignment horizontal="center"/>
    </xf>
    <xf numFmtId="0" fontId="56" fillId="14" borderId="0" xfId="0" applyFont="1" applyFill="1" applyAlignment="1">
      <alignment horizontal="center" vertical="center"/>
    </xf>
    <xf numFmtId="0" fontId="56" fillId="14" borderId="0" xfId="0" applyFont="1" applyFill="1" applyAlignment="1">
      <alignment horizontal="center" vertical="center" wrapText="1"/>
    </xf>
    <xf numFmtId="0" fontId="56" fillId="15" borderId="0" xfId="0" applyFont="1" applyFill="1" applyAlignment="1">
      <alignment horizontal="center" vertical="center" wrapText="1"/>
    </xf>
    <xf numFmtId="0" fontId="61" fillId="0" borderId="0" xfId="0" applyFont="1"/>
    <xf numFmtId="0" fontId="62" fillId="0" borderId="0" xfId="0" applyFont="1" applyAlignment="1">
      <alignment horizontal="center" vertical="center"/>
    </xf>
    <xf numFmtId="0" fontId="63" fillId="0" borderId="0" xfId="2" applyFont="1" applyFill="1" applyAlignment="1" applyProtection="1">
      <alignment horizontal="center" vertical="center"/>
    </xf>
    <xf numFmtId="0" fontId="62" fillId="0" borderId="0" xfId="0" applyFont="1" applyAlignment="1">
      <alignment vertical="center"/>
    </xf>
    <xf numFmtId="165" fontId="62" fillId="16" borderId="0" xfId="0" applyNumberFormat="1" applyFont="1" applyFill="1" applyAlignment="1">
      <alignment vertical="center"/>
    </xf>
    <xf numFmtId="0" fontId="64" fillId="0" borderId="0" xfId="0" applyFont="1" applyAlignment="1">
      <alignment horizontal="center" vertical="center"/>
    </xf>
    <xf numFmtId="165" fontId="62" fillId="17" borderId="0" xfId="0" applyNumberFormat="1" applyFont="1" applyFill="1" applyAlignment="1">
      <alignment vertical="center"/>
    </xf>
    <xf numFmtId="165" fontId="62" fillId="18" borderId="0" xfId="0" applyNumberFormat="1" applyFont="1" applyFill="1" applyAlignment="1">
      <alignment vertical="center"/>
    </xf>
    <xf numFmtId="0" fontId="64" fillId="13" borderId="0" xfId="0" applyFont="1" applyFill="1" applyAlignment="1">
      <alignment vertical="center"/>
    </xf>
    <xf numFmtId="0" fontId="64" fillId="0" borderId="0" xfId="0" applyFont="1" applyAlignment="1">
      <alignment vertical="center"/>
    </xf>
    <xf numFmtId="165" fontId="62" fillId="16" borderId="0" xfId="0" applyNumberFormat="1" applyFont="1" applyFill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165" fontId="62" fillId="17" borderId="0" xfId="0" applyNumberFormat="1" applyFont="1" applyFill="1" applyAlignment="1">
      <alignment horizontal="center" vertical="center" wrapText="1"/>
    </xf>
    <xf numFmtId="4" fontId="62" fillId="20" borderId="0" xfId="0" applyNumberFormat="1" applyFont="1" applyFill="1" applyAlignment="1">
      <alignment horizontal="center" vertical="center" wrapText="1"/>
    </xf>
    <xf numFmtId="4" fontId="62" fillId="0" borderId="0" xfId="0" applyNumberFormat="1" applyFont="1" applyAlignment="1">
      <alignment horizontal="center" vertical="center" wrapText="1"/>
    </xf>
    <xf numFmtId="4" fontId="62" fillId="21" borderId="0" xfId="0" applyNumberFormat="1" applyFont="1" applyFill="1" applyAlignment="1">
      <alignment horizontal="center" vertical="center" wrapText="1"/>
    </xf>
    <xf numFmtId="4" fontId="62" fillId="0" borderId="0" xfId="0" applyNumberFormat="1" applyFont="1" applyAlignment="1">
      <alignment horizontal="center" vertical="center"/>
    </xf>
    <xf numFmtId="4" fontId="62" fillId="22" borderId="0" xfId="0" applyNumberFormat="1" applyFont="1" applyFill="1" applyAlignment="1">
      <alignment horizontal="center" vertical="center" wrapText="1"/>
    </xf>
    <xf numFmtId="4" fontId="62" fillId="23" borderId="0" xfId="0" applyNumberFormat="1" applyFont="1" applyFill="1" applyAlignment="1">
      <alignment horizontal="right" vertical="center" wrapText="1"/>
    </xf>
    <xf numFmtId="4" fontId="62" fillId="24" borderId="0" xfId="0" applyNumberFormat="1" applyFont="1" applyFill="1" applyAlignment="1">
      <alignment horizontal="right" vertical="center"/>
    </xf>
    <xf numFmtId="4" fontId="62" fillId="9" borderId="0" xfId="0" applyNumberFormat="1" applyFont="1" applyFill="1" applyAlignment="1">
      <alignment vertical="center"/>
    </xf>
    <xf numFmtId="4" fontId="62" fillId="25" borderId="0" xfId="0" applyNumberFormat="1" applyFont="1" applyFill="1" applyAlignment="1">
      <alignment horizontal="center" vertical="center" wrapText="1"/>
    </xf>
    <xf numFmtId="4" fontId="62" fillId="24" borderId="0" xfId="0" applyNumberFormat="1" applyFont="1" applyFill="1" applyAlignment="1">
      <alignment horizontal="center" vertical="center" wrapText="1"/>
    </xf>
    <xf numFmtId="4" fontId="62" fillId="22" borderId="0" xfId="0" applyNumberFormat="1" applyFont="1" applyFill="1" applyAlignment="1">
      <alignment horizontal="right" vertical="center" wrapText="1"/>
    </xf>
    <xf numFmtId="4" fontId="62" fillId="23" borderId="0" xfId="0" applyNumberFormat="1" applyFont="1" applyFill="1" applyAlignment="1">
      <alignment horizontal="right" vertical="center"/>
    </xf>
    <xf numFmtId="4" fontId="62" fillId="26" borderId="0" xfId="0" applyNumberFormat="1" applyFont="1" applyFill="1" applyAlignment="1">
      <alignment vertical="center"/>
    </xf>
    <xf numFmtId="4" fontId="62" fillId="27" borderId="0" xfId="0" applyNumberFormat="1" applyFont="1" applyFill="1" applyAlignment="1">
      <alignment vertical="center"/>
    </xf>
    <xf numFmtId="4" fontId="62" fillId="28" borderId="0" xfId="0" applyNumberFormat="1" applyFont="1" applyFill="1" applyAlignment="1">
      <alignment vertical="center"/>
    </xf>
    <xf numFmtId="165" fontId="62" fillId="16" borderId="0" xfId="14" applyFont="1" applyFill="1" applyAlignment="1">
      <alignment horizontal="center" vertical="center"/>
    </xf>
    <xf numFmtId="4" fontId="62" fillId="16" borderId="0" xfId="0" applyNumberFormat="1" applyFont="1" applyFill="1" applyAlignment="1">
      <alignment horizontal="center" vertical="center" wrapText="1"/>
    </xf>
    <xf numFmtId="4" fontId="62" fillId="16" borderId="0" xfId="0" applyNumberFormat="1" applyFont="1" applyFill="1" applyAlignment="1">
      <alignment horizontal="right" vertical="center" wrapText="1"/>
    </xf>
    <xf numFmtId="4" fontId="62" fillId="24" borderId="0" xfId="0" applyNumberFormat="1" applyFont="1" applyFill="1" applyAlignment="1">
      <alignment vertical="center"/>
    </xf>
    <xf numFmtId="165" fontId="63" fillId="0" borderId="0" xfId="2" applyNumberFormat="1" applyFont="1" applyFill="1" applyAlignment="1" applyProtection="1">
      <alignment vertical="center" wrapText="1"/>
    </xf>
    <xf numFmtId="4" fontId="62" fillId="17" borderId="0" xfId="0" applyNumberFormat="1" applyFont="1" applyFill="1" applyAlignment="1">
      <alignment vertical="center" wrapText="1"/>
    </xf>
    <xf numFmtId="4" fontId="62" fillId="25" borderId="0" xfId="0" applyNumberFormat="1" applyFont="1" applyFill="1" applyAlignment="1">
      <alignment horizontal="right" vertical="center"/>
    </xf>
    <xf numFmtId="0" fontId="62" fillId="21" borderId="0" xfId="0" applyFont="1" applyFill="1" applyAlignment="1">
      <alignment horizontal="center" vertical="center"/>
    </xf>
    <xf numFmtId="0" fontId="66" fillId="21" borderId="0" xfId="0" applyFont="1" applyFill="1" applyAlignment="1">
      <alignment horizontal="center" vertical="center"/>
    </xf>
    <xf numFmtId="0" fontId="62" fillId="21" borderId="0" xfId="0" applyFont="1" applyFill="1" applyAlignment="1">
      <alignment vertical="center"/>
    </xf>
    <xf numFmtId="165" fontId="62" fillId="21" borderId="0" xfId="0" applyNumberFormat="1" applyFont="1" applyFill="1" applyAlignment="1">
      <alignment horizontal="center" vertical="center" wrapText="1"/>
    </xf>
    <xf numFmtId="165" fontId="67" fillId="21" borderId="0" xfId="0" applyNumberFormat="1" applyFont="1" applyFill="1" applyAlignment="1">
      <alignment horizontal="center" vertical="center" wrapText="1"/>
    </xf>
    <xf numFmtId="0" fontId="64" fillId="21" borderId="0" xfId="0" applyFont="1" applyFill="1" applyAlignment="1">
      <alignment horizontal="center" vertical="center"/>
    </xf>
    <xf numFmtId="0" fontId="64" fillId="21" borderId="0" xfId="0" applyFont="1" applyFill="1" applyAlignment="1">
      <alignment vertical="center"/>
    </xf>
    <xf numFmtId="4" fontId="62" fillId="21" borderId="0" xfId="0" applyNumberFormat="1" applyFont="1" applyFill="1" applyAlignment="1">
      <alignment horizontal="right" vertical="center"/>
    </xf>
    <xf numFmtId="4" fontId="62" fillId="16" borderId="0" xfId="0" applyNumberFormat="1" applyFont="1" applyFill="1" applyAlignment="1">
      <alignment horizontal="right" vertical="center"/>
    </xf>
    <xf numFmtId="4" fontId="62" fillId="22" borderId="0" xfId="0" applyNumberFormat="1" applyFont="1" applyFill="1" applyAlignment="1">
      <alignment horizontal="right" vertical="center"/>
    </xf>
    <xf numFmtId="4" fontId="62" fillId="17" borderId="0" xfId="0" applyNumberFormat="1" applyFont="1" applyFill="1" applyAlignment="1">
      <alignment vertical="center"/>
    </xf>
    <xf numFmtId="4" fontId="62" fillId="29" borderId="0" xfId="0" applyNumberFormat="1" applyFont="1" applyFill="1" applyAlignment="1">
      <alignment vertical="center"/>
    </xf>
    <xf numFmtId="4" fontId="62" fillId="0" borderId="0" xfId="0" applyNumberFormat="1" applyFont="1" applyAlignment="1">
      <alignment horizontal="right" vertical="center"/>
    </xf>
    <xf numFmtId="0" fontId="62" fillId="19" borderId="0" xfId="0" applyFont="1" applyFill="1" applyAlignment="1">
      <alignment vertical="center"/>
    </xf>
    <xf numFmtId="165" fontId="62" fillId="30" borderId="0" xfId="0" applyNumberFormat="1" applyFont="1" applyFill="1" applyAlignment="1">
      <alignment horizontal="center" vertical="center" wrapText="1"/>
    </xf>
    <xf numFmtId="165" fontId="67" fillId="0" borderId="0" xfId="0" applyNumberFormat="1" applyFont="1" applyAlignment="1">
      <alignment horizontal="center" vertical="center" wrapText="1"/>
    </xf>
    <xf numFmtId="4" fontId="62" fillId="21" borderId="0" xfId="0" applyNumberFormat="1" applyFont="1" applyFill="1" applyAlignment="1">
      <alignment horizontal="center" vertical="center"/>
    </xf>
    <xf numFmtId="0" fontId="68" fillId="21" borderId="0" xfId="0" applyFont="1" applyFill="1" applyAlignment="1">
      <alignment vertical="center"/>
    </xf>
    <xf numFmtId="4" fontId="62" fillId="25" borderId="0" xfId="14" applyNumberFormat="1" applyFont="1" applyFill="1" applyAlignment="1">
      <alignment horizontal="center" vertical="center"/>
    </xf>
    <xf numFmtId="4" fontId="62" fillId="24" borderId="0" xfId="14" applyNumberFormat="1" applyFont="1" applyFill="1" applyAlignment="1">
      <alignment horizontal="center" vertical="center"/>
    </xf>
    <xf numFmtId="4" fontId="62" fillId="21" borderId="0" xfId="14" applyNumberFormat="1" applyFont="1" applyFill="1" applyAlignment="1">
      <alignment horizontal="center" vertical="center"/>
    </xf>
    <xf numFmtId="165" fontId="69" fillId="16" borderId="0" xfId="0" applyNumberFormat="1" applyFont="1" applyFill="1" applyAlignment="1">
      <alignment horizontal="center" vertical="center" wrapText="1"/>
    </xf>
    <xf numFmtId="4" fontId="62" fillId="0" borderId="0" xfId="0" applyNumberFormat="1" applyFont="1" applyAlignment="1">
      <alignment vertical="center"/>
    </xf>
    <xf numFmtId="0" fontId="66" fillId="0" borderId="0" xfId="0" applyFont="1" applyAlignment="1">
      <alignment horizontal="center" vertical="center"/>
    </xf>
    <xf numFmtId="4" fontId="62" fillId="17" borderId="0" xfId="0" applyNumberFormat="1" applyFont="1" applyFill="1" applyAlignment="1">
      <alignment horizontal="right" vertical="center"/>
    </xf>
    <xf numFmtId="4" fontId="62" fillId="23" borderId="0" xfId="0" applyNumberFormat="1" applyFont="1" applyFill="1" applyAlignment="1">
      <alignment vertical="center" wrapText="1"/>
    </xf>
    <xf numFmtId="0" fontId="64" fillId="3" borderId="0" xfId="0" applyFont="1" applyFill="1" applyAlignment="1">
      <alignment vertical="center"/>
    </xf>
    <xf numFmtId="0" fontId="70" fillId="0" borderId="0" xfId="0" applyFont="1" applyAlignment="1">
      <alignment horizontal="center" vertical="center"/>
    </xf>
    <xf numFmtId="4" fontId="62" fillId="31" borderId="0" xfId="14" applyNumberFormat="1" applyFont="1" applyFill="1" applyAlignment="1">
      <alignment horizontal="center" vertical="center"/>
    </xf>
    <xf numFmtId="4" fontId="62" fillId="20" borderId="0" xfId="14" applyNumberFormat="1" applyFont="1" applyFill="1" applyAlignment="1">
      <alignment horizontal="center" vertical="center"/>
    </xf>
    <xf numFmtId="4" fontId="62" fillId="16" borderId="0" xfId="14" applyNumberFormat="1" applyFont="1" applyFill="1" applyAlignment="1">
      <alignment horizontal="center" vertical="center"/>
    </xf>
    <xf numFmtId="0" fontId="64" fillId="9" borderId="0" xfId="0" applyFont="1" applyFill="1" applyAlignment="1">
      <alignment vertical="center"/>
    </xf>
    <xf numFmtId="0" fontId="70" fillId="0" borderId="0" xfId="2" applyFont="1" applyFill="1" applyAlignment="1" applyProtection="1">
      <alignment horizontal="center" vertical="center"/>
    </xf>
    <xf numFmtId="165" fontId="62" fillId="17" borderId="0" xfId="14" applyFont="1" applyFill="1" applyAlignment="1">
      <alignment horizontal="center" vertical="center"/>
    </xf>
    <xf numFmtId="0" fontId="30" fillId="0" borderId="0" xfId="2" applyFill="1" applyAlignment="1" applyProtection="1">
      <alignment vertical="center"/>
    </xf>
    <xf numFmtId="165" fontId="71" fillId="19" borderId="0" xfId="0" applyNumberFormat="1" applyFont="1" applyFill="1" applyAlignment="1">
      <alignment horizontal="center" vertical="center" wrapText="1"/>
    </xf>
    <xf numFmtId="0" fontId="58" fillId="19" borderId="0" xfId="0" applyFont="1" applyFill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72" fillId="0" borderId="0" xfId="2" applyFont="1" applyFill="1" applyAlignment="1" applyProtection="1">
      <alignment horizontal="center" vertical="center"/>
    </xf>
    <xf numFmtId="0" fontId="30" fillId="0" borderId="0" xfId="2" applyFill="1" applyAlignment="1" applyProtection="1">
      <alignment horizontal="center" vertical="center"/>
    </xf>
    <xf numFmtId="165" fontId="62" fillId="0" borderId="0" xfId="14" applyFont="1" applyFill="1" applyAlignment="1">
      <alignment horizontal="center" vertical="center"/>
    </xf>
    <xf numFmtId="165" fontId="62" fillId="25" borderId="0" xfId="14" applyFont="1" applyFill="1" applyAlignment="1">
      <alignment horizontal="center" vertical="center"/>
    </xf>
    <xf numFmtId="4" fontId="62" fillId="0" borderId="0" xfId="14" applyNumberFormat="1" applyFont="1" applyFill="1" applyAlignment="1">
      <alignment horizontal="center" vertical="center"/>
    </xf>
    <xf numFmtId="4" fontId="62" fillId="16" borderId="0" xfId="14" applyNumberFormat="1" applyFont="1" applyFill="1" applyAlignment="1">
      <alignment horizontal="right" vertical="center"/>
    </xf>
    <xf numFmtId="4" fontId="62" fillId="32" borderId="0" xfId="0" applyNumberFormat="1" applyFont="1" applyFill="1" applyAlignment="1">
      <alignment horizontal="right" vertical="center"/>
    </xf>
    <xf numFmtId="0" fontId="62" fillId="32" borderId="0" xfId="0" applyFont="1" applyFill="1" applyAlignment="1">
      <alignment vertical="center"/>
    </xf>
    <xf numFmtId="165" fontId="67" fillId="16" borderId="0" xfId="14" applyFont="1" applyFill="1" applyAlignment="1">
      <alignment horizontal="center" vertical="center"/>
    </xf>
    <xf numFmtId="165" fontId="62" fillId="16" borderId="0" xfId="14" applyFont="1" applyFill="1" applyAlignment="1">
      <alignment vertical="center"/>
    </xf>
    <xf numFmtId="0" fontId="62" fillId="16" borderId="0" xfId="0" applyFont="1" applyFill="1" applyAlignment="1">
      <alignment horizontal="center" vertical="center"/>
    </xf>
    <xf numFmtId="0" fontId="67" fillId="16" borderId="0" xfId="0" applyFont="1" applyFill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2" fillId="0" borderId="0" xfId="0" applyFont="1" applyAlignment="1">
      <alignment horizontal="left" vertical="center" wrapText="1"/>
    </xf>
    <xf numFmtId="4" fontId="62" fillId="0" borderId="0" xfId="0" applyNumberFormat="1" applyFont="1" applyAlignment="1">
      <alignment horizontal="left" vertical="center" wrapText="1"/>
    </xf>
    <xf numFmtId="0" fontId="60" fillId="4" borderId="0" xfId="0" applyFont="1" applyFill="1" applyAlignment="1">
      <alignment horizontal="center" vertical="center"/>
    </xf>
    <xf numFmtId="0" fontId="60" fillId="4" borderId="0" xfId="0" applyFont="1" applyFill="1" applyAlignment="1">
      <alignment vertical="center"/>
    </xf>
    <xf numFmtId="165" fontId="60" fillId="4" borderId="0" xfId="0" applyNumberFormat="1" applyFont="1" applyFill="1" applyAlignment="1">
      <alignment vertical="center"/>
    </xf>
    <xf numFmtId="0" fontId="58" fillId="4" borderId="0" xfId="0" applyFont="1" applyFill="1" applyAlignment="1">
      <alignment horizontal="center" vertical="center"/>
    </xf>
    <xf numFmtId="165" fontId="59" fillId="4" borderId="0" xfId="0" applyNumberFormat="1" applyFont="1" applyFill="1" applyAlignment="1">
      <alignment vertical="center" wrapText="1"/>
    </xf>
    <xf numFmtId="0" fontId="58" fillId="13" borderId="0" xfId="0" applyFont="1" applyFill="1" applyAlignment="1">
      <alignment vertical="center"/>
    </xf>
    <xf numFmtId="0" fontId="58" fillId="0" borderId="0" xfId="0" applyFont="1" applyAlignment="1">
      <alignment vertical="center"/>
    </xf>
    <xf numFmtId="165" fontId="62" fillId="0" borderId="0" xfId="0" applyNumberFormat="1" applyFont="1" applyAlignment="1">
      <alignment vertical="center"/>
    </xf>
    <xf numFmtId="165" fontId="62" fillId="0" borderId="0" xfId="0" applyNumberFormat="1" applyFont="1" applyAlignment="1">
      <alignment horizontal="center" vertical="center"/>
    </xf>
    <xf numFmtId="165" fontId="66" fillId="0" borderId="0" xfId="0" applyNumberFormat="1" applyFont="1" applyAlignment="1">
      <alignment vertical="center" wrapText="1"/>
    </xf>
    <xf numFmtId="165" fontId="66" fillId="0" borderId="0" xfId="0" applyNumberFormat="1" applyFont="1" applyAlignment="1">
      <alignment horizontal="center" vertical="center"/>
    </xf>
    <xf numFmtId="0" fontId="71" fillId="0" borderId="0" xfId="0" applyFont="1" applyAlignment="1">
      <alignment vertical="center"/>
    </xf>
    <xf numFmtId="165" fontId="74" fillId="0" borderId="0" xfId="0" applyNumberFormat="1" applyFont="1" applyAlignment="1">
      <alignment vertical="center" wrapText="1"/>
    </xf>
    <xf numFmtId="0" fontId="0" fillId="4" borderId="0" xfId="0" applyFill="1"/>
    <xf numFmtId="4" fontId="0" fillId="4" borderId="0" xfId="0" applyNumberFormat="1" applyFill="1"/>
    <xf numFmtId="0" fontId="0" fillId="33" borderId="0" xfId="0" applyFill="1"/>
    <xf numFmtId="0" fontId="81" fillId="4" borderId="0" xfId="0" applyFont="1" applyFill="1" applyAlignment="1">
      <alignment horizontal="center"/>
    </xf>
    <xf numFmtId="0" fontId="58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4" fontId="81" fillId="4" borderId="0" xfId="0" applyNumberFormat="1" applyFont="1" applyFill="1" applyAlignment="1">
      <alignment horizontal="center" wrapText="1"/>
    </xf>
    <xf numFmtId="0" fontId="82" fillId="33" borderId="0" xfId="0" applyFont="1" applyFill="1" applyAlignment="1">
      <alignment horizontal="center"/>
    </xf>
    <xf numFmtId="0" fontId="83" fillId="0" borderId="0" xfId="0" applyFont="1" applyAlignment="1">
      <alignment vertical="center"/>
    </xf>
    <xf numFmtId="0" fontId="84" fillId="0" borderId="0" xfId="0" applyFont="1" applyAlignment="1">
      <alignment wrapText="1"/>
    </xf>
    <xf numFmtId="0" fontId="85" fillId="0" borderId="0" xfId="2" applyFont="1" applyFill="1" applyBorder="1" applyAlignment="1" applyProtection="1"/>
    <xf numFmtId="4" fontId="0" fillId="25" borderId="0" xfId="0" applyNumberFormat="1" applyFill="1"/>
    <xf numFmtId="0" fontId="0" fillId="0" borderId="0" xfId="0" applyAlignment="1">
      <alignment horizontal="center"/>
    </xf>
    <xf numFmtId="4" fontId="0" fillId="24" borderId="0" xfId="0" applyNumberFormat="1" applyFill="1"/>
    <xf numFmtId="0" fontId="83" fillId="35" borderId="0" xfId="0" applyFont="1" applyFill="1" applyAlignment="1">
      <alignment vertical="center"/>
    </xf>
    <xf numFmtId="4" fontId="0" fillId="16" borderId="0" xfId="0" applyNumberFormat="1" applyFill="1"/>
    <xf numFmtId="4" fontId="0" fillId="23" borderId="0" xfId="0" applyNumberFormat="1" applyFill="1"/>
    <xf numFmtId="4" fontId="0" fillId="17" borderId="0" xfId="0" applyNumberFormat="1" applyFill="1"/>
    <xf numFmtId="4" fontId="0" fillId="9" borderId="0" xfId="0" applyNumberFormat="1" applyFill="1"/>
    <xf numFmtId="4" fontId="0" fillId="38" borderId="0" xfId="0" applyNumberFormat="1" applyFill="1"/>
    <xf numFmtId="0" fontId="83" fillId="39" borderId="0" xfId="0" applyFont="1" applyFill="1" applyAlignment="1">
      <alignment vertical="center"/>
    </xf>
    <xf numFmtId="4" fontId="0" fillId="22" borderId="0" xfId="0" applyNumberFormat="1" applyFill="1"/>
    <xf numFmtId="4" fontId="0" fillId="26" borderId="0" xfId="0" applyNumberFormat="1" applyFill="1"/>
    <xf numFmtId="4" fontId="0" fillId="27" borderId="0" xfId="0" applyNumberFormat="1" applyFill="1"/>
    <xf numFmtId="4" fontId="0" fillId="40" borderId="0" xfId="0" applyNumberFormat="1" applyFill="1"/>
    <xf numFmtId="4" fontId="0" fillId="29" borderId="0" xfId="0" applyNumberFormat="1" applyFill="1"/>
    <xf numFmtId="4" fontId="0" fillId="28" borderId="0" xfId="0" applyNumberFormat="1" applyFill="1"/>
    <xf numFmtId="4" fontId="0" fillId="21" borderId="0" xfId="0" applyNumberFormat="1" applyFill="1"/>
    <xf numFmtId="4" fontId="0" fillId="41" borderId="0" xfId="0" applyNumberFormat="1" applyFill="1"/>
    <xf numFmtId="4" fontId="0" fillId="42" borderId="0" xfId="0" applyNumberFormat="1" applyFill="1"/>
    <xf numFmtId="4" fontId="0" fillId="20" borderId="0" xfId="0" applyNumberFormat="1" applyFill="1"/>
    <xf numFmtId="0" fontId="86" fillId="0" borderId="0" xfId="0" applyFont="1"/>
    <xf numFmtId="0" fontId="87" fillId="0" borderId="0" xfId="0" applyFont="1"/>
    <xf numFmtId="0" fontId="88" fillId="23" borderId="0" xfId="0" applyFont="1" applyFill="1" applyAlignment="1">
      <alignment horizontal="center"/>
    </xf>
    <xf numFmtId="0" fontId="19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88" fillId="0" borderId="0" xfId="0" applyFont="1"/>
    <xf numFmtId="168" fontId="81" fillId="4" borderId="0" xfId="0" applyNumberFormat="1" applyFont="1" applyFill="1" applyAlignment="1">
      <alignment horizontal="center" wrapText="1"/>
    </xf>
    <xf numFmtId="0" fontId="87" fillId="36" borderId="17" xfId="0" applyFont="1" applyFill="1" applyBorder="1"/>
    <xf numFmtId="0" fontId="0" fillId="36" borderId="15" xfId="0" applyFill="1" applyBorder="1"/>
    <xf numFmtId="0" fontId="64" fillId="36" borderId="15" xfId="0" applyFont="1" applyFill="1" applyBorder="1" applyAlignment="1">
      <alignment horizontal="center" vertical="center" wrapText="1"/>
    </xf>
    <xf numFmtId="0" fontId="85" fillId="36" borderId="15" xfId="2" applyFont="1" applyFill="1" applyBorder="1" applyAlignment="1" applyProtection="1">
      <alignment horizontal="left" vertical="center" wrapText="1"/>
    </xf>
    <xf numFmtId="0" fontId="83" fillId="35" borderId="0" xfId="0" applyFont="1" applyFill="1" applyAlignment="1">
      <alignment horizontal="left" vertical="center" wrapText="1"/>
    </xf>
    <xf numFmtId="0" fontId="64" fillId="0" borderId="0" xfId="0" applyFont="1" applyAlignment="1">
      <alignment horizontal="center" vertical="center" wrapText="1"/>
    </xf>
    <xf numFmtId="0" fontId="85" fillId="0" borderId="0" xfId="2" applyFont="1" applyFill="1" applyBorder="1" applyAlignment="1" applyProtection="1">
      <alignment horizontal="left" vertical="center" wrapText="1"/>
    </xf>
    <xf numFmtId="0" fontId="85" fillId="0" borderId="0" xfId="2" applyFont="1" applyFill="1" applyBorder="1" applyAlignment="1" applyProtection="1">
      <alignment horizontal="left"/>
    </xf>
    <xf numFmtId="0" fontId="89" fillId="0" borderId="0" xfId="0" applyFont="1" applyAlignment="1">
      <alignment horizontal="center" vertical="center"/>
    </xf>
    <xf numFmtId="0" fontId="0" fillId="43" borderId="0" xfId="0" applyFill="1"/>
    <xf numFmtId="0" fontId="90" fillId="0" borderId="0" xfId="0" applyFont="1" applyAlignment="1">
      <alignment horizontal="center" wrapText="1"/>
    </xf>
    <xf numFmtId="0" fontId="30" fillId="0" borderId="0" xfId="2" applyFill="1" applyBorder="1" applyAlignment="1" applyProtection="1"/>
    <xf numFmtId="0" fontId="27" fillId="0" borderId="0" xfId="0" applyFont="1"/>
    <xf numFmtId="0" fontId="0" fillId="0" borderId="0" xfId="0" applyAlignment="1">
      <alignment wrapText="1"/>
    </xf>
    <xf numFmtId="0" fontId="85" fillId="0" borderId="0" xfId="2" applyFont="1" applyFill="1" applyBorder="1" applyAlignment="1" applyProtection="1">
      <alignment horizontal="left" wrapText="1"/>
    </xf>
    <xf numFmtId="0" fontId="0" fillId="23" borderId="0" xfId="0" applyFill="1"/>
    <xf numFmtId="0" fontId="88" fillId="0" borderId="0" xfId="0" applyFont="1" applyAlignment="1">
      <alignment horizontal="center"/>
    </xf>
    <xf numFmtId="168" fontId="0" fillId="4" borderId="0" xfId="0" applyNumberFormat="1" applyFill="1"/>
    <xf numFmtId="4" fontId="0" fillId="9" borderId="0" xfId="0" applyNumberFormat="1" applyFill="1" applyAlignment="1">
      <alignment vertical="center"/>
    </xf>
    <xf numFmtId="168" fontId="0" fillId="42" borderId="0" xfId="0" applyNumberFormat="1" applyFill="1"/>
    <xf numFmtId="168" fontId="0" fillId="28" borderId="0" xfId="0" applyNumberFormat="1" applyFill="1"/>
    <xf numFmtId="168" fontId="0" fillId="0" borderId="0" xfId="0" applyNumberFormat="1"/>
    <xf numFmtId="168" fontId="0" fillId="44" borderId="0" xfId="0" applyNumberFormat="1" applyFill="1"/>
    <xf numFmtId="168" fontId="0" fillId="41" borderId="0" xfId="0" applyNumberFormat="1" applyFill="1"/>
    <xf numFmtId="168" fontId="0" fillId="46" borderId="0" xfId="0" applyNumberFormat="1" applyFill="1"/>
    <xf numFmtId="168" fontId="0" fillId="47" borderId="0" xfId="0" applyNumberFormat="1" applyFill="1"/>
    <xf numFmtId="4" fontId="0" fillId="42" borderId="0" xfId="0" applyNumberFormat="1" applyFill="1" applyAlignment="1">
      <alignment vertical="center"/>
    </xf>
    <xf numFmtId="0" fontId="0" fillId="45" borderId="0" xfId="0" applyFill="1"/>
    <xf numFmtId="0" fontId="93" fillId="4" borderId="0" xfId="0" applyFont="1" applyFill="1" applyAlignment="1">
      <alignment horizontal="center" vertical="center" wrapText="1"/>
    </xf>
    <xf numFmtId="0" fontId="55" fillId="4" borderId="0" xfId="0" applyFont="1" applyFill="1"/>
    <xf numFmtId="0" fontId="94" fillId="11" borderId="15" xfId="2" applyFont="1" applyFill="1" applyBorder="1" applyAlignment="1" applyProtection="1">
      <alignment horizontal="center" vertical="center" wrapText="1"/>
    </xf>
    <xf numFmtId="0" fontId="92" fillId="50" borderId="0" xfId="0" applyFont="1" applyFill="1" applyAlignment="1">
      <alignment horizontal="left" indent="1"/>
    </xf>
    <xf numFmtId="0" fontId="0" fillId="50" borderId="0" xfId="0" applyFill="1"/>
    <xf numFmtId="4" fontId="0" fillId="50" borderId="0" xfId="0" applyNumberFormat="1" applyFill="1"/>
    <xf numFmtId="168" fontId="0" fillId="50" borderId="0" xfId="0" applyNumberFormat="1" applyFill="1"/>
    <xf numFmtId="0" fontId="92" fillId="27" borderId="0" xfId="0" applyFont="1" applyFill="1" applyAlignment="1">
      <alignment horizontal="left" indent="1"/>
    </xf>
    <xf numFmtId="168" fontId="0" fillId="37" borderId="0" xfId="0" applyNumberFormat="1" applyFill="1"/>
    <xf numFmtId="168" fontId="0" fillId="35" borderId="0" xfId="0" applyNumberFormat="1" applyFill="1"/>
    <xf numFmtId="2" fontId="91" fillId="3" borderId="0" xfId="0" applyNumberFormat="1" applyFont="1" applyFill="1" applyAlignment="1">
      <alignment horizontal="right" vertical="center"/>
    </xf>
    <xf numFmtId="168" fontId="0" fillId="26" borderId="0" xfId="0" applyNumberFormat="1" applyFill="1"/>
    <xf numFmtId="0" fontId="0" fillId="40" borderId="0" xfId="0" applyFill="1"/>
    <xf numFmtId="14" fontId="0" fillId="0" borderId="0" xfId="0" applyNumberFormat="1"/>
    <xf numFmtId="0" fontId="0" fillId="3" borderId="0" xfId="0" applyFill="1"/>
    <xf numFmtId="0" fontId="0" fillId="28" borderId="0" xfId="0" applyFill="1"/>
    <xf numFmtId="0" fontId="92" fillId="47" borderId="0" xfId="0" applyFont="1" applyFill="1" applyAlignment="1">
      <alignment horizontal="left" indent="1"/>
    </xf>
    <xf numFmtId="0" fontId="94" fillId="47" borderId="15" xfId="2" applyFont="1" applyFill="1" applyBorder="1" applyAlignment="1" applyProtection="1">
      <alignment horizontal="center" vertical="center" wrapText="1"/>
    </xf>
    <xf numFmtId="0" fontId="0" fillId="47" borderId="0" xfId="0" applyFill="1"/>
    <xf numFmtId="4" fontId="0" fillId="47" borderId="0" xfId="0" applyNumberFormat="1" applyFill="1"/>
    <xf numFmtId="4" fontId="0" fillId="28" borderId="0" xfId="0" applyNumberFormat="1" applyFill="1" applyAlignment="1">
      <alignment vertical="center"/>
    </xf>
    <xf numFmtId="4" fontId="0" fillId="46" borderId="0" xfId="0" applyNumberFormat="1" applyFill="1"/>
    <xf numFmtId="0" fontId="94" fillId="0" borderId="0" xfId="2" applyFont="1" applyAlignment="1" applyProtection="1">
      <alignment horizontal="center"/>
    </xf>
    <xf numFmtId="168" fontId="0" fillId="49" borderId="0" xfId="0" applyNumberFormat="1" applyFill="1"/>
    <xf numFmtId="0" fontId="0" fillId="49" borderId="0" xfId="0" applyFill="1"/>
    <xf numFmtId="0" fontId="97" fillId="0" borderId="0" xfId="0" applyFont="1"/>
    <xf numFmtId="0" fontId="73" fillId="0" borderId="0" xfId="0" applyFont="1" applyAlignment="1">
      <alignment horizontal="center" vertical="center" wrapText="1"/>
    </xf>
    <xf numFmtId="0" fontId="66" fillId="0" borderId="15" xfId="0" applyFont="1" applyBorder="1"/>
    <xf numFmtId="169" fontId="73" fillId="0" borderId="0" xfId="860" applyNumberFormat="1" applyFont="1" applyFill="1" applyAlignment="1">
      <alignment horizontal="center" vertical="center" wrapText="1"/>
    </xf>
    <xf numFmtId="0" fontId="73" fillId="0" borderId="0" xfId="0" applyFont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97" fillId="0" borderId="15" xfId="0" applyFont="1" applyBorder="1"/>
    <xf numFmtId="169" fontId="97" fillId="51" borderId="0" xfId="860" applyNumberFormat="1" applyFont="1" applyFill="1"/>
    <xf numFmtId="169" fontId="97" fillId="52" borderId="0" xfId="860" applyNumberFormat="1" applyFont="1" applyFill="1"/>
    <xf numFmtId="169" fontId="97" fillId="28" borderId="0" xfId="860" applyNumberFormat="1" applyFont="1" applyFill="1"/>
    <xf numFmtId="169" fontId="97" fillId="44" borderId="0" xfId="860" applyNumberFormat="1" applyFont="1" applyFill="1"/>
    <xf numFmtId="169" fontId="97" fillId="0" borderId="0" xfId="860" applyNumberFormat="1" applyFont="1"/>
    <xf numFmtId="0" fontId="66" fillId="0" borderId="0" xfId="0" applyFont="1"/>
    <xf numFmtId="0" fontId="100" fillId="0" borderId="0" xfId="0" applyFont="1"/>
    <xf numFmtId="0" fontId="101" fillId="0" borderId="15" xfId="0" applyFont="1" applyBorder="1"/>
    <xf numFmtId="167" fontId="98" fillId="0" borderId="0" xfId="860" applyFont="1" applyFill="1"/>
    <xf numFmtId="0" fontId="98" fillId="0" borderId="0" xfId="0" applyFont="1"/>
    <xf numFmtId="167" fontId="98" fillId="0" borderId="0" xfId="860" applyFont="1"/>
    <xf numFmtId="167" fontId="101" fillId="0" borderId="0" xfId="860" applyFont="1" applyFill="1"/>
    <xf numFmtId="167" fontId="97" fillId="0" borderId="0" xfId="860" applyFont="1"/>
    <xf numFmtId="16" fontId="98" fillId="0" borderId="0" xfId="0" applyNumberFormat="1" applyFont="1"/>
    <xf numFmtId="167" fontId="98" fillId="7" borderId="0" xfId="860" applyFont="1" applyFill="1"/>
    <xf numFmtId="167" fontId="97" fillId="0" borderId="0" xfId="860" applyFont="1" applyFill="1"/>
    <xf numFmtId="0" fontId="97" fillId="48" borderId="15" xfId="0" applyFont="1" applyFill="1" applyBorder="1"/>
    <xf numFmtId="0" fontId="101" fillId="48" borderId="15" xfId="0" applyFont="1" applyFill="1" applyBorder="1"/>
    <xf numFmtId="165" fontId="97" fillId="0" borderId="0" xfId="0" applyNumberFormat="1" applyFont="1"/>
    <xf numFmtId="167" fontId="98" fillId="5" borderId="0" xfId="860" applyFont="1" applyFill="1" applyBorder="1"/>
    <xf numFmtId="169" fontId="98" fillId="5" borderId="0" xfId="860" applyNumberFormat="1" applyFont="1" applyFill="1"/>
    <xf numFmtId="167" fontId="98" fillId="5" borderId="0" xfId="860" applyFont="1" applyFill="1"/>
    <xf numFmtId="167" fontId="98" fillId="0" borderId="0" xfId="860" applyFont="1" applyFill="1" applyBorder="1"/>
    <xf numFmtId="0" fontId="98" fillId="5" borderId="0" xfId="0" applyFont="1" applyFill="1"/>
    <xf numFmtId="167" fontId="66" fillId="0" borderId="0" xfId="860" applyFont="1" applyFill="1"/>
    <xf numFmtId="0" fontId="97" fillId="6" borderId="0" xfId="0" applyFont="1" applyFill="1"/>
    <xf numFmtId="4" fontId="97" fillId="0" borderId="0" xfId="0" applyNumberFormat="1" applyFont="1"/>
    <xf numFmtId="0" fontId="98" fillId="0" borderId="0" xfId="0" applyFont="1" applyAlignment="1">
      <alignment horizontal="center"/>
    </xf>
    <xf numFmtId="167" fontId="101" fillId="0" borderId="0" xfId="860" applyFont="1" applyFill="1" applyAlignment="1">
      <alignment horizontal="center"/>
    </xf>
    <xf numFmtId="168" fontId="97" fillId="0" borderId="0" xfId="0" applyNumberFormat="1" applyFont="1"/>
    <xf numFmtId="167" fontId="98" fillId="0" borderId="0" xfId="860" applyFont="1" applyBorder="1"/>
    <xf numFmtId="165" fontId="102" fillId="0" borderId="0" xfId="0" applyNumberFormat="1" applyFont="1" applyAlignment="1">
      <alignment vertical="distributed"/>
    </xf>
    <xf numFmtId="169" fontId="98" fillId="0" borderId="0" xfId="860" applyNumberFormat="1" applyFont="1" applyFill="1"/>
    <xf numFmtId="169" fontId="97" fillId="0" borderId="0" xfId="860" applyNumberFormat="1" applyFont="1" applyFill="1"/>
    <xf numFmtId="167" fontId="97" fillId="0" borderId="0" xfId="0" applyNumberFormat="1" applyFont="1"/>
    <xf numFmtId="4" fontId="20" fillId="0" borderId="23" xfId="0" applyNumberFormat="1" applyFont="1" applyBorder="1"/>
    <xf numFmtId="0" fontId="21" fillId="4" borderId="39" xfId="0" applyFont="1" applyFill="1" applyBorder="1" applyAlignment="1">
      <alignment horizontal="center" vertical="center"/>
    </xf>
    <xf numFmtId="0" fontId="21" fillId="4" borderId="40" xfId="0" applyFont="1" applyFill="1" applyBorder="1" applyAlignment="1">
      <alignment horizontal="center" vertical="center"/>
    </xf>
    <xf numFmtId="0" fontId="21" fillId="4" borderId="31" xfId="0" applyFont="1" applyFill="1" applyBorder="1" applyAlignment="1">
      <alignment horizontal="center" vertical="center"/>
    </xf>
    <xf numFmtId="10" fontId="21" fillId="4" borderId="31" xfId="0" applyNumberFormat="1" applyFont="1" applyFill="1" applyBorder="1" applyAlignment="1">
      <alignment horizontal="center" vertical="center"/>
    </xf>
    <xf numFmtId="9" fontId="21" fillId="4" borderId="31" xfId="0" applyNumberFormat="1" applyFont="1" applyFill="1" applyBorder="1" applyAlignment="1">
      <alignment horizontal="center" vertical="center" wrapText="1"/>
    </xf>
    <xf numFmtId="0" fontId="21" fillId="4" borderId="31" xfId="0" applyFont="1" applyFill="1" applyBorder="1" applyAlignment="1">
      <alignment horizontal="center" vertical="center" wrapText="1"/>
    </xf>
    <xf numFmtId="0" fontId="21" fillId="4" borderId="41" xfId="0" applyFont="1" applyFill="1" applyBorder="1" applyAlignment="1">
      <alignment horizontal="center" vertical="center"/>
    </xf>
    <xf numFmtId="170" fontId="0" fillId="0" borderId="14" xfId="0" applyNumberFormat="1" applyBorder="1" applyAlignment="1">
      <alignment horizontal="center"/>
    </xf>
    <xf numFmtId="167" fontId="0" fillId="0" borderId="0" xfId="860" applyFont="1"/>
    <xf numFmtId="16" fontId="41" fillId="0" borderId="0" xfId="0" applyNumberFormat="1" applyFont="1" applyAlignment="1">
      <alignment horizontal="center" vertical="center"/>
    </xf>
    <xf numFmtId="16" fontId="0" fillId="0" borderId="0" xfId="0" applyNumberFormat="1" applyAlignment="1">
      <alignment horizontal="center"/>
    </xf>
    <xf numFmtId="16" fontId="19" fillId="0" borderId="0" xfId="0" applyNumberFormat="1" applyFont="1"/>
    <xf numFmtId="4" fontId="105" fillId="0" borderId="0" xfId="0" applyNumberFormat="1" applyFont="1"/>
    <xf numFmtId="0" fontId="107" fillId="4" borderId="0" xfId="0" applyFont="1" applyFill="1" applyAlignment="1">
      <alignment vertical="center" wrapText="1"/>
    </xf>
    <xf numFmtId="0" fontId="64" fillId="0" borderId="0" xfId="0" applyFont="1" applyAlignment="1">
      <alignment vertical="center" wrapText="1"/>
    </xf>
    <xf numFmtId="0" fontId="58" fillId="14" borderId="0" xfId="0" applyFont="1" applyFill="1" applyAlignment="1">
      <alignment horizontal="center" vertical="center" wrapText="1"/>
    </xf>
    <xf numFmtId="0" fontId="107" fillId="4" borderId="0" xfId="0" applyFont="1" applyFill="1" applyAlignment="1">
      <alignment horizontal="center" vertical="center" wrapText="1"/>
    </xf>
    <xf numFmtId="0" fontId="92" fillId="0" borderId="0" xfId="0" applyFont="1" applyAlignment="1">
      <alignment horizontal="left" indent="1"/>
    </xf>
    <xf numFmtId="0" fontId="30" fillId="0" borderId="0" xfId="2" applyAlignment="1" applyProtection="1">
      <alignment horizontal="left" indent="1"/>
    </xf>
    <xf numFmtId="0" fontId="92" fillId="4" borderId="0" xfId="0" applyFont="1" applyFill="1" applyAlignment="1">
      <alignment horizontal="left" indent="1"/>
    </xf>
    <xf numFmtId="0" fontId="64" fillId="4" borderId="0" xfId="0" applyFont="1" applyFill="1" applyAlignment="1">
      <alignment horizontal="center" vertical="center" wrapText="1"/>
    </xf>
    <xf numFmtId="0" fontId="81" fillId="4" borderId="0" xfId="0" applyFont="1" applyFill="1" applyAlignment="1">
      <alignment horizontal="left" indent="1"/>
    </xf>
    <xf numFmtId="0" fontId="109" fillId="4" borderId="0" xfId="0" applyFont="1" applyFill="1" applyAlignment="1">
      <alignment horizontal="center" vertical="center" wrapText="1"/>
    </xf>
    <xf numFmtId="0" fontId="64" fillId="0" borderId="0" xfId="0" applyFont="1" applyAlignment="1">
      <alignment horizontal="left" vertical="center" wrapText="1"/>
    </xf>
    <xf numFmtId="0" fontId="30" fillId="0" borderId="0" xfId="2" applyFill="1" applyAlignment="1" applyProtection="1">
      <alignment horizontal="center" vertical="center" wrapText="1"/>
    </xf>
    <xf numFmtId="0" fontId="64" fillId="21" borderId="0" xfId="0" applyFont="1" applyFill="1" applyAlignment="1">
      <alignment horizontal="center" vertical="center" wrapText="1"/>
    </xf>
    <xf numFmtId="0" fontId="74" fillId="0" borderId="0" xfId="0" applyFont="1" applyAlignment="1">
      <alignment horizontal="center" vertical="center" wrapText="1"/>
    </xf>
    <xf numFmtId="0" fontId="111" fillId="0" borderId="0" xfId="2" applyFont="1" applyAlignment="1" applyProtection="1">
      <alignment horizontal="center" vertical="center" wrapText="1"/>
    </xf>
    <xf numFmtId="0" fontId="64" fillId="16" borderId="0" xfId="0" applyFont="1" applyFill="1" applyAlignment="1">
      <alignment vertical="center" wrapText="1"/>
    </xf>
    <xf numFmtId="0" fontId="64" fillId="16" borderId="0" xfId="0" applyFont="1" applyFill="1" applyAlignment="1">
      <alignment horizontal="center" vertical="center" wrapText="1"/>
    </xf>
    <xf numFmtId="0" fontId="74" fillId="16" borderId="0" xfId="0" applyFont="1" applyFill="1" applyAlignment="1">
      <alignment horizontal="center" vertical="center" wrapText="1"/>
    </xf>
    <xf numFmtId="0" fontId="110" fillId="4" borderId="0" xfId="0" applyFont="1" applyFill="1" applyAlignment="1">
      <alignment vertical="center" wrapText="1"/>
    </xf>
    <xf numFmtId="0" fontId="20" fillId="0" borderId="24" xfId="0" applyFont="1" applyBorder="1"/>
    <xf numFmtId="0" fontId="30" fillId="0" borderId="0" xfId="2" applyBorder="1" applyAlignment="1" applyProtection="1"/>
    <xf numFmtId="0" fontId="0" fillId="0" borderId="40" xfId="0" applyBorder="1"/>
    <xf numFmtId="0" fontId="0" fillId="0" borderId="4" xfId="0" applyBorder="1"/>
    <xf numFmtId="0" fontId="0" fillId="0" borderId="5" xfId="0" applyBorder="1"/>
    <xf numFmtId="0" fontId="20" fillId="0" borderId="4" xfId="0" applyFont="1" applyBorder="1"/>
    <xf numFmtId="0" fontId="20" fillId="53" borderId="30" xfId="0" applyFont="1" applyFill="1" applyBorder="1" applyAlignment="1">
      <alignment horizontal="center"/>
    </xf>
    <xf numFmtId="0" fontId="20" fillId="53" borderId="0" xfId="0" applyFont="1" applyFill="1" applyAlignment="1">
      <alignment horizontal="center"/>
    </xf>
    <xf numFmtId="0" fontId="20" fillId="53" borderId="40" xfId="0" applyFont="1" applyFill="1" applyBorder="1" applyAlignment="1">
      <alignment horizontal="center"/>
    </xf>
    <xf numFmtId="0" fontId="20" fillId="0" borderId="30" xfId="0" applyFont="1" applyBorder="1"/>
    <xf numFmtId="0" fontId="21" fillId="4" borderId="32" xfId="0" applyFont="1" applyFill="1" applyBorder="1" applyAlignment="1">
      <alignment horizontal="center" vertical="center"/>
    </xf>
    <xf numFmtId="0" fontId="21" fillId="4" borderId="18" xfId="0" applyFont="1" applyFill="1" applyBorder="1" applyAlignment="1">
      <alignment horizontal="center" vertical="center"/>
    </xf>
    <xf numFmtId="0" fontId="112" fillId="0" borderId="30" xfId="0" applyFont="1" applyBorder="1"/>
    <xf numFmtId="4" fontId="0" fillId="54" borderId="40" xfId="0" applyNumberFormat="1" applyFill="1" applyBorder="1"/>
    <xf numFmtId="0" fontId="0" fillId="0" borderId="32" xfId="0" applyBorder="1"/>
    <xf numFmtId="4" fontId="0" fillId="0" borderId="40" xfId="0" applyNumberFormat="1" applyBorder="1"/>
    <xf numFmtId="4" fontId="0" fillId="0" borderId="31" xfId="0" applyNumberFormat="1" applyBorder="1"/>
    <xf numFmtId="0" fontId="20" fillId="0" borderId="6" xfId="0" applyFont="1" applyBorder="1"/>
    <xf numFmtId="0" fontId="0" fillId="0" borderId="7" xfId="0" applyBorder="1"/>
    <xf numFmtId="4" fontId="22" fillId="0" borderId="8" xfId="0" applyNumberFormat="1" applyFont="1" applyBorder="1"/>
    <xf numFmtId="0" fontId="0" fillId="0" borderId="45" xfId="0" applyBorder="1"/>
    <xf numFmtId="4" fontId="0" fillId="0" borderId="29" xfId="0" applyNumberFormat="1" applyBorder="1"/>
    <xf numFmtId="4" fontId="20" fillId="24" borderId="10" xfId="0" applyNumberFormat="1" applyFont="1" applyFill="1" applyBorder="1"/>
    <xf numFmtId="0" fontId="20" fillId="11" borderId="32" xfId="0" applyFont="1" applyFill="1" applyBorder="1" applyAlignment="1">
      <alignment horizontal="left" vertical="center"/>
    </xf>
    <xf numFmtId="0" fontId="20" fillId="0" borderId="21" xfId="0" applyFont="1" applyBorder="1"/>
    <xf numFmtId="0" fontId="0" fillId="0" borderId="21" xfId="0" applyBorder="1"/>
    <xf numFmtId="0" fontId="42" fillId="0" borderId="0" xfId="0" applyFont="1"/>
    <xf numFmtId="4" fontId="41" fillId="0" borderId="15" xfId="0" applyNumberFormat="1" applyFont="1" applyBorder="1"/>
    <xf numFmtId="4" fontId="0" fillId="0" borderId="5" xfId="0" applyNumberFormat="1" applyBorder="1"/>
    <xf numFmtId="0" fontId="20" fillId="30" borderId="0" xfId="0" applyFont="1" applyFill="1" applyAlignment="1">
      <alignment horizontal="center"/>
    </xf>
    <xf numFmtId="0" fontId="20" fillId="30" borderId="40" xfId="0" applyFont="1" applyFill="1" applyBorder="1" applyAlignment="1">
      <alignment horizontal="center"/>
    </xf>
    <xf numFmtId="0" fontId="20" fillId="0" borderId="1" xfId="0" applyFont="1" applyBorder="1"/>
    <xf numFmtId="0" fontId="20" fillId="53" borderId="4" xfId="0" applyFont="1" applyFill="1" applyBorder="1" applyAlignment="1">
      <alignment horizontal="center"/>
    </xf>
    <xf numFmtId="0" fontId="20" fillId="53" borderId="5" xfId="0" applyFont="1" applyFill="1" applyBorder="1" applyAlignment="1">
      <alignment horizontal="center"/>
    </xf>
    <xf numFmtId="0" fontId="112" fillId="0" borderId="4" xfId="0" applyFont="1" applyBorder="1"/>
    <xf numFmtId="0" fontId="0" fillId="0" borderId="6" xfId="0" applyBorder="1"/>
    <xf numFmtId="4" fontId="0" fillId="0" borderId="7" xfId="0" applyNumberFormat="1" applyBorder="1"/>
    <xf numFmtId="4" fontId="20" fillId="24" borderId="8" xfId="0" applyNumberFormat="1" applyFont="1" applyFill="1" applyBorder="1"/>
    <xf numFmtId="0" fontId="0" fillId="0" borderId="18" xfId="0" applyBorder="1"/>
    <xf numFmtId="0" fontId="0" fillId="0" borderId="17" xfId="0" applyBorder="1"/>
    <xf numFmtId="0" fontId="0" fillId="0" borderId="27" xfId="0" applyBorder="1"/>
    <xf numFmtId="0" fontId="0" fillId="0" borderId="25" xfId="0" applyBorder="1"/>
    <xf numFmtId="4" fontId="0" fillId="0" borderId="15" xfId="0" applyNumberFormat="1" applyBorder="1" applyAlignment="1">
      <alignment wrapText="1"/>
    </xf>
    <xf numFmtId="0" fontId="19" fillId="0" borderId="19" xfId="0" applyFont="1" applyBorder="1"/>
    <xf numFmtId="0" fontId="0" fillId="0" borderId="46" xfId="0" applyBorder="1"/>
    <xf numFmtId="0" fontId="113" fillId="0" borderId="4" xfId="0" applyFont="1" applyBorder="1"/>
    <xf numFmtId="0" fontId="113" fillId="0" borderId="5" xfId="0" applyFont="1" applyBorder="1"/>
    <xf numFmtId="0" fontId="114" fillId="55" borderId="49" xfId="0" applyFont="1" applyFill="1" applyBorder="1" applyAlignment="1">
      <alignment horizontal="center"/>
    </xf>
    <xf numFmtId="0" fontId="114" fillId="55" borderId="8" xfId="0" applyFont="1" applyFill="1" applyBorder="1" applyAlignment="1">
      <alignment horizontal="center"/>
    </xf>
    <xf numFmtId="0" fontId="114" fillId="55" borderId="8" xfId="0" applyFont="1" applyFill="1" applyBorder="1" applyAlignment="1">
      <alignment horizontal="center" wrapText="1"/>
    </xf>
    <xf numFmtId="0" fontId="31" fillId="56" borderId="49" xfId="0" applyFont="1" applyFill="1" applyBorder="1"/>
    <xf numFmtId="4" fontId="113" fillId="0" borderId="8" xfId="0" applyNumberFormat="1" applyFont="1" applyBorder="1" applyAlignment="1">
      <alignment horizontal="right"/>
    </xf>
    <xf numFmtId="0" fontId="113" fillId="0" borderId="8" xfId="0" applyFont="1" applyBorder="1" applyAlignment="1">
      <alignment horizontal="right"/>
    </xf>
    <xf numFmtId="0" fontId="115" fillId="0" borderId="49" xfId="0" applyFont="1" applyBorder="1"/>
    <xf numFmtId="0" fontId="31" fillId="0" borderId="49" xfId="0" applyFont="1" applyBorder="1"/>
    <xf numFmtId="0" fontId="113" fillId="0" borderId="8" xfId="0" applyFont="1" applyBorder="1"/>
    <xf numFmtId="4" fontId="105" fillId="0" borderId="8" xfId="0" applyNumberFormat="1" applyFont="1" applyBorder="1" applyAlignment="1">
      <alignment horizontal="right"/>
    </xf>
    <xf numFmtId="0" fontId="113" fillId="0" borderId="0" xfId="0" applyFont="1"/>
    <xf numFmtId="0" fontId="31" fillId="0" borderId="1" xfId="0" applyFont="1" applyBorder="1"/>
    <xf numFmtId="0" fontId="45" fillId="0" borderId="4" xfId="0" applyFont="1" applyBorder="1"/>
    <xf numFmtId="0" fontId="45" fillId="0" borderId="5" xfId="0" applyFont="1" applyBorder="1"/>
    <xf numFmtId="0" fontId="31" fillId="58" borderId="4" xfId="0" applyFont="1" applyFill="1" applyBorder="1" applyAlignment="1">
      <alignment horizontal="center"/>
    </xf>
    <xf numFmtId="0" fontId="31" fillId="58" borderId="0" xfId="0" applyFont="1" applyFill="1" applyAlignment="1">
      <alignment horizontal="center"/>
    </xf>
    <xf numFmtId="0" fontId="31" fillId="58" borderId="5" xfId="0" applyFont="1" applyFill="1" applyBorder="1" applyAlignment="1">
      <alignment horizontal="center"/>
    </xf>
    <xf numFmtId="0" fontId="48" fillId="0" borderId="4" xfId="0" applyFont="1" applyBorder="1"/>
    <xf numFmtId="4" fontId="45" fillId="0" borderId="0" xfId="0" applyNumberFormat="1" applyFont="1" applyAlignment="1">
      <alignment horizontal="right"/>
    </xf>
    <xf numFmtId="0" fontId="45" fillId="0" borderId="0" xfId="0" applyFont="1" applyAlignment="1">
      <alignment horizontal="right"/>
    </xf>
    <xf numFmtId="0" fontId="45" fillId="0" borderId="5" xfId="0" applyFont="1" applyBorder="1" applyAlignment="1">
      <alignment horizontal="right"/>
    </xf>
    <xf numFmtId="0" fontId="45" fillId="0" borderId="6" xfId="0" applyFont="1" applyBorder="1"/>
    <xf numFmtId="0" fontId="45" fillId="0" borderId="7" xfId="0" applyFont="1" applyBorder="1"/>
    <xf numFmtId="4" fontId="31" fillId="59" borderId="8" xfId="0" applyNumberFormat="1" applyFont="1" applyFill="1" applyBorder="1" applyAlignment="1">
      <alignment horizontal="right"/>
    </xf>
    <xf numFmtId="4" fontId="0" fillId="0" borderId="50" xfId="0" applyNumberFormat="1" applyBorder="1"/>
    <xf numFmtId="4" fontId="22" fillId="0" borderId="46" xfId="0" applyNumberFormat="1" applyFont="1" applyBorder="1"/>
    <xf numFmtId="0" fontId="19" fillId="29" borderId="32" xfId="0" applyFont="1" applyFill="1" applyBorder="1"/>
    <xf numFmtId="4" fontId="0" fillId="29" borderId="15" xfId="0" applyNumberFormat="1" applyFill="1" applyBorder="1"/>
    <xf numFmtId="4" fontId="0" fillId="29" borderId="18" xfId="0" applyNumberFormat="1" applyFill="1" applyBorder="1"/>
    <xf numFmtId="0" fontId="31" fillId="0" borderId="4" xfId="0" applyFont="1" applyBorder="1"/>
    <xf numFmtId="0" fontId="31" fillId="0" borderId="0" xfId="0" applyFont="1"/>
    <xf numFmtId="0" fontId="116" fillId="0" borderId="4" xfId="0" applyFont="1" applyBorder="1"/>
    <xf numFmtId="0" fontId="116" fillId="0" borderId="0" xfId="0" applyFont="1"/>
    <xf numFmtId="4" fontId="45" fillId="26" borderId="7" xfId="0" applyNumberFormat="1" applyFont="1" applyFill="1" applyBorder="1"/>
    <xf numFmtId="4" fontId="31" fillId="0" borderId="8" xfId="0" applyNumberFormat="1" applyFont="1" applyBorder="1" applyAlignment="1">
      <alignment horizontal="right"/>
    </xf>
    <xf numFmtId="4" fontId="0" fillId="0" borderId="46" xfId="0" applyNumberFormat="1" applyBorder="1"/>
    <xf numFmtId="0" fontId="20" fillId="0" borderId="38" xfId="0" applyFont="1" applyBorder="1" applyAlignment="1">
      <alignment horizontal="left"/>
    </xf>
    <xf numFmtId="0" fontId="20" fillId="0" borderId="27" xfId="0" applyFont="1" applyBorder="1" applyAlignment="1">
      <alignment horizontal="left"/>
    </xf>
    <xf numFmtId="0" fontId="20" fillId="0" borderId="25" xfId="0" applyFont="1" applyBorder="1" applyAlignment="1">
      <alignment horizontal="left"/>
    </xf>
    <xf numFmtId="0" fontId="20" fillId="0" borderId="32" xfId="0" applyFont="1" applyBorder="1" applyAlignment="1">
      <alignment horizontal="left" vertical="center"/>
    </xf>
    <xf numFmtId="0" fontId="117" fillId="0" borderId="49" xfId="0" applyFont="1" applyBorder="1"/>
    <xf numFmtId="4" fontId="45" fillId="0" borderId="8" xfId="0" applyNumberFormat="1" applyFont="1" applyBorder="1" applyAlignment="1">
      <alignment horizontal="right"/>
    </xf>
    <xf numFmtId="0" fontId="45" fillId="0" borderId="8" xfId="0" applyFont="1" applyBorder="1" applyAlignment="1">
      <alignment horizontal="right"/>
    </xf>
    <xf numFmtId="0" fontId="45" fillId="0" borderId="8" xfId="0" applyFont="1" applyBorder="1"/>
    <xf numFmtId="0" fontId="20" fillId="0" borderId="3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10" fontId="21" fillId="0" borderId="15" xfId="0" applyNumberFormat="1" applyFont="1" applyBorder="1" applyAlignment="1">
      <alignment horizontal="center" vertical="center"/>
    </xf>
    <xf numFmtId="9" fontId="21" fillId="0" borderId="15" xfId="0" applyNumberFormat="1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19" fillId="0" borderId="39" xfId="0" applyFont="1" applyBorder="1"/>
    <xf numFmtId="0" fontId="31" fillId="0" borderId="0" xfId="0" applyFont="1" applyAlignment="1">
      <alignment horizontal="center"/>
    </xf>
    <xf numFmtId="0" fontId="118" fillId="0" borderId="0" xfId="0" applyFont="1" applyAlignment="1">
      <alignment horizontal="center"/>
    </xf>
    <xf numFmtId="0" fontId="20" fillId="0" borderId="49" xfId="0" applyFont="1" applyBorder="1" applyAlignment="1">
      <alignment horizontal="center"/>
    </xf>
    <xf numFmtId="0" fontId="20" fillId="0" borderId="8" xfId="0" applyFont="1" applyBorder="1" applyAlignment="1">
      <alignment horizontal="center" wrapText="1"/>
    </xf>
    <xf numFmtId="0" fontId="31" fillId="0" borderId="7" xfId="0" applyFont="1" applyBorder="1" applyAlignment="1">
      <alignment horizontal="right"/>
    </xf>
    <xf numFmtId="4" fontId="105" fillId="0" borderId="0" xfId="0" applyNumberFormat="1" applyFont="1" applyAlignment="1">
      <alignment horizontal="right"/>
    </xf>
    <xf numFmtId="169" fontId="0" fillId="0" borderId="0" xfId="860" applyNumberFormat="1" applyFont="1"/>
    <xf numFmtId="0" fontId="20" fillId="0" borderId="49" xfId="0" applyFont="1" applyBorder="1" applyAlignment="1">
      <alignment horizontal="left"/>
    </xf>
    <xf numFmtId="0" fontId="117" fillId="0" borderId="57" xfId="0" applyFont="1" applyBorder="1"/>
    <xf numFmtId="0" fontId="117" fillId="0" borderId="4" xfId="0" applyFont="1" applyBorder="1"/>
    <xf numFmtId="4" fontId="45" fillId="0" borderId="7" xfId="0" applyNumberFormat="1" applyFont="1" applyBorder="1" applyAlignment="1">
      <alignment horizontal="right"/>
    </xf>
    <xf numFmtId="0" fontId="45" fillId="0" borderId="7" xfId="0" applyFont="1" applyBorder="1" applyAlignment="1">
      <alignment horizontal="right"/>
    </xf>
    <xf numFmtId="169" fontId="0" fillId="0" borderId="0" xfId="860" applyNumberFormat="1" applyFont="1" applyFill="1"/>
    <xf numFmtId="4" fontId="119" fillId="0" borderId="8" xfId="0" applyNumberFormat="1" applyFont="1" applyBorder="1" applyAlignment="1">
      <alignment horizontal="right"/>
    </xf>
    <xf numFmtId="0" fontId="20" fillId="0" borderId="58" xfId="0" applyFont="1" applyBorder="1" applyAlignment="1">
      <alignment horizontal="center" wrapText="1"/>
    </xf>
    <xf numFmtId="0" fontId="20" fillId="0" borderId="35" xfId="0" applyFont="1" applyBorder="1" applyAlignment="1">
      <alignment horizontal="center" wrapText="1"/>
    </xf>
    <xf numFmtId="0" fontId="20" fillId="0" borderId="58" xfId="0" applyFont="1" applyBorder="1" applyAlignment="1">
      <alignment horizontal="center"/>
    </xf>
    <xf numFmtId="0" fontId="20" fillId="0" borderId="35" xfId="0" applyFont="1" applyBorder="1" applyAlignment="1">
      <alignment horizontal="center"/>
    </xf>
    <xf numFmtId="169" fontId="20" fillId="0" borderId="35" xfId="860" applyNumberFormat="1" applyFont="1" applyFill="1" applyBorder="1" applyAlignment="1">
      <alignment horizontal="center" wrapText="1"/>
    </xf>
    <xf numFmtId="0" fontId="117" fillId="0" borderId="9" xfId="0" applyFont="1" applyBorder="1"/>
    <xf numFmtId="4" fontId="45" fillId="0" borderId="11" xfId="0" applyNumberFormat="1" applyFont="1" applyBorder="1" applyAlignment="1">
      <alignment horizontal="right"/>
    </xf>
    <xf numFmtId="0" fontId="45" fillId="0" borderId="11" xfId="0" applyFont="1" applyBorder="1" applyAlignment="1">
      <alignment horizontal="right"/>
    </xf>
    <xf numFmtId="14" fontId="117" fillId="0" borderId="11" xfId="0" applyNumberFormat="1" applyFont="1" applyBorder="1"/>
    <xf numFmtId="4" fontId="45" fillId="0" borderId="12" xfId="0" applyNumberFormat="1" applyFont="1" applyBorder="1" applyAlignment="1">
      <alignment horizontal="right"/>
    </xf>
    <xf numFmtId="0" fontId="117" fillId="11" borderId="11" xfId="0" applyFont="1" applyFill="1" applyBorder="1"/>
    <xf numFmtId="4" fontId="45" fillId="11" borderId="11" xfId="0" applyNumberFormat="1" applyFont="1" applyFill="1" applyBorder="1" applyAlignment="1">
      <alignment horizontal="right"/>
    </xf>
    <xf numFmtId="0" fontId="45" fillId="11" borderId="11" xfId="0" applyFont="1" applyFill="1" applyBorder="1" applyAlignment="1">
      <alignment horizontal="right"/>
    </xf>
    <xf numFmtId="169" fontId="45" fillId="11" borderId="11" xfId="860" applyNumberFormat="1" applyFont="1" applyFill="1" applyBorder="1" applyAlignment="1">
      <alignment horizontal="right"/>
    </xf>
    <xf numFmtId="14" fontId="117" fillId="11" borderId="11" xfId="0" applyNumberFormat="1" applyFont="1" applyFill="1" applyBorder="1"/>
    <xf numFmtId="0" fontId="31" fillId="0" borderId="33" xfId="0" applyFont="1" applyBorder="1" applyAlignment="1">
      <alignment horizontal="center"/>
    </xf>
    <xf numFmtId="0" fontId="31" fillId="0" borderId="34" xfId="0" applyFont="1" applyBorder="1" applyAlignment="1">
      <alignment horizontal="center"/>
    </xf>
    <xf numFmtId="0" fontId="31" fillId="0" borderId="56" xfId="0" applyFont="1" applyBorder="1" applyAlignment="1">
      <alignment horizontal="center"/>
    </xf>
    <xf numFmtId="0" fontId="117" fillId="0" borderId="32" xfId="0" applyFont="1" applyBorder="1"/>
    <xf numFmtId="4" fontId="45" fillId="0" borderId="15" xfId="0" applyNumberFormat="1" applyFont="1" applyBorder="1" applyAlignment="1">
      <alignment horizontal="right"/>
    </xf>
    <xf numFmtId="0" fontId="45" fillId="0" borderId="15" xfId="0" applyFont="1" applyBorder="1" applyAlignment="1">
      <alignment horizontal="right"/>
    </xf>
    <xf numFmtId="14" fontId="117" fillId="0" borderId="15" xfId="0" applyNumberFormat="1" applyFont="1" applyBorder="1"/>
    <xf numFmtId="4" fontId="45" fillId="0" borderId="18" xfId="0" applyNumberFormat="1" applyFont="1" applyBorder="1" applyAlignment="1">
      <alignment horizontal="right"/>
    </xf>
    <xf numFmtId="0" fontId="117" fillId="11" borderId="15" xfId="0" applyFont="1" applyFill="1" applyBorder="1"/>
    <xf numFmtId="4" fontId="45" fillId="11" borderId="15" xfId="0" applyNumberFormat="1" applyFont="1" applyFill="1" applyBorder="1" applyAlignment="1">
      <alignment horizontal="right"/>
    </xf>
    <xf numFmtId="0" fontId="45" fillId="11" borderId="15" xfId="0" applyFont="1" applyFill="1" applyBorder="1" applyAlignment="1">
      <alignment horizontal="right"/>
    </xf>
    <xf numFmtId="169" fontId="45" fillId="11" borderId="15" xfId="860" applyNumberFormat="1" applyFont="1" applyFill="1" applyBorder="1" applyAlignment="1">
      <alignment horizontal="right"/>
    </xf>
    <xf numFmtId="14" fontId="117" fillId="11" borderId="15" xfId="0" applyNumberFormat="1" applyFont="1" applyFill="1" applyBorder="1"/>
    <xf numFmtId="167" fontId="0" fillId="0" borderId="15" xfId="860" applyFont="1" applyBorder="1"/>
    <xf numFmtId="0" fontId="0" fillId="11" borderId="15" xfId="0" applyFill="1" applyBorder="1"/>
    <xf numFmtId="169" fontId="0" fillId="11" borderId="15" xfId="860" applyNumberFormat="1" applyFont="1" applyFill="1" applyBorder="1"/>
    <xf numFmtId="14" fontId="0" fillId="11" borderId="15" xfId="0" applyNumberFormat="1" applyFill="1" applyBorder="1"/>
    <xf numFmtId="4" fontId="45" fillId="3" borderId="15" xfId="0" applyNumberFormat="1" applyFont="1" applyFill="1" applyBorder="1" applyAlignment="1">
      <alignment horizontal="right"/>
    </xf>
    <xf numFmtId="4" fontId="45" fillId="60" borderId="15" xfId="0" applyNumberFormat="1" applyFont="1" applyFill="1" applyBorder="1" applyAlignment="1">
      <alignment horizontal="right"/>
    </xf>
    <xf numFmtId="4" fontId="45" fillId="61" borderId="15" xfId="0" applyNumberFormat="1" applyFont="1" applyFill="1" applyBorder="1" applyAlignment="1">
      <alignment horizontal="right"/>
    </xf>
    <xf numFmtId="4" fontId="117" fillId="62" borderId="15" xfId="0" applyNumberFormat="1" applyFont="1" applyFill="1" applyBorder="1" applyAlignment="1">
      <alignment horizontal="right"/>
    </xf>
    <xf numFmtId="4" fontId="45" fillId="62" borderId="15" xfId="0" applyNumberFormat="1" applyFont="1" applyFill="1" applyBorder="1" applyAlignment="1">
      <alignment horizontal="right"/>
    </xf>
    <xf numFmtId="4" fontId="45" fillId="40" borderId="15" xfId="0" applyNumberFormat="1" applyFont="1" applyFill="1" applyBorder="1" applyAlignment="1">
      <alignment horizontal="right"/>
    </xf>
    <xf numFmtId="0" fontId="45" fillId="40" borderId="15" xfId="0" applyFont="1" applyFill="1" applyBorder="1" applyAlignment="1">
      <alignment horizontal="right"/>
    </xf>
    <xf numFmtId="0" fontId="0" fillId="40" borderId="15" xfId="0" applyFill="1" applyBorder="1"/>
    <xf numFmtId="0" fontId="117" fillId="63" borderId="15" xfId="0" applyFont="1" applyFill="1" applyBorder="1"/>
    <xf numFmtId="4" fontId="45" fillId="63" borderId="15" xfId="0" applyNumberFormat="1" applyFont="1" applyFill="1" applyBorder="1" applyAlignment="1">
      <alignment horizontal="right"/>
    </xf>
    <xf numFmtId="169" fontId="45" fillId="63" borderId="15" xfId="860" applyNumberFormat="1" applyFont="1" applyFill="1" applyBorder="1" applyAlignment="1">
      <alignment horizontal="right"/>
    </xf>
    <xf numFmtId="14" fontId="117" fillId="63" borderId="15" xfId="0" applyNumberFormat="1" applyFont="1" applyFill="1" applyBorder="1"/>
    <xf numFmtId="169" fontId="45" fillId="0" borderId="8" xfId="860" applyNumberFormat="1" applyFont="1" applyBorder="1" applyAlignment="1">
      <alignment horizontal="right"/>
    </xf>
    <xf numFmtId="14" fontId="117" fillId="0" borderId="8" xfId="0" applyNumberFormat="1" applyFont="1" applyBorder="1"/>
    <xf numFmtId="0" fontId="117" fillId="63" borderId="32" xfId="0" applyFont="1" applyFill="1" applyBorder="1"/>
    <xf numFmtId="4" fontId="45" fillId="63" borderId="18" xfId="0" applyNumberFormat="1" applyFont="1" applyFill="1" applyBorder="1" applyAlignment="1">
      <alignment horizontal="right"/>
    </xf>
    <xf numFmtId="0" fontId="0" fillId="64" borderId="0" xfId="0" applyFill="1"/>
    <xf numFmtId="169" fontId="0" fillId="64" borderId="0" xfId="860" applyNumberFormat="1" applyFont="1" applyFill="1"/>
    <xf numFmtId="0" fontId="117" fillId="0" borderId="15" xfId="0" applyFont="1" applyBorder="1"/>
    <xf numFmtId="0" fontId="0" fillId="3" borderId="0" xfId="0" applyFill="1" applyAlignment="1">
      <alignment horizontal="center"/>
    </xf>
    <xf numFmtId="0" fontId="83" fillId="3" borderId="0" xfId="0" applyFont="1" applyFill="1" applyAlignment="1">
      <alignment vertical="center"/>
    </xf>
    <xf numFmtId="0" fontId="85" fillId="3" borderId="0" xfId="2" applyFont="1" applyFill="1" applyBorder="1" applyAlignment="1" applyProtection="1">
      <alignment horizontal="left"/>
    </xf>
    <xf numFmtId="4" fontId="0" fillId="3" borderId="0" xfId="0" applyNumberFormat="1" applyFill="1"/>
    <xf numFmtId="0" fontId="89" fillId="0" borderId="15" xfId="0" applyFont="1" applyBorder="1" applyAlignment="1">
      <alignment horizontal="center" vertical="center"/>
    </xf>
    <xf numFmtId="0" fontId="120" fillId="7" borderId="0" xfId="0" applyFont="1" applyFill="1"/>
    <xf numFmtId="0" fontId="121" fillId="0" borderId="0" xfId="0" applyFont="1"/>
    <xf numFmtId="4" fontId="0" fillId="0" borderId="41" xfId="0" applyNumberFormat="1" applyBorder="1"/>
    <xf numFmtId="0" fontId="19" fillId="0" borderId="0" xfId="0" applyFont="1" applyAlignment="1">
      <alignment horizontal="center"/>
    </xf>
    <xf numFmtId="0" fontId="103" fillId="0" borderId="0" xfId="0" applyFont="1" applyAlignment="1">
      <alignment vertical="center" wrapText="1"/>
    </xf>
    <xf numFmtId="0" fontId="39" fillId="0" borderId="0" xfId="3" applyAlignment="1">
      <alignment vertical="center" wrapText="1"/>
    </xf>
    <xf numFmtId="0" fontId="0" fillId="11" borderId="0" xfId="0" applyFill="1" applyAlignment="1">
      <alignment horizontal="center"/>
    </xf>
    <xf numFmtId="0" fontId="0" fillId="11" borderId="0" xfId="0" applyFill="1"/>
    <xf numFmtId="0" fontId="103" fillId="11" borderId="0" xfId="0" applyFont="1" applyFill="1" applyAlignment="1">
      <alignment vertical="center" wrapText="1"/>
    </xf>
    <xf numFmtId="0" fontId="39" fillId="11" borderId="0" xfId="3" applyFill="1" applyAlignment="1">
      <alignment horizontal="left" vertical="center" wrapText="1"/>
    </xf>
    <xf numFmtId="0" fontId="39" fillId="11" borderId="0" xfId="3" applyFill="1"/>
    <xf numFmtId="0" fontId="0" fillId="11" borderId="0" xfId="0" applyFill="1" applyAlignment="1">
      <alignment horizontal="right"/>
    </xf>
    <xf numFmtId="0" fontId="39" fillId="0" borderId="0" xfId="3" applyFill="1" applyAlignment="1">
      <alignment horizontal="left" vertical="center" wrapText="1"/>
    </xf>
    <xf numFmtId="0" fontId="39" fillId="0" borderId="0" xfId="3" applyAlignment="1">
      <alignment horizontal="left" vertical="center" wrapText="1"/>
    </xf>
    <xf numFmtId="0" fontId="39" fillId="11" borderId="0" xfId="3" applyFill="1" applyAlignment="1">
      <alignment vertical="center" wrapText="1"/>
    </xf>
    <xf numFmtId="0" fontId="0" fillId="56" borderId="59" xfId="0" applyFill="1" applyBorder="1" applyAlignment="1">
      <alignment wrapText="1"/>
    </xf>
    <xf numFmtId="0" fontId="39" fillId="0" borderId="60" xfId="3" applyBorder="1" applyAlignment="1">
      <alignment wrapText="1"/>
    </xf>
    <xf numFmtId="0" fontId="0" fillId="11" borderId="0" xfId="0" applyFill="1" applyAlignment="1">
      <alignment horizontal="left"/>
    </xf>
    <xf numFmtId="0" fontId="39" fillId="11" borderId="0" xfId="3" quotePrefix="1" applyFill="1"/>
    <xf numFmtId="0" fontId="39" fillId="11" borderId="0" xfId="3" quotePrefix="1" applyFill="1" applyAlignment="1">
      <alignment horizontal="left" vertical="center" wrapText="1"/>
    </xf>
    <xf numFmtId="0" fontId="0" fillId="0" borderId="15" xfId="0" applyBorder="1" applyAlignment="1">
      <alignment horizontal="left"/>
    </xf>
    <xf numFmtId="0" fontId="43" fillId="3" borderId="0" xfId="0" applyFont="1" applyFill="1" applyAlignment="1">
      <alignment vertical="center"/>
    </xf>
    <xf numFmtId="0" fontId="25" fillId="3" borderId="0" xfId="0" applyFont="1" applyFill="1" applyAlignment="1">
      <alignment vertical="center"/>
    </xf>
    <xf numFmtId="43" fontId="3" fillId="46" borderId="0" xfId="0" applyNumberFormat="1" applyFont="1" applyFill="1" applyAlignment="1">
      <alignment horizontal="center"/>
    </xf>
    <xf numFmtId="43" fontId="11" fillId="46" borderId="0" xfId="1" applyFont="1" applyFill="1" applyAlignment="1">
      <alignment horizontal="center"/>
    </xf>
    <xf numFmtId="43" fontId="11" fillId="46" borderId="0" xfId="0" applyNumberFormat="1" applyFont="1" applyFill="1" applyAlignment="1">
      <alignment horizontal="center"/>
    </xf>
    <xf numFmtId="43" fontId="11" fillId="46" borderId="0" xfId="0" applyNumberFormat="1" applyFont="1" applyFill="1" applyAlignment="1">
      <alignment horizontal="left"/>
    </xf>
    <xf numFmtId="43" fontId="3" fillId="2" borderId="0" xfId="0" applyNumberFormat="1" applyFont="1" applyFill="1"/>
    <xf numFmtId="43" fontId="9" fillId="41" borderId="0" xfId="0" applyNumberFormat="1" applyFont="1" applyFill="1"/>
    <xf numFmtId="43" fontId="11" fillId="41" borderId="0" xfId="1" applyFont="1" applyFill="1" applyAlignment="1">
      <alignment horizontal="center"/>
    </xf>
    <xf numFmtId="43" fontId="11" fillId="41" borderId="0" xfId="0" applyNumberFormat="1" applyFont="1" applyFill="1" applyAlignment="1">
      <alignment horizontal="left"/>
    </xf>
    <xf numFmtId="43" fontId="11" fillId="29" borderId="0" xfId="0" applyNumberFormat="1" applyFont="1" applyFill="1" applyAlignment="1">
      <alignment horizontal="left"/>
    </xf>
    <xf numFmtId="171" fontId="3" fillId="2" borderId="0" xfId="0" applyNumberFormat="1" applyFont="1" applyFill="1"/>
    <xf numFmtId="43" fontId="9" fillId="29" borderId="0" xfId="0" applyNumberFormat="1" applyFont="1" applyFill="1"/>
    <xf numFmtId="4" fontId="4" fillId="29" borderId="0" xfId="0" applyNumberFormat="1" applyFont="1" applyFill="1" applyAlignment="1">
      <alignment horizontal="right" vertical="center"/>
    </xf>
    <xf numFmtId="43" fontId="4" fillId="65" borderId="0" xfId="0" applyNumberFormat="1" applyFont="1" applyFill="1"/>
    <xf numFmtId="43" fontId="11" fillId="65" borderId="0" xfId="0" applyNumberFormat="1" applyFont="1" applyFill="1" applyAlignment="1">
      <alignment horizontal="left"/>
    </xf>
    <xf numFmtId="43" fontId="4" fillId="47" borderId="0" xfId="0" applyNumberFormat="1" applyFont="1" applyFill="1"/>
    <xf numFmtId="43" fontId="3" fillId="66" borderId="0" xfId="0" applyNumberFormat="1" applyFont="1" applyFill="1" applyAlignment="1">
      <alignment horizontal="center"/>
    </xf>
    <xf numFmtId="43" fontId="11" fillId="66" borderId="0" xfId="0" applyNumberFormat="1" applyFont="1" applyFill="1" applyAlignment="1">
      <alignment horizontal="left"/>
    </xf>
    <xf numFmtId="43" fontId="11" fillId="5" borderId="0" xfId="0" applyNumberFormat="1" applyFont="1" applyFill="1" applyAlignment="1">
      <alignment horizontal="left"/>
    </xf>
    <xf numFmtId="0" fontId="9" fillId="0" borderId="0" xfId="0" applyFont="1" applyAlignment="1">
      <alignment horizontal="right"/>
    </xf>
    <xf numFmtId="0" fontId="0" fillId="0" borderId="15" xfId="0" applyBorder="1" applyAlignment="1">
      <alignment horizontal="right"/>
    </xf>
    <xf numFmtId="0" fontId="3" fillId="0" borderId="15" xfId="0" applyFont="1" applyBorder="1"/>
    <xf numFmtId="0" fontId="39" fillId="0" borderId="15" xfId="3" applyBorder="1" applyAlignment="1">
      <alignment vertical="center"/>
    </xf>
    <xf numFmtId="0" fontId="125" fillId="0" borderId="15" xfId="0" applyFont="1" applyBorder="1" applyAlignment="1">
      <alignment vertical="center"/>
    </xf>
    <xf numFmtId="0" fontId="7" fillId="0" borderId="0" xfId="0" applyFont="1" applyAlignment="1">
      <alignment vertical="center"/>
    </xf>
    <xf numFmtId="171" fontId="3" fillId="0" borderId="0" xfId="0" applyNumberFormat="1" applyFont="1"/>
    <xf numFmtId="43" fontId="9" fillId="5" borderId="0" xfId="0" applyNumberFormat="1" applyFont="1" applyFill="1" applyAlignment="1">
      <alignment horizontal="center"/>
    </xf>
    <xf numFmtId="167" fontId="11" fillId="45" borderId="0" xfId="0" applyNumberFormat="1" applyFont="1" applyFill="1" applyAlignment="1">
      <alignment horizontal="left"/>
    </xf>
    <xf numFmtId="167" fontId="9" fillId="45" borderId="0" xfId="0" applyNumberFormat="1" applyFont="1" applyFill="1" applyAlignment="1">
      <alignment horizontal="left"/>
    </xf>
    <xf numFmtId="167" fontId="9" fillId="67" borderId="0" xfId="0" applyNumberFormat="1" applyFont="1" applyFill="1" applyAlignment="1">
      <alignment horizontal="left"/>
    </xf>
    <xf numFmtId="167" fontId="11" fillId="67" borderId="0" xfId="0" applyNumberFormat="1" applyFont="1" applyFill="1" applyAlignment="1">
      <alignment horizontal="left"/>
    </xf>
    <xf numFmtId="43" fontId="4" fillId="46" borderId="0" xfId="0" applyNumberFormat="1" applyFont="1" applyFill="1"/>
    <xf numFmtId="43" fontId="4" fillId="64" borderId="0" xfId="0" applyNumberFormat="1" applyFont="1" applyFill="1"/>
    <xf numFmtId="167" fontId="3" fillId="68" borderId="0" xfId="0" applyNumberFormat="1" applyFont="1" applyFill="1"/>
    <xf numFmtId="167" fontId="3" fillId="0" borderId="0" xfId="0" applyNumberFormat="1" applyFont="1" applyAlignment="1">
      <alignment horizontal="center"/>
    </xf>
    <xf numFmtId="167" fontId="9" fillId="38" borderId="0" xfId="0" applyNumberFormat="1" applyFont="1" applyFill="1"/>
    <xf numFmtId="167" fontId="3" fillId="41" borderId="0" xfId="0" applyNumberFormat="1" applyFont="1" applyFill="1"/>
    <xf numFmtId="167" fontId="3" fillId="8" borderId="0" xfId="0" applyNumberFormat="1" applyFont="1" applyFill="1"/>
    <xf numFmtId="167" fontId="9" fillId="65" borderId="0" xfId="0" applyNumberFormat="1" applyFont="1" applyFill="1"/>
    <xf numFmtId="167" fontId="3" fillId="69" borderId="0" xfId="0" applyNumberFormat="1" applyFont="1" applyFill="1"/>
    <xf numFmtId="43" fontId="3" fillId="46" borderId="0" xfId="0" applyNumberFormat="1" applyFont="1" applyFill="1"/>
    <xf numFmtId="43" fontId="11" fillId="64" borderId="0" xfId="0" applyNumberFormat="1" applyFont="1" applyFill="1" applyAlignment="1">
      <alignment horizontal="left"/>
    </xf>
    <xf numFmtId="43" fontId="4" fillId="68" borderId="0" xfId="0" applyNumberFormat="1" applyFont="1" applyFill="1"/>
    <xf numFmtId="43" fontId="3" fillId="64" borderId="0" xfId="0" applyNumberFormat="1" applyFont="1" applyFill="1"/>
    <xf numFmtId="4" fontId="0" fillId="0" borderId="14" xfId="0" applyNumberFormat="1" applyBorder="1" applyAlignment="1">
      <alignment horizontal="center"/>
    </xf>
    <xf numFmtId="4" fontId="0" fillId="0" borderId="14" xfId="0" applyNumberFormat="1" applyBorder="1"/>
    <xf numFmtId="4" fontId="0" fillId="0" borderId="24" xfId="0" applyNumberFormat="1" applyBorder="1" applyAlignment="1">
      <alignment horizontal="center"/>
    </xf>
    <xf numFmtId="4" fontId="27" fillId="3" borderId="18" xfId="0" applyNumberFormat="1" applyFont="1" applyFill="1" applyBorder="1"/>
    <xf numFmtId="43" fontId="11" fillId="68" borderId="0" xfId="0" applyNumberFormat="1" applyFont="1" applyFill="1" applyAlignment="1">
      <alignment horizontal="left"/>
    </xf>
    <xf numFmtId="43" fontId="9" fillId="68" borderId="0" xfId="0" applyNumberFormat="1" applyFont="1" applyFill="1" applyAlignment="1">
      <alignment horizontal="center"/>
    </xf>
    <xf numFmtId="0" fontId="3" fillId="0" borderId="0" xfId="0" applyFont="1" applyAlignment="1">
      <alignment horizontal="right"/>
    </xf>
    <xf numFmtId="0" fontId="43" fillId="0" borderId="0" xfId="0" applyFont="1" applyAlignment="1">
      <alignment horizontal="right" vertical="center"/>
    </xf>
    <xf numFmtId="167" fontId="11" fillId="38" borderId="0" xfId="0" applyNumberFormat="1" applyFont="1" applyFill="1"/>
    <xf numFmtId="43" fontId="11" fillId="38" borderId="0" xfId="0" applyNumberFormat="1" applyFont="1" applyFill="1" applyAlignment="1">
      <alignment horizontal="left"/>
    </xf>
    <xf numFmtId="43" fontId="3" fillId="7" borderId="0" xfId="0" applyNumberFormat="1" applyFont="1" applyFill="1"/>
    <xf numFmtId="43" fontId="3" fillId="7" borderId="0" xfId="0" applyNumberFormat="1" applyFont="1" applyFill="1" applyAlignment="1">
      <alignment horizontal="center"/>
    </xf>
    <xf numFmtId="43" fontId="4" fillId="38" borderId="0" xfId="0" applyNumberFormat="1" applyFont="1" applyFill="1"/>
    <xf numFmtId="167" fontId="11" fillId="38" borderId="0" xfId="0" applyNumberFormat="1" applyFont="1" applyFill="1" applyAlignment="1">
      <alignment horizontal="left"/>
    </xf>
    <xf numFmtId="167" fontId="4" fillId="41" borderId="0" xfId="0" applyNumberFormat="1" applyFont="1" applyFill="1"/>
    <xf numFmtId="43" fontId="4" fillId="41" borderId="0" xfId="0" applyNumberFormat="1" applyFont="1" applyFill="1" applyAlignment="1">
      <alignment horizontal="left"/>
    </xf>
    <xf numFmtId="0" fontId="5" fillId="0" borderId="0" xfId="0" applyFont="1"/>
    <xf numFmtId="167" fontId="9" fillId="0" borderId="0" xfId="0" applyNumberFormat="1" applyFont="1"/>
    <xf numFmtId="167" fontId="3" fillId="0" borderId="0" xfId="0" applyNumberFormat="1" applyFont="1"/>
    <xf numFmtId="43" fontId="4" fillId="8" borderId="0" xfId="0" applyNumberFormat="1" applyFont="1" applyFill="1" applyAlignment="1">
      <alignment horizontal="left"/>
    </xf>
    <xf numFmtId="167" fontId="11" fillId="8" borderId="0" xfId="0" applyNumberFormat="1" applyFont="1" applyFill="1" applyAlignment="1">
      <alignment horizontal="left"/>
    </xf>
    <xf numFmtId="43" fontId="4" fillId="65" borderId="0" xfId="0" applyNumberFormat="1" applyFont="1" applyFill="1" applyAlignment="1">
      <alignment horizontal="left"/>
    </xf>
    <xf numFmtId="43" fontId="4" fillId="69" borderId="0" xfId="0" applyNumberFormat="1" applyFont="1" applyFill="1" applyAlignment="1">
      <alignment horizontal="left"/>
    </xf>
    <xf numFmtId="43" fontId="4" fillId="69" borderId="0" xfId="0" applyNumberFormat="1" applyFont="1" applyFill="1" applyAlignment="1">
      <alignment horizontal="center"/>
    </xf>
    <xf numFmtId="43" fontId="11" fillId="69" borderId="0" xfId="0" applyNumberFormat="1" applyFont="1" applyFill="1" applyAlignment="1">
      <alignment horizontal="left"/>
    </xf>
    <xf numFmtId="43" fontId="4" fillId="69" borderId="0" xfId="0" applyNumberFormat="1" applyFont="1" applyFill="1"/>
    <xf numFmtId="43" fontId="4" fillId="71" borderId="0" xfId="0" applyNumberFormat="1" applyFont="1" applyFill="1"/>
    <xf numFmtId="43" fontId="3" fillId="71" borderId="0" xfId="0" applyNumberFormat="1" applyFont="1" applyFill="1"/>
    <xf numFmtId="43" fontId="4" fillId="71" borderId="0" xfId="0" applyNumberFormat="1" applyFont="1" applyFill="1" applyAlignment="1">
      <alignment horizontal="center"/>
    </xf>
    <xf numFmtId="167" fontId="7" fillId="0" borderId="0" xfId="0" applyNumberFormat="1" applyFont="1" applyAlignment="1">
      <alignment horizontal="center"/>
    </xf>
    <xf numFmtId="167" fontId="38" fillId="0" borderId="0" xfId="0" applyNumberFormat="1" applyFont="1"/>
    <xf numFmtId="167" fontId="3" fillId="0" borderId="0" xfId="860" applyFont="1"/>
    <xf numFmtId="167" fontId="7" fillId="0" borderId="0" xfId="0" applyNumberFormat="1" applyFont="1"/>
    <xf numFmtId="43" fontId="11" fillId="71" borderId="0" xfId="0" applyNumberFormat="1" applyFont="1" applyFill="1" applyAlignment="1">
      <alignment horizontal="left"/>
    </xf>
    <xf numFmtId="167" fontId="9" fillId="71" borderId="0" xfId="0" applyNumberFormat="1" applyFont="1" applyFill="1"/>
    <xf numFmtId="167" fontId="3" fillId="71" borderId="0" xfId="0" applyNumberFormat="1" applyFont="1" applyFill="1"/>
    <xf numFmtId="43" fontId="9" fillId="69" borderId="0" xfId="0" applyNumberFormat="1" applyFont="1" applyFill="1" applyAlignment="1">
      <alignment horizontal="center"/>
    </xf>
    <xf numFmtId="43" fontId="11" fillId="70" borderId="0" xfId="0" applyNumberFormat="1" applyFont="1" applyFill="1" applyAlignment="1">
      <alignment horizontal="left"/>
    </xf>
    <xf numFmtId="167" fontId="9" fillId="70" borderId="0" xfId="0" applyNumberFormat="1" applyFont="1" applyFill="1"/>
    <xf numFmtId="43" fontId="4" fillId="70" borderId="0" xfId="0" applyNumberFormat="1" applyFont="1" applyFill="1" applyAlignment="1">
      <alignment horizontal="left"/>
    </xf>
    <xf numFmtId="43" fontId="4" fillId="70" borderId="0" xfId="0" applyNumberFormat="1" applyFont="1" applyFill="1"/>
    <xf numFmtId="167" fontId="11" fillId="70" borderId="0" xfId="0" applyNumberFormat="1" applyFont="1" applyFill="1" applyAlignment="1">
      <alignment horizontal="left"/>
    </xf>
    <xf numFmtId="43" fontId="4" fillId="72" borderId="0" xfId="0" applyNumberFormat="1" applyFont="1" applyFill="1"/>
    <xf numFmtId="167" fontId="3" fillId="72" borderId="0" xfId="0" applyNumberFormat="1" applyFont="1" applyFill="1"/>
    <xf numFmtId="43" fontId="3" fillId="70" borderId="0" xfId="0" applyNumberFormat="1" applyFont="1" applyFill="1"/>
    <xf numFmtId="167" fontId="4" fillId="72" borderId="0" xfId="0" applyNumberFormat="1" applyFont="1" applyFill="1"/>
    <xf numFmtId="43" fontId="3" fillId="72" borderId="0" xfId="0" applyNumberFormat="1" applyFont="1" applyFill="1"/>
    <xf numFmtId="167" fontId="4" fillId="73" borderId="0" xfId="0" applyNumberFormat="1" applyFont="1" applyFill="1"/>
    <xf numFmtId="167" fontId="3" fillId="73" borderId="0" xfId="0" applyNumberFormat="1" applyFont="1" applyFill="1"/>
    <xf numFmtId="43" fontId="4" fillId="74" borderId="0" xfId="0" applyNumberFormat="1" applyFont="1" applyFill="1"/>
    <xf numFmtId="43" fontId="3" fillId="74" borderId="0" xfId="0" applyNumberFormat="1" applyFont="1" applyFill="1"/>
    <xf numFmtId="43" fontId="3" fillId="42" borderId="0" xfId="0" applyNumberFormat="1" applyFont="1" applyFill="1"/>
    <xf numFmtId="43" fontId="4" fillId="42" borderId="0" xfId="0" applyNumberFormat="1" applyFont="1" applyFill="1"/>
    <xf numFmtId="167" fontId="3" fillId="75" borderId="0" xfId="0" applyNumberFormat="1" applyFont="1" applyFill="1"/>
    <xf numFmtId="167" fontId="4" fillId="75" borderId="0" xfId="0" applyNumberFormat="1" applyFont="1" applyFill="1"/>
    <xf numFmtId="167" fontId="4" fillId="0" borderId="0" xfId="0" applyNumberFormat="1" applyFont="1"/>
    <xf numFmtId="43" fontId="7" fillId="0" borderId="0" xfId="0" applyNumberFormat="1" applyFont="1"/>
    <xf numFmtId="167" fontId="3" fillId="76" borderId="0" xfId="0" applyNumberFormat="1" applyFont="1" applyFill="1"/>
    <xf numFmtId="167" fontId="4" fillId="76" borderId="0" xfId="0" applyNumberFormat="1" applyFont="1" applyFill="1"/>
    <xf numFmtId="43" fontId="3" fillId="77" borderId="0" xfId="0" applyNumberFormat="1" applyFont="1" applyFill="1"/>
    <xf numFmtId="43" fontId="4" fillId="77" borderId="0" xfId="0" applyNumberFormat="1" applyFont="1" applyFill="1"/>
    <xf numFmtId="167" fontId="4" fillId="78" borderId="0" xfId="0" applyNumberFormat="1" applyFont="1" applyFill="1"/>
    <xf numFmtId="167" fontId="3" fillId="78" borderId="0" xfId="0" applyNumberFormat="1" applyFont="1" applyFill="1"/>
    <xf numFmtId="167" fontId="3" fillId="79" borderId="0" xfId="0" applyNumberFormat="1" applyFont="1" applyFill="1"/>
    <xf numFmtId="43" fontId="4" fillId="79" borderId="0" xfId="0" applyNumberFormat="1" applyFont="1" applyFill="1" applyAlignment="1">
      <alignment horizontal="left"/>
    </xf>
    <xf numFmtId="43" fontId="3" fillId="3" borderId="0" xfId="0" applyNumberFormat="1" applyFont="1" applyFill="1" applyAlignment="1">
      <alignment horizontal="center"/>
    </xf>
    <xf numFmtId="43" fontId="3" fillId="79" borderId="0" xfId="0" applyNumberFormat="1" applyFont="1" applyFill="1" applyAlignment="1">
      <alignment horizontal="left"/>
    </xf>
    <xf numFmtId="0" fontId="5" fillId="70" borderId="0" xfId="0" applyFont="1" applyFill="1"/>
    <xf numFmtId="0" fontId="5" fillId="35" borderId="0" xfId="0" applyFont="1" applyFill="1"/>
    <xf numFmtId="0" fontId="126" fillId="0" borderId="0" xfId="0" applyFont="1"/>
    <xf numFmtId="167" fontId="11" fillId="0" borderId="0" xfId="0" applyNumberFormat="1" applyFont="1" applyAlignment="1">
      <alignment horizontal="left"/>
    </xf>
    <xf numFmtId="167" fontId="3" fillId="2" borderId="0" xfId="0" applyNumberFormat="1" applyFont="1" applyFill="1"/>
    <xf numFmtId="0" fontId="7" fillId="0" borderId="0" xfId="0" applyFont="1" applyAlignment="1">
      <alignment horizontal="right"/>
    </xf>
    <xf numFmtId="43" fontId="3" fillId="80" borderId="0" xfId="0" applyNumberFormat="1" applyFont="1" applyFill="1"/>
    <xf numFmtId="43" fontId="4" fillId="80" borderId="0" xfId="0" applyNumberFormat="1" applyFont="1" applyFill="1"/>
    <xf numFmtId="4" fontId="73" fillId="0" borderId="0" xfId="0" applyNumberFormat="1" applyFont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4" fontId="64" fillId="0" borderId="0" xfId="0" applyNumberFormat="1" applyFont="1" applyAlignment="1">
      <alignment horizontal="center" vertical="center"/>
    </xf>
    <xf numFmtId="4" fontId="62" fillId="0" borderId="0" xfId="0" applyNumberFormat="1" applyFont="1" applyAlignment="1">
      <alignment horizontal="center" vertical="center"/>
    </xf>
    <xf numFmtId="0" fontId="73" fillId="28" borderId="0" xfId="0" applyFont="1" applyFill="1" applyAlignment="1">
      <alignment horizontal="center" vertical="center"/>
    </xf>
    <xf numFmtId="0" fontId="73" fillId="17" borderId="0" xfId="0" applyFont="1" applyFill="1" applyAlignment="1">
      <alignment horizontal="center" vertical="center"/>
    </xf>
    <xf numFmtId="0" fontId="73" fillId="23" borderId="0" xfId="0" applyFont="1" applyFill="1" applyAlignment="1">
      <alignment horizontal="center" vertical="center"/>
    </xf>
    <xf numFmtId="0" fontId="73" fillId="25" borderId="0" xfId="0" applyFont="1" applyFill="1" applyAlignment="1">
      <alignment horizontal="center" vertical="center"/>
    </xf>
    <xf numFmtId="4" fontId="71" fillId="24" borderId="0" xfId="0" applyNumberFormat="1" applyFont="1" applyFill="1" applyAlignment="1">
      <alignment horizontal="center" vertical="center"/>
    </xf>
    <xf numFmtId="0" fontId="73" fillId="26" borderId="0" xfId="0" applyFont="1" applyFill="1" applyAlignment="1">
      <alignment horizontal="center" vertical="center"/>
    </xf>
    <xf numFmtId="0" fontId="73" fillId="27" borderId="0" xfId="0" applyFont="1" applyFill="1" applyAlignment="1">
      <alignment horizontal="center" vertical="center"/>
    </xf>
    <xf numFmtId="0" fontId="56" fillId="4" borderId="0" xfId="0" applyFont="1" applyFill="1" applyAlignment="1">
      <alignment horizontal="center" vertical="center" wrapText="1"/>
    </xf>
    <xf numFmtId="4" fontId="60" fillId="19" borderId="0" xfId="0" applyNumberFormat="1" applyFont="1" applyFill="1" applyAlignment="1">
      <alignment horizontal="center" vertical="center"/>
    </xf>
    <xf numFmtId="0" fontId="71" fillId="25" borderId="0" xfId="0" applyFont="1" applyFill="1" applyAlignment="1">
      <alignment horizontal="center" vertical="center"/>
    </xf>
    <xf numFmtId="165" fontId="71" fillId="20" borderId="0" xfId="0" applyNumberFormat="1" applyFont="1" applyFill="1" applyAlignment="1">
      <alignment horizontal="center" vertical="center" wrapText="1"/>
    </xf>
    <xf numFmtId="0" fontId="71" fillId="24" borderId="0" xfId="0" applyFont="1" applyFill="1" applyAlignment="1">
      <alignment horizontal="center" vertical="center"/>
    </xf>
    <xf numFmtId="0" fontId="73" fillId="21" borderId="0" xfId="0" applyFont="1" applyFill="1" applyAlignment="1">
      <alignment horizontal="center" vertical="center"/>
    </xf>
    <xf numFmtId="0" fontId="73" fillId="16" borderId="0" xfId="0" applyFont="1" applyFill="1" applyAlignment="1">
      <alignment horizontal="center" vertical="center"/>
    </xf>
    <xf numFmtId="0" fontId="64" fillId="16" borderId="0" xfId="0" applyFont="1" applyFill="1" applyAlignment="1">
      <alignment horizontal="center" vertical="center"/>
    </xf>
    <xf numFmtId="0" fontId="73" fillId="22" borderId="0" xfId="0" applyFont="1" applyFill="1" applyAlignment="1">
      <alignment horizontal="center" vertical="center"/>
    </xf>
    <xf numFmtId="0" fontId="56" fillId="4" borderId="0" xfId="0" applyFont="1" applyFill="1" applyAlignment="1">
      <alignment horizontal="center" wrapText="1"/>
    </xf>
    <xf numFmtId="0" fontId="56" fillId="12" borderId="0" xfId="0" applyFont="1" applyFill="1" applyAlignment="1">
      <alignment horizontal="center" vertical="center" textRotation="1" wrapText="1"/>
    </xf>
    <xf numFmtId="0" fontId="59" fillId="12" borderId="0" xfId="0" applyFont="1" applyFill="1" applyAlignment="1">
      <alignment horizontal="center" vertical="center" textRotation="1" wrapText="1" readingOrder="1"/>
    </xf>
    <xf numFmtId="0" fontId="60" fillId="12" borderId="0" xfId="0" applyFont="1" applyFill="1" applyAlignment="1">
      <alignment horizontal="center" vertical="center" textRotation="1" wrapText="1"/>
    </xf>
    <xf numFmtId="0" fontId="60" fillId="4" borderId="0" xfId="0" applyFont="1" applyFill="1" applyAlignment="1">
      <alignment horizontal="center" vertical="center" textRotation="1"/>
    </xf>
    <xf numFmtId="0" fontId="56" fillId="13" borderId="0" xfId="0" applyFont="1" applyFill="1" applyAlignment="1">
      <alignment horizontal="center" wrapText="1"/>
    </xf>
    <xf numFmtId="0" fontId="60" fillId="12" borderId="0" xfId="0" applyFont="1" applyFill="1" applyAlignment="1">
      <alignment horizontal="center" vertical="center" textRotation="91" wrapText="1" readingOrder="1"/>
    </xf>
    <xf numFmtId="0" fontId="56" fillId="4" borderId="0" xfId="0" applyFont="1" applyFill="1" applyAlignment="1">
      <alignment horizontal="center"/>
    </xf>
    <xf numFmtId="0" fontId="56" fillId="4" borderId="0" xfId="0" applyFont="1" applyFill="1" applyAlignment="1">
      <alignment horizontal="center" vertical="center" textRotation="1" wrapText="1"/>
    </xf>
    <xf numFmtId="49" fontId="56" fillId="4" borderId="0" xfId="0" applyNumberFormat="1" applyFont="1" applyFill="1" applyAlignment="1">
      <alignment horizontal="center" textRotation="90"/>
    </xf>
    <xf numFmtId="0" fontId="58" fillId="4" borderId="0" xfId="0" applyFont="1" applyFill="1" applyAlignment="1">
      <alignment horizontal="center" vertical="center" textRotation="1" wrapText="1"/>
    </xf>
    <xf numFmtId="0" fontId="58" fillId="4" borderId="0" xfId="0" applyFont="1" applyFill="1" applyAlignment="1">
      <alignment horizontal="center" vertical="center" wrapText="1"/>
    </xf>
    <xf numFmtId="0" fontId="106" fillId="14" borderId="0" xfId="0" applyFont="1" applyFill="1" applyAlignment="1">
      <alignment horizontal="center" vertical="center" wrapText="1"/>
    </xf>
    <xf numFmtId="0" fontId="107" fillId="14" borderId="0" xfId="0" applyFont="1" applyFill="1" applyAlignment="1">
      <alignment horizontal="center" vertical="center" wrapText="1"/>
    </xf>
    <xf numFmtId="0" fontId="64" fillId="2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19" fillId="41" borderId="0" xfId="0" applyNumberFormat="1" applyFont="1" applyFill="1" applyAlignment="1">
      <alignment horizontal="center"/>
    </xf>
    <xf numFmtId="4" fontId="0" fillId="41" borderId="0" xfId="0" applyNumberFormat="1" applyFill="1" applyAlignment="1">
      <alignment horizontal="center"/>
    </xf>
    <xf numFmtId="0" fontId="19" fillId="42" borderId="0" xfId="0" applyFont="1" applyFill="1" applyAlignment="1">
      <alignment horizontal="center"/>
    </xf>
    <xf numFmtId="0" fontId="19" fillId="40" borderId="0" xfId="0" applyFont="1" applyFill="1" applyAlignment="1">
      <alignment horizontal="center"/>
    </xf>
    <xf numFmtId="0" fontId="19" fillId="26" borderId="0" xfId="0" applyFont="1" applyFill="1" applyAlignment="1">
      <alignment horizontal="center"/>
    </xf>
    <xf numFmtId="0" fontId="19" fillId="2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88" fillId="25" borderId="0" xfId="0" applyFont="1" applyFill="1" applyAlignment="1">
      <alignment horizontal="center"/>
    </xf>
    <xf numFmtId="0" fontId="80" fillId="4" borderId="0" xfId="0" applyFont="1" applyFill="1" applyAlignment="1">
      <alignment horizontal="center"/>
    </xf>
    <xf numFmtId="0" fontId="82" fillId="4" borderId="0" xfId="0" applyFont="1" applyFill="1" applyAlignment="1">
      <alignment horizontal="center"/>
    </xf>
    <xf numFmtId="0" fontId="88" fillId="20" borderId="0" xfId="0" applyFont="1" applyFill="1" applyAlignment="1">
      <alignment horizontal="center"/>
    </xf>
    <xf numFmtId="4" fontId="88" fillId="24" borderId="0" xfId="0" applyNumberFormat="1" applyFont="1" applyFill="1" applyAlignment="1">
      <alignment horizontal="center"/>
    </xf>
    <xf numFmtId="4" fontId="88" fillId="21" borderId="0" xfId="0" applyNumberFormat="1" applyFont="1" applyFill="1" applyAlignment="1">
      <alignment horizontal="center"/>
    </xf>
    <xf numFmtId="0" fontId="88" fillId="16" borderId="0" xfId="0" applyFont="1" applyFill="1" applyAlignment="1">
      <alignment horizontal="center"/>
    </xf>
    <xf numFmtId="4" fontId="88" fillId="22" borderId="0" xfId="0" applyNumberFormat="1" applyFont="1" applyFill="1" applyAlignment="1">
      <alignment horizontal="center"/>
    </xf>
    <xf numFmtId="4" fontId="0" fillId="22" borderId="0" xfId="0" applyNumberFormat="1" applyFill="1" applyAlignment="1">
      <alignment horizontal="center"/>
    </xf>
    <xf numFmtId="0" fontId="88" fillId="17" borderId="0" xfId="0" applyFont="1" applyFill="1" applyAlignment="1">
      <alignment horizontal="center"/>
    </xf>
    <xf numFmtId="0" fontId="88" fillId="23" borderId="0" xfId="0" applyFont="1" applyFill="1" applyAlignment="1">
      <alignment horizontal="center"/>
    </xf>
    <xf numFmtId="0" fontId="88" fillId="24" borderId="0" xfId="0" applyFont="1" applyFill="1" applyAlignment="1">
      <alignment horizontal="center"/>
    </xf>
    <xf numFmtId="0" fontId="19" fillId="27" borderId="0" xfId="0" applyFont="1" applyFill="1" applyAlignment="1">
      <alignment horizontal="center"/>
    </xf>
    <xf numFmtId="0" fontId="110" fillId="4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48" borderId="0" xfId="0" applyFill="1" applyAlignment="1">
      <alignment horizontal="center"/>
    </xf>
    <xf numFmtId="0" fontId="0" fillId="26" borderId="0" xfId="0" applyFill="1" applyAlignment="1">
      <alignment horizontal="center"/>
    </xf>
    <xf numFmtId="0" fontId="0" fillId="28" borderId="0" xfId="0" applyFill="1" applyAlignment="1">
      <alignment horizontal="center"/>
    </xf>
    <xf numFmtId="0" fontId="19" fillId="46" borderId="0" xfId="0" applyFont="1" applyFill="1" applyAlignment="1">
      <alignment horizontal="center"/>
    </xf>
    <xf numFmtId="0" fontId="0" fillId="44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5" borderId="0" xfId="0" applyFill="1" applyAlignment="1">
      <alignment horizontal="center"/>
    </xf>
    <xf numFmtId="4" fontId="0" fillId="34" borderId="0" xfId="0" applyNumberFormat="1" applyFill="1" applyAlignment="1">
      <alignment horizontal="center"/>
    </xf>
    <xf numFmtId="4" fontId="19" fillId="24" borderId="0" xfId="0" applyNumberFormat="1" applyFont="1" applyFill="1" applyAlignment="1">
      <alignment horizontal="center"/>
    </xf>
    <xf numFmtId="0" fontId="19" fillId="28" borderId="0" xfId="0" applyFont="1" applyFill="1" applyAlignment="1">
      <alignment horizontal="center"/>
    </xf>
    <xf numFmtId="4" fontId="19" fillId="9" borderId="0" xfId="0" applyNumberFormat="1" applyFont="1" applyFill="1" applyAlignment="1">
      <alignment horizontal="center"/>
    </xf>
    <xf numFmtId="0" fontId="108" fillId="4" borderId="0" xfId="0" applyFont="1" applyFill="1" applyAlignment="1">
      <alignment horizontal="center" vertical="center"/>
    </xf>
    <xf numFmtId="0" fontId="98" fillId="2" borderId="0" xfId="0" applyFont="1" applyFill="1" applyAlignment="1">
      <alignment horizontal="center" vertical="center" wrapText="1"/>
    </xf>
    <xf numFmtId="0" fontId="98" fillId="2" borderId="29" xfId="0" applyFont="1" applyFill="1" applyBorder="1" applyAlignment="1">
      <alignment horizontal="center" vertical="center" wrapText="1"/>
    </xf>
    <xf numFmtId="0" fontId="99" fillId="0" borderId="0" xfId="0" applyFont="1" applyAlignment="1">
      <alignment horizontal="center"/>
    </xf>
    <xf numFmtId="0" fontId="103" fillId="0" borderId="0" xfId="0" applyFont="1" applyAlignment="1">
      <alignment horizontal="center"/>
    </xf>
    <xf numFmtId="0" fontId="101" fillId="0" borderId="0" xfId="0" applyFont="1" applyAlignment="1">
      <alignment horizontal="center"/>
    </xf>
    <xf numFmtId="169" fontId="101" fillId="0" borderId="0" xfId="86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0" fillId="0" borderId="4" xfId="0" applyFont="1" applyBorder="1" applyAlignment="1">
      <alignment horizontal="right"/>
    </xf>
    <xf numFmtId="0" fontId="20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43" fontId="3" fillId="3" borderId="0" xfId="0" applyNumberFormat="1" applyFont="1" applyFill="1" applyAlignment="1">
      <alignment horizontal="center"/>
    </xf>
    <xf numFmtId="0" fontId="33" fillId="0" borderId="0" xfId="0" applyFont="1" applyAlignment="1">
      <alignment horizontal="left" vertical="center" readingOrder="1"/>
    </xf>
    <xf numFmtId="43" fontId="39" fillId="0" borderId="17" xfId="3" applyNumberFormat="1" applyBorder="1" applyAlignment="1">
      <alignment horizontal="center"/>
    </xf>
    <xf numFmtId="43" fontId="39" fillId="0" borderId="28" xfId="3" applyNumberFormat="1" applyBorder="1" applyAlignment="1">
      <alignment horizontal="center"/>
    </xf>
    <xf numFmtId="43" fontId="7" fillId="0" borderId="15" xfId="0" applyNumberFormat="1" applyFont="1" applyBorder="1" applyAlignment="1">
      <alignment horizontal="center"/>
    </xf>
    <xf numFmtId="43" fontId="39" fillId="0" borderId="15" xfId="3" applyNumberFormat="1" applyBorder="1" applyAlignment="1">
      <alignment horizontal="center"/>
    </xf>
    <xf numFmtId="4" fontId="4" fillId="0" borderId="0" xfId="0" applyNumberFormat="1" applyFont="1" applyAlignment="1">
      <alignment horizontal="center" vertical="center"/>
    </xf>
    <xf numFmtId="43" fontId="11" fillId="0" borderId="0" xfId="0" applyNumberFormat="1" applyFont="1" applyAlignment="1">
      <alignment horizontal="center" wrapText="1"/>
    </xf>
    <xf numFmtId="43" fontId="4" fillId="0" borderId="0" xfId="0" applyNumberFormat="1" applyFont="1" applyAlignment="1">
      <alignment horizontal="center"/>
    </xf>
    <xf numFmtId="16" fontId="0" fillId="0" borderId="16" xfId="0" applyNumberForma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0" fontId="43" fillId="0" borderId="0" xfId="0" applyFont="1" applyAlignment="1">
      <alignment vertical="center"/>
    </xf>
    <xf numFmtId="0" fontId="54" fillId="0" borderId="38" xfId="0" applyFont="1" applyBorder="1" applyAlignment="1">
      <alignment horizontal="left" wrapText="1"/>
    </xf>
    <xf numFmtId="0" fontId="54" fillId="0" borderId="28" xfId="0" applyFont="1" applyBorder="1" applyAlignment="1">
      <alignment horizontal="left" wrapText="1"/>
    </xf>
    <xf numFmtId="0" fontId="10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21" fillId="4" borderId="36" xfId="0" applyFont="1" applyFill="1" applyBorder="1" applyAlignment="1">
      <alignment horizontal="center" vertical="center" wrapText="1"/>
    </xf>
    <xf numFmtId="0" fontId="21" fillId="4" borderId="37" xfId="0" applyFont="1" applyFill="1" applyBorder="1" applyAlignment="1">
      <alignment horizontal="center" vertical="center" wrapText="1"/>
    </xf>
    <xf numFmtId="0" fontId="54" fillId="0" borderId="38" xfId="0" applyFont="1" applyBorder="1" applyAlignment="1">
      <alignment horizontal="left" vertical="top" wrapText="1"/>
    </xf>
    <xf numFmtId="0" fontId="54" fillId="0" borderId="28" xfId="0" applyFont="1" applyBorder="1" applyAlignment="1">
      <alignment horizontal="left" vertical="top" wrapText="1"/>
    </xf>
    <xf numFmtId="0" fontId="19" fillId="0" borderId="38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51" fillId="0" borderId="15" xfId="0" applyFont="1" applyBorder="1" applyAlignment="1">
      <alignment horizontal="left" vertical="top" wrapText="1"/>
    </xf>
    <xf numFmtId="0" fontId="20" fillId="0" borderId="54" xfId="0" applyFont="1" applyBorder="1" applyAlignment="1">
      <alignment horizontal="right"/>
    </xf>
    <xf numFmtId="0" fontId="20" fillId="0" borderId="55" xfId="0" applyFont="1" applyBorder="1" applyAlignment="1">
      <alignment horizontal="right"/>
    </xf>
    <xf numFmtId="0" fontId="20" fillId="0" borderId="20" xfId="0" applyFont="1" applyBorder="1" applyAlignment="1">
      <alignment horizontal="right"/>
    </xf>
    <xf numFmtId="0" fontId="20" fillId="0" borderId="51" xfId="0" applyFont="1" applyBorder="1" applyAlignment="1">
      <alignment horizontal="center"/>
    </xf>
    <xf numFmtId="0" fontId="20" fillId="0" borderId="52" xfId="0" applyFont="1" applyBorder="1" applyAlignment="1">
      <alignment horizontal="center"/>
    </xf>
    <xf numFmtId="0" fontId="20" fillId="0" borderId="53" xfId="0" applyFont="1" applyBorder="1" applyAlignment="1">
      <alignment horizontal="center"/>
    </xf>
    <xf numFmtId="0" fontId="20" fillId="0" borderId="38" xfId="0" applyFont="1" applyBorder="1" applyAlignment="1">
      <alignment horizontal="left"/>
    </xf>
    <xf numFmtId="0" fontId="20" fillId="0" borderId="27" xfId="0" applyFont="1" applyBorder="1" applyAlignment="1">
      <alignment horizontal="left"/>
    </xf>
    <xf numFmtId="0" fontId="20" fillId="0" borderId="25" xfId="0" applyFont="1" applyBorder="1" applyAlignment="1">
      <alignment horizontal="left"/>
    </xf>
    <xf numFmtId="0" fontId="20" fillId="0" borderId="32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31" fillId="0" borderId="33" xfId="0" applyFont="1" applyBorder="1" applyAlignment="1">
      <alignment horizontal="right"/>
    </xf>
    <xf numFmtId="0" fontId="31" fillId="0" borderId="34" xfId="0" applyFont="1" applyBorder="1" applyAlignment="1">
      <alignment horizontal="right"/>
    </xf>
    <xf numFmtId="0" fontId="31" fillId="0" borderId="56" xfId="0" applyFont="1" applyBorder="1" applyAlignment="1">
      <alignment horizontal="right"/>
    </xf>
    <xf numFmtId="0" fontId="31" fillId="0" borderId="33" xfId="0" applyFont="1" applyBorder="1" applyAlignment="1">
      <alignment horizontal="center"/>
    </xf>
    <xf numFmtId="0" fontId="31" fillId="0" borderId="34" xfId="0" applyFont="1" applyBorder="1" applyAlignment="1">
      <alignment horizontal="center"/>
    </xf>
    <xf numFmtId="0" fontId="31" fillId="0" borderId="56" xfId="0" applyFont="1" applyBorder="1" applyAlignment="1">
      <alignment horizontal="center"/>
    </xf>
    <xf numFmtId="0" fontId="31" fillId="0" borderId="33" xfId="0" applyFont="1" applyBorder="1"/>
    <xf numFmtId="0" fontId="31" fillId="0" borderId="34" xfId="0" applyFont="1" applyBorder="1"/>
    <xf numFmtId="0" fontId="31" fillId="0" borderId="56" xfId="0" applyFont="1" applyBorder="1"/>
    <xf numFmtId="0" fontId="116" fillId="0" borderId="4" xfId="0" applyFont="1" applyBorder="1"/>
    <xf numFmtId="0" fontId="116" fillId="0" borderId="0" xfId="0" applyFont="1"/>
    <xf numFmtId="0" fontId="20" fillId="0" borderId="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1" fillId="57" borderId="2" xfId="0" applyFont="1" applyFill="1" applyBorder="1" applyAlignment="1">
      <alignment horizontal="center"/>
    </xf>
    <xf numFmtId="0" fontId="31" fillId="57" borderId="47" xfId="0" applyFont="1" applyFill="1" applyBorder="1" applyAlignment="1">
      <alignment horizontal="center"/>
    </xf>
    <xf numFmtId="0" fontId="19" fillId="0" borderId="32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20" fillId="0" borderId="38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20" fillId="30" borderId="42" xfId="0" applyFont="1" applyFill="1" applyBorder="1" applyAlignment="1">
      <alignment horizontal="center"/>
    </xf>
    <xf numFmtId="0" fontId="20" fillId="30" borderId="14" xfId="0" applyFont="1" applyFill="1" applyBorder="1" applyAlignment="1">
      <alignment horizontal="center"/>
    </xf>
    <xf numFmtId="0" fontId="31" fillId="0" borderId="4" xfId="0" applyFont="1" applyBorder="1"/>
    <xf numFmtId="0" fontId="31" fillId="0" borderId="0" xfId="0" applyFont="1"/>
    <xf numFmtId="0" fontId="20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47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31" fillId="0" borderId="48" xfId="0" applyFont="1" applyBorder="1" applyAlignment="1">
      <alignment horizontal="center"/>
    </xf>
    <xf numFmtId="0" fontId="20" fillId="30" borderId="2" xfId="0" applyFont="1" applyFill="1" applyBorder="1" applyAlignment="1">
      <alignment horizontal="center"/>
    </xf>
    <xf numFmtId="0" fontId="20" fillId="30" borderId="3" xfId="0" applyFont="1" applyFill="1" applyBorder="1" applyAlignment="1">
      <alignment horizontal="center"/>
    </xf>
    <xf numFmtId="0" fontId="20" fillId="0" borderId="43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4" xfId="0" applyBorder="1" applyAlignment="1">
      <alignment horizontal="center"/>
    </xf>
    <xf numFmtId="4" fontId="0" fillId="0" borderId="17" xfId="0" applyNumberFormat="1" applyBorder="1" applyAlignment="1">
      <alignment horizontal="center" wrapText="1"/>
    </xf>
    <xf numFmtId="4" fontId="0" fillId="0" borderId="27" xfId="0" applyNumberFormat="1" applyBorder="1" applyAlignment="1">
      <alignment horizontal="center" wrapText="1"/>
    </xf>
    <xf numFmtId="4" fontId="0" fillId="0" borderId="25" xfId="0" applyNumberFormat="1" applyBorder="1" applyAlignment="1">
      <alignment horizontal="center" wrapText="1"/>
    </xf>
    <xf numFmtId="0" fontId="20" fillId="0" borderId="24" xfId="0" applyFont="1" applyBorder="1" applyAlignment="1">
      <alignment horizontal="center"/>
    </xf>
    <xf numFmtId="0" fontId="20" fillId="0" borderId="42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30" borderId="42" xfId="0" applyFont="1" applyFill="1" applyBorder="1" applyAlignment="1">
      <alignment horizontal="center" wrapText="1"/>
    </xf>
    <xf numFmtId="0" fontId="20" fillId="30" borderId="14" xfId="0" applyFont="1" applyFill="1" applyBorder="1" applyAlignment="1">
      <alignment horizontal="center" wrapText="1"/>
    </xf>
    <xf numFmtId="0" fontId="20" fillId="0" borderId="30" xfId="0" applyFont="1" applyBorder="1" applyAlignment="1">
      <alignment horizontal="center"/>
    </xf>
    <xf numFmtId="0" fontId="88" fillId="0" borderId="0" xfId="0" applyFont="1" applyAlignment="1">
      <alignment horizontal="center"/>
    </xf>
    <xf numFmtId="0" fontId="31" fillId="0" borderId="6" xfId="0" applyFont="1" applyBorder="1" applyAlignment="1">
      <alignment horizontal="right"/>
    </xf>
    <xf numFmtId="0" fontId="31" fillId="0" borderId="35" xfId="0" applyFont="1" applyBorder="1" applyAlignment="1">
      <alignment horizontal="center"/>
    </xf>
    <xf numFmtId="0" fontId="31" fillId="0" borderId="35" xfId="0" applyFont="1" applyBorder="1"/>
    <xf numFmtId="0" fontId="118" fillId="0" borderId="33" xfId="0" applyFont="1" applyBorder="1" applyAlignment="1">
      <alignment horizontal="center"/>
    </xf>
    <xf numFmtId="0" fontId="118" fillId="0" borderId="34" xfId="0" applyFont="1" applyBorder="1" applyAlignment="1">
      <alignment horizontal="center"/>
    </xf>
    <xf numFmtId="0" fontId="118" fillId="0" borderId="56" xfId="0" applyFont="1" applyBorder="1" applyAlignment="1">
      <alignment horizontal="center"/>
    </xf>
    <xf numFmtId="43" fontId="123" fillId="0" borderId="0" xfId="1" applyFont="1" applyFill="1" applyAlignment="1">
      <alignment horizontal="center"/>
    </xf>
    <xf numFmtId="0" fontId="122" fillId="0" borderId="0" xfId="0" applyFont="1" applyAlignment="1">
      <alignment horizontal="center"/>
    </xf>
    <xf numFmtId="0" fontId="5" fillId="70" borderId="0" xfId="0" applyFont="1" applyFill="1" applyAlignment="1">
      <alignment horizontal="center"/>
    </xf>
    <xf numFmtId="0" fontId="5" fillId="35" borderId="0" xfId="0" applyFont="1" applyFill="1" applyAlignment="1">
      <alignment horizontal="center"/>
    </xf>
    <xf numFmtId="0" fontId="5" fillId="71" borderId="0" xfId="0" applyFont="1" applyFill="1" applyAlignment="1">
      <alignment horizontal="center"/>
    </xf>
    <xf numFmtId="43" fontId="3" fillId="7" borderId="0" xfId="0" applyNumberFormat="1" applyFont="1" applyFill="1" applyAlignment="1">
      <alignment horizontal="center"/>
    </xf>
  </cellXfs>
  <cellStyles count="861">
    <cellStyle name="Euro" xfId="15"/>
    <cellStyle name="Euro 2" xfId="16"/>
    <cellStyle name="Euro 2 2" xfId="17"/>
    <cellStyle name="Euro 3" xfId="18"/>
    <cellStyle name="Euro 3 2" xfId="19"/>
    <cellStyle name="Euro 3 2 2" xfId="20"/>
    <cellStyle name="Euro 3 3" xfId="21"/>
    <cellStyle name="Euro 4" xfId="22"/>
    <cellStyle name="Hipervínculo" xfId="3" builtinId="8"/>
    <cellStyle name="Hipervínculo 2" xfId="2"/>
    <cellStyle name="Hipervínculo 2 2" xfId="4"/>
    <cellStyle name="Hipervínculo 3" xfId="23"/>
    <cellStyle name="Hipervínculo 4" xfId="24"/>
    <cellStyle name="Hipervínculo 5" xfId="25"/>
    <cellStyle name="Millares" xfId="1" builtinId="3"/>
    <cellStyle name="Millares 2" xfId="26"/>
    <cellStyle name="Millares 2 2" xfId="27"/>
    <cellStyle name="Millares 3" xfId="860"/>
    <cellStyle name="Moneda 10" xfId="28"/>
    <cellStyle name="Moneda 10 10" xfId="29"/>
    <cellStyle name="Moneda 10 11" xfId="30"/>
    <cellStyle name="Moneda 10 12" xfId="31"/>
    <cellStyle name="Moneda 10 13" xfId="32"/>
    <cellStyle name="Moneda 10 14" xfId="33"/>
    <cellStyle name="Moneda 10 15" xfId="34"/>
    <cellStyle name="Moneda 10 16" xfId="35"/>
    <cellStyle name="Moneda 10 17" xfId="36"/>
    <cellStyle name="Moneda 10 18" xfId="37"/>
    <cellStyle name="Moneda 10 19" xfId="38"/>
    <cellStyle name="Moneda 10 2" xfId="39"/>
    <cellStyle name="Moneda 10 20" xfId="40"/>
    <cellStyle name="Moneda 10 3" xfId="41"/>
    <cellStyle name="Moneda 10 4" xfId="42"/>
    <cellStyle name="Moneda 10 5" xfId="43"/>
    <cellStyle name="Moneda 10 6" xfId="44"/>
    <cellStyle name="Moneda 10 7" xfId="45"/>
    <cellStyle name="Moneda 10 8" xfId="46"/>
    <cellStyle name="Moneda 10 9" xfId="47"/>
    <cellStyle name="Moneda 11" xfId="48"/>
    <cellStyle name="Moneda 11 10" xfId="49"/>
    <cellStyle name="Moneda 11 11" xfId="50"/>
    <cellStyle name="Moneda 11 12" xfId="51"/>
    <cellStyle name="Moneda 11 13" xfId="52"/>
    <cellStyle name="Moneda 11 14" xfId="53"/>
    <cellStyle name="Moneda 11 15" xfId="54"/>
    <cellStyle name="Moneda 11 16" xfId="55"/>
    <cellStyle name="Moneda 11 17" xfId="56"/>
    <cellStyle name="Moneda 11 18" xfId="57"/>
    <cellStyle name="Moneda 11 19" xfId="58"/>
    <cellStyle name="Moneda 11 2" xfId="59"/>
    <cellStyle name="Moneda 11 20" xfId="60"/>
    <cellStyle name="Moneda 11 3" xfId="61"/>
    <cellStyle name="Moneda 11 4" xfId="62"/>
    <cellStyle name="Moneda 11 5" xfId="63"/>
    <cellStyle name="Moneda 11 6" xfId="64"/>
    <cellStyle name="Moneda 11 7" xfId="65"/>
    <cellStyle name="Moneda 11 8" xfId="66"/>
    <cellStyle name="Moneda 11 9" xfId="67"/>
    <cellStyle name="Moneda 12" xfId="68"/>
    <cellStyle name="Moneda 12 10" xfId="69"/>
    <cellStyle name="Moneda 12 11" xfId="70"/>
    <cellStyle name="Moneda 12 12" xfId="71"/>
    <cellStyle name="Moneda 12 13" xfId="72"/>
    <cellStyle name="Moneda 12 14" xfId="73"/>
    <cellStyle name="Moneda 12 15" xfId="74"/>
    <cellStyle name="Moneda 12 16" xfId="75"/>
    <cellStyle name="Moneda 12 17" xfId="76"/>
    <cellStyle name="Moneda 12 18" xfId="77"/>
    <cellStyle name="Moneda 12 19" xfId="78"/>
    <cellStyle name="Moneda 12 2" xfId="79"/>
    <cellStyle name="Moneda 12 20" xfId="80"/>
    <cellStyle name="Moneda 12 3" xfId="81"/>
    <cellStyle name="Moneda 12 4" xfId="82"/>
    <cellStyle name="Moneda 12 5" xfId="83"/>
    <cellStyle name="Moneda 12 6" xfId="84"/>
    <cellStyle name="Moneda 12 7" xfId="85"/>
    <cellStyle name="Moneda 12 8" xfId="86"/>
    <cellStyle name="Moneda 12 9" xfId="87"/>
    <cellStyle name="Moneda 13" xfId="88"/>
    <cellStyle name="Moneda 13 10" xfId="89"/>
    <cellStyle name="Moneda 13 11" xfId="90"/>
    <cellStyle name="Moneda 13 12" xfId="91"/>
    <cellStyle name="Moneda 13 13" xfId="92"/>
    <cellStyle name="Moneda 13 14" xfId="93"/>
    <cellStyle name="Moneda 13 15" xfId="94"/>
    <cellStyle name="Moneda 13 16" xfId="95"/>
    <cellStyle name="Moneda 13 17" xfId="96"/>
    <cellStyle name="Moneda 13 18" xfId="97"/>
    <cellStyle name="Moneda 13 19" xfId="98"/>
    <cellStyle name="Moneda 13 2" xfId="99"/>
    <cellStyle name="Moneda 13 20" xfId="100"/>
    <cellStyle name="Moneda 13 3" xfId="101"/>
    <cellStyle name="Moneda 13 4" xfId="102"/>
    <cellStyle name="Moneda 13 5" xfId="103"/>
    <cellStyle name="Moneda 13 6" xfId="104"/>
    <cellStyle name="Moneda 13 7" xfId="105"/>
    <cellStyle name="Moneda 13 8" xfId="106"/>
    <cellStyle name="Moneda 13 9" xfId="107"/>
    <cellStyle name="Moneda 14" xfId="108"/>
    <cellStyle name="Moneda 14 10" xfId="109"/>
    <cellStyle name="Moneda 14 11" xfId="110"/>
    <cellStyle name="Moneda 14 12" xfId="111"/>
    <cellStyle name="Moneda 14 13" xfId="112"/>
    <cellStyle name="Moneda 14 14" xfId="113"/>
    <cellStyle name="Moneda 14 15" xfId="114"/>
    <cellStyle name="Moneda 14 16" xfId="115"/>
    <cellStyle name="Moneda 14 17" xfId="116"/>
    <cellStyle name="Moneda 14 18" xfId="117"/>
    <cellStyle name="Moneda 14 19" xfId="118"/>
    <cellStyle name="Moneda 14 2" xfId="119"/>
    <cellStyle name="Moneda 14 20" xfId="120"/>
    <cellStyle name="Moneda 14 3" xfId="121"/>
    <cellStyle name="Moneda 14 4" xfId="122"/>
    <cellStyle name="Moneda 14 5" xfId="123"/>
    <cellStyle name="Moneda 14 6" xfId="124"/>
    <cellStyle name="Moneda 14 7" xfId="125"/>
    <cellStyle name="Moneda 14 8" xfId="126"/>
    <cellStyle name="Moneda 14 9" xfId="127"/>
    <cellStyle name="Moneda 15" xfId="128"/>
    <cellStyle name="Moneda 16" xfId="129"/>
    <cellStyle name="Moneda 16 2" xfId="130"/>
    <cellStyle name="Moneda 17" xfId="131"/>
    <cellStyle name="Moneda 17 2" xfId="132"/>
    <cellStyle name="Moneda 18" xfId="133"/>
    <cellStyle name="Moneda 19" xfId="134"/>
    <cellStyle name="Moneda 19 2" xfId="135"/>
    <cellStyle name="Moneda 2" xfId="14"/>
    <cellStyle name="Moneda 2 2" xfId="136"/>
    <cellStyle name="Moneda 2 2 2" xfId="137"/>
    <cellStyle name="Moneda 2 3" xfId="138"/>
    <cellStyle name="Moneda 20" xfId="139"/>
    <cellStyle name="Moneda 21" xfId="140"/>
    <cellStyle name="Moneda 22" xfId="141"/>
    <cellStyle name="Moneda 22 2" xfId="142"/>
    <cellStyle name="Moneda 23" xfId="143"/>
    <cellStyle name="Moneda 23 2" xfId="144"/>
    <cellStyle name="Moneda 24" xfId="145"/>
    <cellStyle name="Moneda 24 2" xfId="146"/>
    <cellStyle name="Moneda 25" xfId="147"/>
    <cellStyle name="Moneda 26" xfId="148"/>
    <cellStyle name="Moneda 26 2" xfId="149"/>
    <cellStyle name="Moneda 27" xfId="150"/>
    <cellStyle name="Moneda 27 2" xfId="151"/>
    <cellStyle name="Moneda 28" xfId="152"/>
    <cellStyle name="Moneda 28 2" xfId="153"/>
    <cellStyle name="Moneda 29" xfId="154"/>
    <cellStyle name="Moneda 3" xfId="155"/>
    <cellStyle name="Moneda 3 10" xfId="156"/>
    <cellStyle name="Moneda 3 11" xfId="157"/>
    <cellStyle name="Moneda 3 12" xfId="158"/>
    <cellStyle name="Moneda 3 13" xfId="159"/>
    <cellStyle name="Moneda 3 14" xfId="160"/>
    <cellStyle name="Moneda 3 15" xfId="161"/>
    <cellStyle name="Moneda 3 16" xfId="162"/>
    <cellStyle name="Moneda 3 17" xfId="163"/>
    <cellStyle name="Moneda 3 18" xfId="164"/>
    <cellStyle name="Moneda 3 19" xfId="165"/>
    <cellStyle name="Moneda 3 2" xfId="166"/>
    <cellStyle name="Moneda 3 2 10" xfId="167"/>
    <cellStyle name="Moneda 3 2 11" xfId="168"/>
    <cellStyle name="Moneda 3 2 12" xfId="169"/>
    <cellStyle name="Moneda 3 2 13" xfId="170"/>
    <cellStyle name="Moneda 3 2 14" xfId="171"/>
    <cellStyle name="Moneda 3 2 15" xfId="172"/>
    <cellStyle name="Moneda 3 2 16" xfId="173"/>
    <cellStyle name="Moneda 3 2 17" xfId="174"/>
    <cellStyle name="Moneda 3 2 18" xfId="175"/>
    <cellStyle name="Moneda 3 2 19" xfId="176"/>
    <cellStyle name="Moneda 3 2 2" xfId="177"/>
    <cellStyle name="Moneda 3 2 20" xfId="178"/>
    <cellStyle name="Moneda 3 2 3" xfId="179"/>
    <cellStyle name="Moneda 3 2 4" xfId="180"/>
    <cellStyle name="Moneda 3 2 5" xfId="181"/>
    <cellStyle name="Moneda 3 2 6" xfId="182"/>
    <cellStyle name="Moneda 3 2 7" xfId="183"/>
    <cellStyle name="Moneda 3 2 8" xfId="184"/>
    <cellStyle name="Moneda 3 2 9" xfId="185"/>
    <cellStyle name="Moneda 3 20" xfId="186"/>
    <cellStyle name="Moneda 3 21" xfId="187"/>
    <cellStyle name="Moneda 3 22" xfId="188"/>
    <cellStyle name="Moneda 3 23" xfId="189"/>
    <cellStyle name="Moneda 3 24" xfId="190"/>
    <cellStyle name="Moneda 3 25" xfId="191"/>
    <cellStyle name="Moneda 3 26" xfId="192"/>
    <cellStyle name="Moneda 3 27" xfId="193"/>
    <cellStyle name="Moneda 3 27 2" xfId="194"/>
    <cellStyle name="Moneda 3 28" xfId="195"/>
    <cellStyle name="Moneda 3 29" xfId="196"/>
    <cellStyle name="Moneda 3 29 2" xfId="197"/>
    <cellStyle name="Moneda 3 3" xfId="198"/>
    <cellStyle name="Moneda 3 3 10" xfId="199"/>
    <cellStyle name="Moneda 3 3 11" xfId="200"/>
    <cellStyle name="Moneda 3 3 12" xfId="201"/>
    <cellStyle name="Moneda 3 3 13" xfId="202"/>
    <cellStyle name="Moneda 3 3 14" xfId="203"/>
    <cellStyle name="Moneda 3 3 15" xfId="204"/>
    <cellStyle name="Moneda 3 3 16" xfId="205"/>
    <cellStyle name="Moneda 3 3 17" xfId="206"/>
    <cellStyle name="Moneda 3 3 18" xfId="207"/>
    <cellStyle name="Moneda 3 3 19" xfId="208"/>
    <cellStyle name="Moneda 3 3 2" xfId="209"/>
    <cellStyle name="Moneda 3 3 20" xfId="210"/>
    <cellStyle name="Moneda 3 3 3" xfId="211"/>
    <cellStyle name="Moneda 3 3 4" xfId="212"/>
    <cellStyle name="Moneda 3 3 5" xfId="213"/>
    <cellStyle name="Moneda 3 3 6" xfId="214"/>
    <cellStyle name="Moneda 3 3 7" xfId="215"/>
    <cellStyle name="Moneda 3 3 8" xfId="216"/>
    <cellStyle name="Moneda 3 3 9" xfId="217"/>
    <cellStyle name="Moneda 3 30" xfId="218"/>
    <cellStyle name="Moneda 3 31" xfId="219"/>
    <cellStyle name="Moneda 3 32" xfId="220"/>
    <cellStyle name="Moneda 3 32 2" xfId="221"/>
    <cellStyle name="Moneda 3 33" xfId="222"/>
    <cellStyle name="Moneda 3 34" xfId="223"/>
    <cellStyle name="Moneda 3 35" xfId="224"/>
    <cellStyle name="Moneda 3 4" xfId="225"/>
    <cellStyle name="Moneda 3 4 10" xfId="226"/>
    <cellStyle name="Moneda 3 4 11" xfId="227"/>
    <cellStyle name="Moneda 3 4 12" xfId="228"/>
    <cellStyle name="Moneda 3 4 13" xfId="229"/>
    <cellStyle name="Moneda 3 4 14" xfId="230"/>
    <cellStyle name="Moneda 3 4 15" xfId="231"/>
    <cellStyle name="Moneda 3 4 16" xfId="232"/>
    <cellStyle name="Moneda 3 4 17" xfId="233"/>
    <cellStyle name="Moneda 3 4 18" xfId="234"/>
    <cellStyle name="Moneda 3 4 19" xfId="235"/>
    <cellStyle name="Moneda 3 4 2" xfId="236"/>
    <cellStyle name="Moneda 3 4 20" xfId="237"/>
    <cellStyle name="Moneda 3 4 3" xfId="238"/>
    <cellStyle name="Moneda 3 4 4" xfId="239"/>
    <cellStyle name="Moneda 3 4 5" xfId="240"/>
    <cellStyle name="Moneda 3 4 6" xfId="241"/>
    <cellStyle name="Moneda 3 4 7" xfId="242"/>
    <cellStyle name="Moneda 3 4 8" xfId="243"/>
    <cellStyle name="Moneda 3 4 9" xfId="244"/>
    <cellStyle name="Moneda 3 5" xfId="245"/>
    <cellStyle name="Moneda 3 5 10" xfId="246"/>
    <cellStyle name="Moneda 3 5 11" xfId="247"/>
    <cellStyle name="Moneda 3 5 12" xfId="248"/>
    <cellStyle name="Moneda 3 5 13" xfId="249"/>
    <cellStyle name="Moneda 3 5 14" xfId="250"/>
    <cellStyle name="Moneda 3 5 15" xfId="251"/>
    <cellStyle name="Moneda 3 5 16" xfId="252"/>
    <cellStyle name="Moneda 3 5 17" xfId="253"/>
    <cellStyle name="Moneda 3 5 18" xfId="254"/>
    <cellStyle name="Moneda 3 5 19" xfId="255"/>
    <cellStyle name="Moneda 3 5 2" xfId="256"/>
    <cellStyle name="Moneda 3 5 20" xfId="257"/>
    <cellStyle name="Moneda 3 5 3" xfId="258"/>
    <cellStyle name="Moneda 3 5 4" xfId="259"/>
    <cellStyle name="Moneda 3 5 5" xfId="260"/>
    <cellStyle name="Moneda 3 5 6" xfId="261"/>
    <cellStyle name="Moneda 3 5 7" xfId="262"/>
    <cellStyle name="Moneda 3 5 8" xfId="263"/>
    <cellStyle name="Moneda 3 5 9" xfId="264"/>
    <cellStyle name="Moneda 3 6" xfId="265"/>
    <cellStyle name="Moneda 3 6 10" xfId="266"/>
    <cellStyle name="Moneda 3 6 11" xfId="267"/>
    <cellStyle name="Moneda 3 6 12" xfId="268"/>
    <cellStyle name="Moneda 3 6 13" xfId="269"/>
    <cellStyle name="Moneda 3 6 14" xfId="270"/>
    <cellStyle name="Moneda 3 6 15" xfId="271"/>
    <cellStyle name="Moneda 3 6 16" xfId="272"/>
    <cellStyle name="Moneda 3 6 17" xfId="273"/>
    <cellStyle name="Moneda 3 6 18" xfId="274"/>
    <cellStyle name="Moneda 3 6 19" xfId="275"/>
    <cellStyle name="Moneda 3 6 2" xfId="276"/>
    <cellStyle name="Moneda 3 6 20" xfId="277"/>
    <cellStyle name="Moneda 3 6 3" xfId="278"/>
    <cellStyle name="Moneda 3 6 4" xfId="279"/>
    <cellStyle name="Moneda 3 6 5" xfId="280"/>
    <cellStyle name="Moneda 3 6 6" xfId="281"/>
    <cellStyle name="Moneda 3 6 7" xfId="282"/>
    <cellStyle name="Moneda 3 6 8" xfId="283"/>
    <cellStyle name="Moneda 3 6 9" xfId="284"/>
    <cellStyle name="Moneda 3 7" xfId="285"/>
    <cellStyle name="Moneda 3 7 10" xfId="286"/>
    <cellStyle name="Moneda 3 7 11" xfId="287"/>
    <cellStyle name="Moneda 3 7 12" xfId="288"/>
    <cellStyle name="Moneda 3 7 13" xfId="289"/>
    <cellStyle name="Moneda 3 7 14" xfId="290"/>
    <cellStyle name="Moneda 3 7 15" xfId="291"/>
    <cellStyle name="Moneda 3 7 16" xfId="292"/>
    <cellStyle name="Moneda 3 7 17" xfId="293"/>
    <cellStyle name="Moneda 3 7 18" xfId="294"/>
    <cellStyle name="Moneda 3 7 19" xfId="295"/>
    <cellStyle name="Moneda 3 7 2" xfId="296"/>
    <cellStyle name="Moneda 3 7 20" xfId="297"/>
    <cellStyle name="Moneda 3 7 3" xfId="298"/>
    <cellStyle name="Moneda 3 7 4" xfId="299"/>
    <cellStyle name="Moneda 3 7 5" xfId="300"/>
    <cellStyle name="Moneda 3 7 6" xfId="301"/>
    <cellStyle name="Moneda 3 7 7" xfId="302"/>
    <cellStyle name="Moneda 3 7 8" xfId="303"/>
    <cellStyle name="Moneda 3 7 9" xfId="304"/>
    <cellStyle name="Moneda 3 8" xfId="305"/>
    <cellStyle name="Moneda 3 8 10" xfId="306"/>
    <cellStyle name="Moneda 3 8 11" xfId="307"/>
    <cellStyle name="Moneda 3 8 12" xfId="308"/>
    <cellStyle name="Moneda 3 8 13" xfId="309"/>
    <cellStyle name="Moneda 3 8 14" xfId="310"/>
    <cellStyle name="Moneda 3 8 15" xfId="311"/>
    <cellStyle name="Moneda 3 8 16" xfId="312"/>
    <cellStyle name="Moneda 3 8 17" xfId="313"/>
    <cellStyle name="Moneda 3 8 18" xfId="314"/>
    <cellStyle name="Moneda 3 8 19" xfId="315"/>
    <cellStyle name="Moneda 3 8 2" xfId="316"/>
    <cellStyle name="Moneda 3 8 20" xfId="317"/>
    <cellStyle name="Moneda 3 8 3" xfId="318"/>
    <cellStyle name="Moneda 3 8 4" xfId="319"/>
    <cellStyle name="Moneda 3 8 5" xfId="320"/>
    <cellStyle name="Moneda 3 8 6" xfId="321"/>
    <cellStyle name="Moneda 3 8 7" xfId="322"/>
    <cellStyle name="Moneda 3 8 8" xfId="323"/>
    <cellStyle name="Moneda 3 8 9" xfId="324"/>
    <cellStyle name="Moneda 3 9" xfId="325"/>
    <cellStyle name="Moneda 3 9 10" xfId="326"/>
    <cellStyle name="Moneda 3 9 11" xfId="327"/>
    <cellStyle name="Moneda 3 9 12" xfId="328"/>
    <cellStyle name="Moneda 3 9 13" xfId="329"/>
    <cellStyle name="Moneda 3 9 14" xfId="330"/>
    <cellStyle name="Moneda 3 9 15" xfId="331"/>
    <cellStyle name="Moneda 3 9 16" xfId="332"/>
    <cellStyle name="Moneda 3 9 17" xfId="333"/>
    <cellStyle name="Moneda 3 9 18" xfId="334"/>
    <cellStyle name="Moneda 3 9 19" xfId="335"/>
    <cellStyle name="Moneda 3 9 2" xfId="336"/>
    <cellStyle name="Moneda 3 9 20" xfId="337"/>
    <cellStyle name="Moneda 3 9 3" xfId="338"/>
    <cellStyle name="Moneda 3 9 4" xfId="339"/>
    <cellStyle name="Moneda 3 9 5" xfId="340"/>
    <cellStyle name="Moneda 3 9 6" xfId="341"/>
    <cellStyle name="Moneda 3 9 7" xfId="342"/>
    <cellStyle name="Moneda 3 9 8" xfId="343"/>
    <cellStyle name="Moneda 3 9 9" xfId="344"/>
    <cellStyle name="Moneda 30" xfId="345"/>
    <cellStyle name="Moneda 31" xfId="346"/>
    <cellStyle name="Moneda 32" xfId="347"/>
    <cellStyle name="Moneda 33" xfId="348"/>
    <cellStyle name="Moneda 33 2" xfId="349"/>
    <cellStyle name="Moneda 34" xfId="350"/>
    <cellStyle name="Moneda 35" xfId="351"/>
    <cellStyle name="Moneda 36" xfId="352"/>
    <cellStyle name="Moneda 37" xfId="353"/>
    <cellStyle name="Moneda 38" xfId="354"/>
    <cellStyle name="Moneda 38 2" xfId="355"/>
    <cellStyle name="Moneda 39" xfId="356"/>
    <cellStyle name="Moneda 39 2" xfId="357"/>
    <cellStyle name="Moneda 4" xfId="358"/>
    <cellStyle name="Moneda 4 2" xfId="359"/>
    <cellStyle name="Moneda 4 2 2" xfId="360"/>
    <cellStyle name="Moneda 4 3" xfId="361"/>
    <cellStyle name="Moneda 40" xfId="362"/>
    <cellStyle name="Moneda 41" xfId="363"/>
    <cellStyle name="Moneda 42" xfId="364"/>
    <cellStyle name="Moneda 43" xfId="365"/>
    <cellStyle name="Moneda 44" xfId="366"/>
    <cellStyle name="Moneda 44 2" xfId="367"/>
    <cellStyle name="Moneda 45" xfId="368"/>
    <cellStyle name="Moneda 5" xfId="369"/>
    <cellStyle name="Moneda 5 10" xfId="370"/>
    <cellStyle name="Moneda 5 11" xfId="371"/>
    <cellStyle name="Moneda 5 12" xfId="372"/>
    <cellStyle name="Moneda 5 13" xfId="373"/>
    <cellStyle name="Moneda 5 14" xfId="374"/>
    <cellStyle name="Moneda 5 15" xfId="375"/>
    <cellStyle name="Moneda 5 16" xfId="376"/>
    <cellStyle name="Moneda 5 17" xfId="377"/>
    <cellStyle name="Moneda 5 18" xfId="378"/>
    <cellStyle name="Moneda 5 19" xfId="379"/>
    <cellStyle name="Moneda 5 2" xfId="380"/>
    <cellStyle name="Moneda 5 20" xfId="381"/>
    <cellStyle name="Moneda 5 3" xfId="382"/>
    <cellStyle name="Moneda 5 4" xfId="383"/>
    <cellStyle name="Moneda 5 5" xfId="384"/>
    <cellStyle name="Moneda 5 6" xfId="385"/>
    <cellStyle name="Moneda 5 7" xfId="386"/>
    <cellStyle name="Moneda 5 8" xfId="387"/>
    <cellStyle name="Moneda 5 9" xfId="388"/>
    <cellStyle name="Moneda 6" xfId="389"/>
    <cellStyle name="Moneda 6 10" xfId="390"/>
    <cellStyle name="Moneda 6 11" xfId="391"/>
    <cellStyle name="Moneda 6 12" xfId="392"/>
    <cellStyle name="Moneda 6 13" xfId="393"/>
    <cellStyle name="Moneda 6 14" xfId="394"/>
    <cellStyle name="Moneda 6 15" xfId="395"/>
    <cellStyle name="Moneda 6 16" xfId="396"/>
    <cellStyle name="Moneda 6 17" xfId="397"/>
    <cellStyle name="Moneda 6 18" xfId="398"/>
    <cellStyle name="Moneda 6 19" xfId="399"/>
    <cellStyle name="Moneda 6 2" xfId="400"/>
    <cellStyle name="Moneda 6 20" xfId="401"/>
    <cellStyle name="Moneda 6 3" xfId="402"/>
    <cellStyle name="Moneda 6 4" xfId="403"/>
    <cellStyle name="Moneda 6 5" xfId="404"/>
    <cellStyle name="Moneda 6 6" xfId="405"/>
    <cellStyle name="Moneda 6 7" xfId="406"/>
    <cellStyle name="Moneda 6 8" xfId="407"/>
    <cellStyle name="Moneda 6 9" xfId="408"/>
    <cellStyle name="Moneda 7" xfId="409"/>
    <cellStyle name="Moneda 7 2" xfId="410"/>
    <cellStyle name="Moneda 7 2 2" xfId="411"/>
    <cellStyle name="Moneda 7 3" xfId="412"/>
    <cellStyle name="Moneda 8" xfId="413"/>
    <cellStyle name="Moneda 8 2" xfId="414"/>
    <cellStyle name="Moneda 8 2 2" xfId="415"/>
    <cellStyle name="Moneda 8 3" xfId="416"/>
    <cellStyle name="Moneda 9" xfId="417"/>
    <cellStyle name="Moneda 9 10" xfId="418"/>
    <cellStyle name="Moneda 9 11" xfId="419"/>
    <cellStyle name="Moneda 9 12" xfId="420"/>
    <cellStyle name="Moneda 9 13" xfId="421"/>
    <cellStyle name="Moneda 9 14" xfId="422"/>
    <cellStyle name="Moneda 9 15" xfId="423"/>
    <cellStyle name="Moneda 9 16" xfId="424"/>
    <cellStyle name="Moneda 9 17" xfId="425"/>
    <cellStyle name="Moneda 9 18" xfId="426"/>
    <cellStyle name="Moneda 9 19" xfId="427"/>
    <cellStyle name="Moneda 9 2" xfId="428"/>
    <cellStyle name="Moneda 9 20" xfId="429"/>
    <cellStyle name="Moneda 9 3" xfId="430"/>
    <cellStyle name="Moneda 9 4" xfId="431"/>
    <cellStyle name="Moneda 9 5" xfId="432"/>
    <cellStyle name="Moneda 9 6" xfId="433"/>
    <cellStyle name="Moneda 9 7" xfId="434"/>
    <cellStyle name="Moneda 9 8" xfId="435"/>
    <cellStyle name="Moneda 9 9" xfId="436"/>
    <cellStyle name="Normal" xfId="0" builtinId="0"/>
    <cellStyle name="Normal 10" xfId="437"/>
    <cellStyle name="Normal 10 10" xfId="438"/>
    <cellStyle name="Normal 10 11" xfId="439"/>
    <cellStyle name="Normal 10 12" xfId="440"/>
    <cellStyle name="Normal 10 12 2" xfId="441"/>
    <cellStyle name="Normal 10 13" xfId="442"/>
    <cellStyle name="Normal 10 14" xfId="443"/>
    <cellStyle name="Normal 10 15" xfId="444"/>
    <cellStyle name="Normal 10 16" xfId="445"/>
    <cellStyle name="Normal 10 17" xfId="446"/>
    <cellStyle name="Normal 10 18" xfId="447"/>
    <cellStyle name="Normal 10 19" xfId="448"/>
    <cellStyle name="Normal 10 2" xfId="449"/>
    <cellStyle name="Normal 10 20" xfId="450"/>
    <cellStyle name="Normal 10 3" xfId="451"/>
    <cellStyle name="Normal 10 4" xfId="452"/>
    <cellStyle name="Normal 10 5" xfId="453"/>
    <cellStyle name="Normal 10 6" xfId="454"/>
    <cellStyle name="Normal 10 7" xfId="455"/>
    <cellStyle name="Normal 10 8" xfId="456"/>
    <cellStyle name="Normal 10 9" xfId="457"/>
    <cellStyle name="Normal 11" xfId="458"/>
    <cellStyle name="Normal 11 10" xfId="459"/>
    <cellStyle name="Normal 11 11" xfId="460"/>
    <cellStyle name="Normal 11 12" xfId="461"/>
    <cellStyle name="Normal 11 13" xfId="462"/>
    <cellStyle name="Normal 11 14" xfId="463"/>
    <cellStyle name="Normal 11 15" xfId="464"/>
    <cellStyle name="Normal 11 16" xfId="465"/>
    <cellStyle name="Normal 11 17" xfId="466"/>
    <cellStyle name="Normal 11 18" xfId="467"/>
    <cellStyle name="Normal 11 19" xfId="468"/>
    <cellStyle name="Normal 11 2" xfId="469"/>
    <cellStyle name="Normal 11 20" xfId="470"/>
    <cellStyle name="Normal 11 3" xfId="471"/>
    <cellStyle name="Normal 11 4" xfId="472"/>
    <cellStyle name="Normal 11 5" xfId="473"/>
    <cellStyle name="Normal 11 6" xfId="474"/>
    <cellStyle name="Normal 11 7" xfId="475"/>
    <cellStyle name="Normal 11 8" xfId="476"/>
    <cellStyle name="Normal 11 9" xfId="477"/>
    <cellStyle name="Normal 12" xfId="5"/>
    <cellStyle name="Normal 12 10" xfId="478"/>
    <cellStyle name="Normal 12 11" xfId="479"/>
    <cellStyle name="Normal 12 12" xfId="480"/>
    <cellStyle name="Normal 12 13" xfId="481"/>
    <cellStyle name="Normal 12 14" xfId="482"/>
    <cellStyle name="Normal 12 15" xfId="483"/>
    <cellStyle name="Normal 12 16" xfId="484"/>
    <cellStyle name="Normal 12 17" xfId="485"/>
    <cellStyle name="Normal 12 18" xfId="486"/>
    <cellStyle name="Normal 12 19" xfId="487"/>
    <cellStyle name="Normal 12 2" xfId="488"/>
    <cellStyle name="Normal 12 20" xfId="489"/>
    <cellStyle name="Normal 12 3" xfId="490"/>
    <cellStyle name="Normal 12 4" xfId="491"/>
    <cellStyle name="Normal 12 5" xfId="492"/>
    <cellStyle name="Normal 12 6" xfId="493"/>
    <cellStyle name="Normal 12 7" xfId="494"/>
    <cellStyle name="Normal 12 8" xfId="495"/>
    <cellStyle name="Normal 12 9" xfId="496"/>
    <cellStyle name="Normal 13" xfId="497"/>
    <cellStyle name="Normal 14" xfId="498"/>
    <cellStyle name="Normal 14 2" xfId="499"/>
    <cellStyle name="Normal 15" xfId="500"/>
    <cellStyle name="Normal 15 2" xfId="501"/>
    <cellStyle name="Normal 16" xfId="502"/>
    <cellStyle name="Normal 16 2" xfId="503"/>
    <cellStyle name="Normal 17" xfId="504"/>
    <cellStyle name="Normal 18" xfId="505"/>
    <cellStyle name="Normal 18 2" xfId="506"/>
    <cellStyle name="Normal 19" xfId="507"/>
    <cellStyle name="Normal 19 2" xfId="508"/>
    <cellStyle name="Normal 2" xfId="6"/>
    <cellStyle name="Normal 2 2" xfId="509"/>
    <cellStyle name="Normal 2 2 2" xfId="510"/>
    <cellStyle name="Normal 2 3" xfId="511"/>
    <cellStyle name="Normal 20" xfId="512"/>
    <cellStyle name="Normal 20 2" xfId="513"/>
    <cellStyle name="Normal 21" xfId="514"/>
    <cellStyle name="Normal 21 2" xfId="515"/>
    <cellStyle name="Normal 22" xfId="516"/>
    <cellStyle name="Normal 22 2" xfId="517"/>
    <cellStyle name="Normal 23" xfId="518"/>
    <cellStyle name="Normal 23 2" xfId="519"/>
    <cellStyle name="Normal 24" xfId="520"/>
    <cellStyle name="Normal 24 2" xfId="521"/>
    <cellStyle name="Normal 25" xfId="522"/>
    <cellStyle name="Normal 25 2" xfId="523"/>
    <cellStyle name="Normal 26" xfId="524"/>
    <cellStyle name="Normal 26 2" xfId="525"/>
    <cellStyle name="Normal 27" xfId="526"/>
    <cellStyle name="Normal 27 2" xfId="527"/>
    <cellStyle name="Normal 28" xfId="528"/>
    <cellStyle name="Normal 28 2" xfId="529"/>
    <cellStyle name="Normal 29" xfId="530"/>
    <cellStyle name="Normal 29 2" xfId="531"/>
    <cellStyle name="Normal 3" xfId="7"/>
    <cellStyle name="Normal 3 10" xfId="532"/>
    <cellStyle name="Normal 3 11" xfId="533"/>
    <cellStyle name="Normal 3 12" xfId="534"/>
    <cellStyle name="Normal 3 13" xfId="535"/>
    <cellStyle name="Normal 3 14" xfId="536"/>
    <cellStyle name="Normal 3 15" xfId="537"/>
    <cellStyle name="Normal 3 16" xfId="538"/>
    <cellStyle name="Normal 3 17" xfId="539"/>
    <cellStyle name="Normal 3 18" xfId="540"/>
    <cellStyle name="Normal 3 19" xfId="541"/>
    <cellStyle name="Normal 3 2" xfId="542"/>
    <cellStyle name="Normal 3 2 10" xfId="543"/>
    <cellStyle name="Normal 3 2 11" xfId="544"/>
    <cellStyle name="Normal 3 2 12" xfId="545"/>
    <cellStyle name="Normal 3 2 13" xfId="546"/>
    <cellStyle name="Normal 3 2 14" xfId="547"/>
    <cellStyle name="Normal 3 2 15" xfId="548"/>
    <cellStyle name="Normal 3 2 16" xfId="549"/>
    <cellStyle name="Normal 3 2 17" xfId="550"/>
    <cellStyle name="Normal 3 2 18" xfId="551"/>
    <cellStyle name="Normal 3 2 19" xfId="552"/>
    <cellStyle name="Normal 3 2 2" xfId="553"/>
    <cellStyle name="Normal 3 2 20" xfId="554"/>
    <cellStyle name="Normal 3 2 21" xfId="555"/>
    <cellStyle name="Normal 3 2 3" xfId="556"/>
    <cellStyle name="Normal 3 2 4" xfId="557"/>
    <cellStyle name="Normal 3 2 5" xfId="558"/>
    <cellStyle name="Normal 3 2 6" xfId="559"/>
    <cellStyle name="Normal 3 2 7" xfId="560"/>
    <cellStyle name="Normal 3 2 8" xfId="561"/>
    <cellStyle name="Normal 3 2 9" xfId="562"/>
    <cellStyle name="Normal 3 20" xfId="563"/>
    <cellStyle name="Normal 3 21" xfId="564"/>
    <cellStyle name="Normal 3 21 2" xfId="565"/>
    <cellStyle name="Normal 3 22" xfId="566"/>
    <cellStyle name="Normal 3 22 2" xfId="567"/>
    <cellStyle name="Normal 3 23" xfId="568"/>
    <cellStyle name="Normal 3 23 2" xfId="569"/>
    <cellStyle name="Normal 3 24" xfId="570"/>
    <cellStyle name="Normal 3 24 2" xfId="571"/>
    <cellStyle name="Normal 3 25" xfId="572"/>
    <cellStyle name="Normal 3 26" xfId="573"/>
    <cellStyle name="Normal 3 26 2" xfId="574"/>
    <cellStyle name="Normal 3 27" xfId="575"/>
    <cellStyle name="Normal 3 28" xfId="576"/>
    <cellStyle name="Normal 3 29" xfId="577"/>
    <cellStyle name="Normal 3 3" xfId="578"/>
    <cellStyle name="Normal 3 3 10" xfId="579"/>
    <cellStyle name="Normal 3 3 11" xfId="580"/>
    <cellStyle name="Normal 3 3 12" xfId="581"/>
    <cellStyle name="Normal 3 3 13" xfId="582"/>
    <cellStyle name="Normal 3 3 14" xfId="583"/>
    <cellStyle name="Normal 3 3 15" xfId="584"/>
    <cellStyle name="Normal 3 3 16" xfId="585"/>
    <cellStyle name="Normal 3 3 17" xfId="586"/>
    <cellStyle name="Normal 3 3 18" xfId="587"/>
    <cellStyle name="Normal 3 3 19" xfId="588"/>
    <cellStyle name="Normal 3 3 2" xfId="589"/>
    <cellStyle name="Normal 3 3 20" xfId="590"/>
    <cellStyle name="Normal 3 3 3" xfId="591"/>
    <cellStyle name="Normal 3 3 4" xfId="592"/>
    <cellStyle name="Normal 3 3 5" xfId="593"/>
    <cellStyle name="Normal 3 3 6" xfId="594"/>
    <cellStyle name="Normal 3 3 7" xfId="595"/>
    <cellStyle name="Normal 3 3 8" xfId="596"/>
    <cellStyle name="Normal 3 3 9" xfId="597"/>
    <cellStyle name="Normal 3 4" xfId="598"/>
    <cellStyle name="Normal 3 4 10" xfId="599"/>
    <cellStyle name="Normal 3 4 11" xfId="600"/>
    <cellStyle name="Normal 3 4 12" xfId="601"/>
    <cellStyle name="Normal 3 4 13" xfId="602"/>
    <cellStyle name="Normal 3 4 14" xfId="603"/>
    <cellStyle name="Normal 3 4 15" xfId="604"/>
    <cellStyle name="Normal 3 4 16" xfId="605"/>
    <cellStyle name="Normal 3 4 17" xfId="606"/>
    <cellStyle name="Normal 3 4 18" xfId="607"/>
    <cellStyle name="Normal 3 4 19" xfId="608"/>
    <cellStyle name="Normal 3 4 2" xfId="609"/>
    <cellStyle name="Normal 3 4 20" xfId="610"/>
    <cellStyle name="Normal 3 4 3" xfId="611"/>
    <cellStyle name="Normal 3 4 4" xfId="612"/>
    <cellStyle name="Normal 3 4 5" xfId="613"/>
    <cellStyle name="Normal 3 4 6" xfId="614"/>
    <cellStyle name="Normal 3 4 7" xfId="615"/>
    <cellStyle name="Normal 3 4 8" xfId="616"/>
    <cellStyle name="Normal 3 4 9" xfId="617"/>
    <cellStyle name="Normal 3 5" xfId="618"/>
    <cellStyle name="Normal 3 5 10" xfId="619"/>
    <cellStyle name="Normal 3 5 11" xfId="620"/>
    <cellStyle name="Normal 3 5 12" xfId="621"/>
    <cellStyle name="Normal 3 5 13" xfId="622"/>
    <cellStyle name="Normal 3 5 14" xfId="623"/>
    <cellStyle name="Normal 3 5 15" xfId="624"/>
    <cellStyle name="Normal 3 5 16" xfId="625"/>
    <cellStyle name="Normal 3 5 17" xfId="626"/>
    <cellStyle name="Normal 3 5 18" xfId="627"/>
    <cellStyle name="Normal 3 5 19" xfId="628"/>
    <cellStyle name="Normal 3 5 2" xfId="629"/>
    <cellStyle name="Normal 3 5 20" xfId="630"/>
    <cellStyle name="Normal 3 5 3" xfId="631"/>
    <cellStyle name="Normal 3 5 4" xfId="632"/>
    <cellStyle name="Normal 3 5 5" xfId="633"/>
    <cellStyle name="Normal 3 5 6" xfId="634"/>
    <cellStyle name="Normal 3 5 7" xfId="635"/>
    <cellStyle name="Normal 3 5 8" xfId="636"/>
    <cellStyle name="Normal 3 5 9" xfId="637"/>
    <cellStyle name="Normal 3 6" xfId="638"/>
    <cellStyle name="Normal 3 6 10" xfId="639"/>
    <cellStyle name="Normal 3 6 11" xfId="640"/>
    <cellStyle name="Normal 3 6 12" xfId="641"/>
    <cellStyle name="Normal 3 6 13" xfId="642"/>
    <cellStyle name="Normal 3 6 14" xfId="643"/>
    <cellStyle name="Normal 3 6 15" xfId="644"/>
    <cellStyle name="Normal 3 6 16" xfId="645"/>
    <cellStyle name="Normal 3 6 17" xfId="646"/>
    <cellStyle name="Normal 3 6 18" xfId="647"/>
    <cellStyle name="Normal 3 6 19" xfId="648"/>
    <cellStyle name="Normal 3 6 2" xfId="649"/>
    <cellStyle name="Normal 3 6 20" xfId="650"/>
    <cellStyle name="Normal 3 6 3" xfId="651"/>
    <cellStyle name="Normal 3 6 4" xfId="652"/>
    <cellStyle name="Normal 3 6 5" xfId="653"/>
    <cellStyle name="Normal 3 6 6" xfId="654"/>
    <cellStyle name="Normal 3 6 7" xfId="655"/>
    <cellStyle name="Normal 3 6 8" xfId="656"/>
    <cellStyle name="Normal 3 6 9" xfId="657"/>
    <cellStyle name="Normal 3 7" xfId="658"/>
    <cellStyle name="Normal 3 7 10" xfId="659"/>
    <cellStyle name="Normal 3 7 11" xfId="660"/>
    <cellStyle name="Normal 3 7 12" xfId="661"/>
    <cellStyle name="Normal 3 7 13" xfId="662"/>
    <cellStyle name="Normal 3 7 14" xfId="663"/>
    <cellStyle name="Normal 3 7 15" xfId="664"/>
    <cellStyle name="Normal 3 7 16" xfId="665"/>
    <cellStyle name="Normal 3 7 17" xfId="666"/>
    <cellStyle name="Normal 3 7 18" xfId="667"/>
    <cellStyle name="Normal 3 7 19" xfId="668"/>
    <cellStyle name="Normal 3 7 2" xfId="669"/>
    <cellStyle name="Normal 3 7 20" xfId="670"/>
    <cellStyle name="Normal 3 7 3" xfId="671"/>
    <cellStyle name="Normal 3 7 4" xfId="672"/>
    <cellStyle name="Normal 3 7 5" xfId="673"/>
    <cellStyle name="Normal 3 7 6" xfId="674"/>
    <cellStyle name="Normal 3 7 7" xfId="675"/>
    <cellStyle name="Normal 3 7 8" xfId="676"/>
    <cellStyle name="Normal 3 7 9" xfId="677"/>
    <cellStyle name="Normal 3 8" xfId="678"/>
    <cellStyle name="Normal 3 8 10" xfId="679"/>
    <cellStyle name="Normal 3 8 11" xfId="680"/>
    <cellStyle name="Normal 3 8 12" xfId="681"/>
    <cellStyle name="Normal 3 8 13" xfId="682"/>
    <cellStyle name="Normal 3 8 14" xfId="683"/>
    <cellStyle name="Normal 3 8 15" xfId="684"/>
    <cellStyle name="Normal 3 8 16" xfId="685"/>
    <cellStyle name="Normal 3 8 17" xfId="686"/>
    <cellStyle name="Normal 3 8 18" xfId="687"/>
    <cellStyle name="Normal 3 8 19" xfId="688"/>
    <cellStyle name="Normal 3 8 2" xfId="689"/>
    <cellStyle name="Normal 3 8 20" xfId="690"/>
    <cellStyle name="Normal 3 8 3" xfId="691"/>
    <cellStyle name="Normal 3 8 4" xfId="692"/>
    <cellStyle name="Normal 3 8 5" xfId="693"/>
    <cellStyle name="Normal 3 8 6" xfId="694"/>
    <cellStyle name="Normal 3 8 7" xfId="695"/>
    <cellStyle name="Normal 3 8 8" xfId="696"/>
    <cellStyle name="Normal 3 8 9" xfId="697"/>
    <cellStyle name="Normal 3 9" xfId="698"/>
    <cellStyle name="Normal 3 9 10" xfId="699"/>
    <cellStyle name="Normal 3 9 11" xfId="700"/>
    <cellStyle name="Normal 3 9 12" xfId="701"/>
    <cellStyle name="Normal 3 9 13" xfId="702"/>
    <cellStyle name="Normal 3 9 14" xfId="703"/>
    <cellStyle name="Normal 3 9 15" xfId="704"/>
    <cellStyle name="Normal 3 9 16" xfId="705"/>
    <cellStyle name="Normal 3 9 17" xfId="706"/>
    <cellStyle name="Normal 3 9 18" xfId="707"/>
    <cellStyle name="Normal 3 9 19" xfId="708"/>
    <cellStyle name="Normal 3 9 2" xfId="709"/>
    <cellStyle name="Normal 3 9 20" xfId="710"/>
    <cellStyle name="Normal 3 9 3" xfId="711"/>
    <cellStyle name="Normal 3 9 4" xfId="712"/>
    <cellStyle name="Normal 3 9 5" xfId="713"/>
    <cellStyle name="Normal 3 9 6" xfId="714"/>
    <cellStyle name="Normal 3 9 7" xfId="715"/>
    <cellStyle name="Normal 3 9 8" xfId="716"/>
    <cellStyle name="Normal 3 9 9" xfId="717"/>
    <cellStyle name="Normal 30" xfId="718"/>
    <cellStyle name="Normal 30 2" xfId="719"/>
    <cellStyle name="Normal 31" xfId="720"/>
    <cellStyle name="Normal 31 2" xfId="721"/>
    <cellStyle name="Normal 32" xfId="722"/>
    <cellStyle name="Normal 32 2" xfId="723"/>
    <cellStyle name="Normal 33" xfId="724"/>
    <cellStyle name="Normal 34" xfId="725"/>
    <cellStyle name="Normal 34 2" xfId="726"/>
    <cellStyle name="Normal 35" xfId="727"/>
    <cellStyle name="Normal 35 2" xfId="728"/>
    <cellStyle name="Normal 36" xfId="729"/>
    <cellStyle name="Normal 36 2" xfId="730"/>
    <cellStyle name="Normal 37" xfId="731"/>
    <cellStyle name="Normal 37 2" xfId="732"/>
    <cellStyle name="Normal 38" xfId="733"/>
    <cellStyle name="Normal 39" xfId="734"/>
    <cellStyle name="Normal 4" xfId="8"/>
    <cellStyle name="Normal 4 10" xfId="735"/>
    <cellStyle name="Normal 4 11" xfId="736"/>
    <cellStyle name="Normal 4 12" xfId="737"/>
    <cellStyle name="Normal 4 13" xfId="738"/>
    <cellStyle name="Normal 4 14" xfId="739"/>
    <cellStyle name="Normal 4 15" xfId="740"/>
    <cellStyle name="Normal 4 16" xfId="741"/>
    <cellStyle name="Normal 4 17" xfId="742"/>
    <cellStyle name="Normal 4 18" xfId="743"/>
    <cellStyle name="Normal 4 19" xfId="744"/>
    <cellStyle name="Normal 4 2" xfId="745"/>
    <cellStyle name="Normal 4 20" xfId="746"/>
    <cellStyle name="Normal 4 21" xfId="747"/>
    <cellStyle name="Normal 4 22" xfId="748"/>
    <cellStyle name="Normal 4 3" xfId="749"/>
    <cellStyle name="Normal 4 4" xfId="750"/>
    <cellStyle name="Normal 4 5" xfId="751"/>
    <cellStyle name="Normal 4 6" xfId="752"/>
    <cellStyle name="Normal 4 7" xfId="753"/>
    <cellStyle name="Normal 4 8" xfId="754"/>
    <cellStyle name="Normal 4 9" xfId="755"/>
    <cellStyle name="Normal 40" xfId="756"/>
    <cellStyle name="Normal 41" xfId="757"/>
    <cellStyle name="Normal 42" xfId="758"/>
    <cellStyle name="Normal 43" xfId="759"/>
    <cellStyle name="Normal 44" xfId="760"/>
    <cellStyle name="Normal 45" xfId="761"/>
    <cellStyle name="Normal 46" xfId="762"/>
    <cellStyle name="Normal 5" xfId="9"/>
    <cellStyle name="Normal 5 10" xfId="763"/>
    <cellStyle name="Normal 5 11" xfId="764"/>
    <cellStyle name="Normal 5 12" xfId="765"/>
    <cellStyle name="Normal 5 13" xfId="766"/>
    <cellStyle name="Normal 5 14" xfId="767"/>
    <cellStyle name="Normal 5 15" xfId="768"/>
    <cellStyle name="Normal 5 16" xfId="769"/>
    <cellStyle name="Normal 5 17" xfId="770"/>
    <cellStyle name="Normal 5 18" xfId="771"/>
    <cellStyle name="Normal 5 19" xfId="772"/>
    <cellStyle name="Normal 5 2" xfId="773"/>
    <cellStyle name="Normal 5 20" xfId="774"/>
    <cellStyle name="Normal 5 21" xfId="775"/>
    <cellStyle name="Normal 5 3" xfId="776"/>
    <cellStyle name="Normal 5 4" xfId="777"/>
    <cellStyle name="Normal 5 5" xfId="778"/>
    <cellStyle name="Normal 5 6" xfId="779"/>
    <cellStyle name="Normal 5 7" xfId="780"/>
    <cellStyle name="Normal 5 8" xfId="781"/>
    <cellStyle name="Normal 5 9" xfId="782"/>
    <cellStyle name="Normal 6" xfId="10"/>
    <cellStyle name="Normal 6 10" xfId="783"/>
    <cellStyle name="Normal 6 11" xfId="784"/>
    <cellStyle name="Normal 6 12" xfId="785"/>
    <cellStyle name="Normal 6 13" xfId="786"/>
    <cellStyle name="Normal 6 14" xfId="787"/>
    <cellStyle name="Normal 6 15" xfId="788"/>
    <cellStyle name="Normal 6 16" xfId="789"/>
    <cellStyle name="Normal 6 17" xfId="790"/>
    <cellStyle name="Normal 6 18" xfId="791"/>
    <cellStyle name="Normal 6 19" xfId="792"/>
    <cellStyle name="Normal 6 2" xfId="793"/>
    <cellStyle name="Normal 6 20" xfId="794"/>
    <cellStyle name="Normal 6 3" xfId="795"/>
    <cellStyle name="Normal 6 4" xfId="796"/>
    <cellStyle name="Normal 6 5" xfId="797"/>
    <cellStyle name="Normal 6 6" xfId="798"/>
    <cellStyle name="Normal 6 7" xfId="799"/>
    <cellStyle name="Normal 6 8" xfId="800"/>
    <cellStyle name="Normal 6 9" xfId="801"/>
    <cellStyle name="Normal 7" xfId="11"/>
    <cellStyle name="Normal 7 10" xfId="802"/>
    <cellStyle name="Normal 7 11" xfId="803"/>
    <cellStyle name="Normal 7 12" xfId="804"/>
    <cellStyle name="Normal 7 13" xfId="805"/>
    <cellStyle name="Normal 7 14" xfId="806"/>
    <cellStyle name="Normal 7 15" xfId="807"/>
    <cellStyle name="Normal 7 16" xfId="808"/>
    <cellStyle name="Normal 7 17" xfId="809"/>
    <cellStyle name="Normal 7 18" xfId="810"/>
    <cellStyle name="Normal 7 19" xfId="811"/>
    <cellStyle name="Normal 7 2" xfId="812"/>
    <cellStyle name="Normal 7 20" xfId="813"/>
    <cellStyle name="Normal 7 3" xfId="814"/>
    <cellStyle name="Normal 7 4" xfId="815"/>
    <cellStyle name="Normal 7 5" xfId="816"/>
    <cellStyle name="Normal 7 6" xfId="817"/>
    <cellStyle name="Normal 7 7" xfId="818"/>
    <cellStyle name="Normal 7 8" xfId="819"/>
    <cellStyle name="Normal 7 9" xfId="820"/>
    <cellStyle name="Normal 8" xfId="12"/>
    <cellStyle name="Normal 8 10" xfId="821"/>
    <cellStyle name="Normal 8 11" xfId="822"/>
    <cellStyle name="Normal 8 12" xfId="823"/>
    <cellStyle name="Normal 8 13" xfId="824"/>
    <cellStyle name="Normal 8 14" xfId="825"/>
    <cellStyle name="Normal 8 15" xfId="826"/>
    <cellStyle name="Normal 8 16" xfId="827"/>
    <cellStyle name="Normal 8 17" xfId="828"/>
    <cellStyle name="Normal 8 18" xfId="829"/>
    <cellStyle name="Normal 8 19" xfId="830"/>
    <cellStyle name="Normal 8 2" xfId="831"/>
    <cellStyle name="Normal 8 20" xfId="832"/>
    <cellStyle name="Normal 8 3" xfId="833"/>
    <cellStyle name="Normal 8 4" xfId="834"/>
    <cellStyle name="Normal 8 5" xfId="835"/>
    <cellStyle name="Normal 8 6" xfId="836"/>
    <cellStyle name="Normal 8 7" xfId="837"/>
    <cellStyle name="Normal 8 8" xfId="838"/>
    <cellStyle name="Normal 8 9" xfId="839"/>
    <cellStyle name="Normal 9" xfId="840"/>
    <cellStyle name="Normal 9 10" xfId="841"/>
    <cellStyle name="Normal 9 11" xfId="842"/>
    <cellStyle name="Normal 9 12" xfId="843"/>
    <cellStyle name="Normal 9 13" xfId="844"/>
    <cellStyle name="Normal 9 14" xfId="845"/>
    <cellStyle name="Normal 9 15" xfId="846"/>
    <cellStyle name="Normal 9 16" xfId="847"/>
    <cellStyle name="Normal 9 17" xfId="848"/>
    <cellStyle name="Normal 9 18" xfId="849"/>
    <cellStyle name="Normal 9 19" xfId="850"/>
    <cellStyle name="Normal 9 2" xfId="851"/>
    <cellStyle name="Normal 9 20" xfId="852"/>
    <cellStyle name="Normal 9 3" xfId="853"/>
    <cellStyle name="Normal 9 4" xfId="854"/>
    <cellStyle name="Normal 9 5" xfId="855"/>
    <cellStyle name="Normal 9 6" xfId="856"/>
    <cellStyle name="Normal 9 7" xfId="857"/>
    <cellStyle name="Normal 9 8" xfId="858"/>
    <cellStyle name="Normal 9 9" xfId="859"/>
    <cellStyle name="Título2" xfId="13"/>
  </cellStyles>
  <dxfs count="0"/>
  <tableStyles count="0" defaultTableStyle="TableStyleMedium2" defaultPivotStyle="PivotStyleLight16"/>
  <colors>
    <mruColors>
      <color rgb="FFFFCC66"/>
      <color rgb="FFCCFF33"/>
      <color rgb="FFFF99FF"/>
      <color rgb="FF000000"/>
      <color rgb="FFB328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5</xdr:row>
      <xdr:rowOff>104775</xdr:rowOff>
    </xdr:from>
    <xdr:to>
      <xdr:col>3</xdr:col>
      <xdr:colOff>371475</xdr:colOff>
      <xdr:row>10</xdr:row>
      <xdr:rowOff>190500</xdr:rowOff>
    </xdr:to>
    <xdr:sp macro="" textlink="">
      <xdr:nvSpPr>
        <xdr:cNvPr id="2" name="1 Abrir llave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3962400" y="1457325"/>
          <a:ext cx="314325" cy="127635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476251</xdr:colOff>
      <xdr:row>1</xdr:row>
      <xdr:rowOff>4191</xdr:rowOff>
    </xdr:from>
    <xdr:to>
      <xdr:col>2</xdr:col>
      <xdr:colOff>1472</xdr:colOff>
      <xdr:row>7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6" y="194691"/>
          <a:ext cx="1471" cy="1138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476251</xdr:colOff>
      <xdr:row>1</xdr:row>
      <xdr:rowOff>4191</xdr:rowOff>
    </xdr:from>
    <xdr:ext cx="1471" cy="1138809"/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6" y="194691"/>
          <a:ext cx="1471" cy="1138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495300</xdr:colOff>
      <xdr:row>0</xdr:row>
      <xdr:rowOff>66675</xdr:rowOff>
    </xdr:from>
    <xdr:to>
      <xdr:col>2</xdr:col>
      <xdr:colOff>1960679</xdr:colOff>
      <xdr:row>6</xdr:row>
      <xdr:rowOff>62484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66675"/>
          <a:ext cx="1465379" cy="1138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inda_09@hotmail.com" TargetMode="External"/><Relationship Id="rId13" Type="http://schemas.openxmlformats.org/officeDocument/2006/relationships/hyperlink" Target="mailto:quevedo_exe@hotmail.com" TargetMode="External"/><Relationship Id="rId18" Type="http://schemas.openxmlformats.org/officeDocument/2006/relationships/comments" Target="../comments8.xml"/><Relationship Id="rId3" Type="http://schemas.openxmlformats.org/officeDocument/2006/relationships/hyperlink" Target="mailto:eibarra@ibarraconsultores.com.mx" TargetMode="External"/><Relationship Id="rId7" Type="http://schemas.openxmlformats.org/officeDocument/2006/relationships/hyperlink" Target="mailto:sehico_4@hotmail.com" TargetMode="External"/><Relationship Id="rId12" Type="http://schemas.openxmlformats.org/officeDocument/2006/relationships/hyperlink" Target="mailto:femume@hotmail.com" TargetMode="External"/><Relationship Id="rId17" Type="http://schemas.openxmlformats.org/officeDocument/2006/relationships/vmlDrawing" Target="../drawings/vmlDrawing8.vml"/><Relationship Id="rId2" Type="http://schemas.openxmlformats.org/officeDocument/2006/relationships/hyperlink" Target="mailto:ing.josemaq@gmail.com" TargetMode="External"/><Relationship Id="rId16" Type="http://schemas.openxmlformats.org/officeDocument/2006/relationships/printerSettings" Target="../printerSettings/printerSettings14.bin"/><Relationship Id="rId1" Type="http://schemas.openxmlformats.org/officeDocument/2006/relationships/hyperlink" Target="mailto:caguilar@ibarraconsultores.com.mx" TargetMode="External"/><Relationship Id="rId6" Type="http://schemas.openxmlformats.org/officeDocument/2006/relationships/hyperlink" Target="mailto:contabilidadlapremco@gmail.com" TargetMode="External"/><Relationship Id="rId11" Type="http://schemas.openxmlformats.org/officeDocument/2006/relationships/hyperlink" Target="mailto:mujicavf@gamil.com" TargetMode="External"/><Relationship Id="rId5" Type="http://schemas.openxmlformats.org/officeDocument/2006/relationships/hyperlink" Target="mailto:isaac_wolf2012@hotmail.com" TargetMode="External"/><Relationship Id="rId15" Type="http://schemas.openxmlformats.org/officeDocument/2006/relationships/hyperlink" Target="mailto:raiz111@hotmail.com" TargetMode="External"/><Relationship Id="rId10" Type="http://schemas.openxmlformats.org/officeDocument/2006/relationships/hyperlink" Target="mailto:gerardomezabe@hotmail.com" TargetMode="External"/><Relationship Id="rId4" Type="http://schemas.openxmlformats.org/officeDocument/2006/relationships/hyperlink" Target="mailto:jose.due&#241;ez@scvial.com.mx" TargetMode="External"/><Relationship Id="rId9" Type="http://schemas.openxmlformats.org/officeDocument/2006/relationships/hyperlink" Target="mailto:mariano.69@hotmail.com" TargetMode="External"/><Relationship Id="rId14" Type="http://schemas.openxmlformats.org/officeDocument/2006/relationships/hyperlink" Target="mailto:ing.enriquesalazar@gmail.com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mailto:cgomezobraspublicassalamanca@gmail.com" TargetMode="External"/><Relationship Id="rId13" Type="http://schemas.openxmlformats.org/officeDocument/2006/relationships/hyperlink" Target="mailto:proy.opsa.william@outlook.com" TargetMode="External"/><Relationship Id="rId18" Type="http://schemas.openxmlformats.org/officeDocument/2006/relationships/hyperlink" Target="mailto:i1257@hotmail.com" TargetMode="External"/><Relationship Id="rId26" Type="http://schemas.openxmlformats.org/officeDocument/2006/relationships/drawing" Target="../drawings/drawing2.xml"/><Relationship Id="rId3" Type="http://schemas.openxmlformats.org/officeDocument/2006/relationships/hyperlink" Target="mailto:raygomez72@gmail.com" TargetMode="External"/><Relationship Id="rId21" Type="http://schemas.openxmlformats.org/officeDocument/2006/relationships/hyperlink" Target="mailto:ramon_val03@hotmail.com" TargetMode="External"/><Relationship Id="rId7" Type="http://schemas.openxmlformats.org/officeDocument/2006/relationships/hyperlink" Target="mailto:fer0228@hotmail.com" TargetMode="External"/><Relationship Id="rId12" Type="http://schemas.openxmlformats.org/officeDocument/2006/relationships/hyperlink" Target="mailto:carrillo1046@gmail.com" TargetMode="External"/><Relationship Id="rId17" Type="http://schemas.openxmlformats.org/officeDocument/2006/relationships/hyperlink" Target="mailto:arquitecturaehr@gmail.com" TargetMode="External"/><Relationship Id="rId25" Type="http://schemas.openxmlformats.org/officeDocument/2006/relationships/printerSettings" Target="../printerSettings/printerSettings17.bin"/><Relationship Id="rId2" Type="http://schemas.openxmlformats.org/officeDocument/2006/relationships/hyperlink" Target="mailto:p_dongm@hotmail.com" TargetMode="External"/><Relationship Id="rId16" Type="http://schemas.openxmlformats.org/officeDocument/2006/relationships/hyperlink" Target="mailto:arturo.uro91@gmail.com" TargetMode="External"/><Relationship Id="rId20" Type="http://schemas.openxmlformats.org/officeDocument/2006/relationships/hyperlink" Target="mailto:ocdrosales@gmail.com" TargetMode="External"/><Relationship Id="rId1" Type="http://schemas.openxmlformats.org/officeDocument/2006/relationships/hyperlink" Target="mailto:hugosie15@gmail.com" TargetMode="External"/><Relationship Id="rId6" Type="http://schemas.openxmlformats.org/officeDocument/2006/relationships/hyperlink" Target="mailto:ricardo.obraspublicassalamanca@gmail.com" TargetMode="External"/><Relationship Id="rId11" Type="http://schemas.openxmlformats.org/officeDocument/2006/relationships/hyperlink" Target="mailto:sergio.obraspublicassalamanca@gmail.com" TargetMode="External"/><Relationship Id="rId24" Type="http://schemas.openxmlformats.org/officeDocument/2006/relationships/hyperlink" Target="mailto:a.camacho.le@gmail.com" TargetMode="External"/><Relationship Id="rId5" Type="http://schemas.openxmlformats.org/officeDocument/2006/relationships/hyperlink" Target="mailto:jov_120594_ch@hotmail.com" TargetMode="External"/><Relationship Id="rId15" Type="http://schemas.openxmlformats.org/officeDocument/2006/relationships/hyperlink" Target="mailto:jose.rodriguezt@conagua.gob.mx" TargetMode="External"/><Relationship Id="rId23" Type="http://schemas.openxmlformats.org/officeDocument/2006/relationships/hyperlink" Target="mailto:cristinafrancoh@gmail.com" TargetMode="External"/><Relationship Id="rId10" Type="http://schemas.openxmlformats.org/officeDocument/2006/relationships/hyperlink" Target="mailto:josecarlos.ing@hotmail.com" TargetMode="External"/><Relationship Id="rId19" Type="http://schemas.openxmlformats.org/officeDocument/2006/relationships/hyperlink" Target="mailto:carroyo0@gmail.com" TargetMode="External"/><Relationship Id="rId4" Type="http://schemas.openxmlformats.org/officeDocument/2006/relationships/hyperlink" Target="mailto:lisuausiete@gmail.com" TargetMode="External"/><Relationship Id="rId9" Type="http://schemas.openxmlformats.org/officeDocument/2006/relationships/hyperlink" Target="mailto:marcogtz80@hotmail.com" TargetMode="External"/><Relationship Id="rId14" Type="http://schemas.openxmlformats.org/officeDocument/2006/relationships/hyperlink" Target="mailto:angie.obraspublicassalamanca@gmail.com" TargetMode="External"/><Relationship Id="rId22" Type="http://schemas.openxmlformats.org/officeDocument/2006/relationships/hyperlink" Target="mailto:miguelaccord@hotmail.com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3" Type="http://schemas.openxmlformats.org/officeDocument/2006/relationships/hyperlink" Target="mailto:jivan91@outlook.com" TargetMode="External"/><Relationship Id="rId18" Type="http://schemas.openxmlformats.org/officeDocument/2006/relationships/hyperlink" Target="mailto:francisco.jgsg@itc-ac.edu.mx" TargetMode="External"/><Relationship Id="rId26" Type="http://schemas.openxmlformats.org/officeDocument/2006/relationships/hyperlink" Target="mailto:david.bcg@itc-ac.edu.mx" TargetMode="External"/><Relationship Id="rId39" Type="http://schemas.openxmlformats.org/officeDocument/2006/relationships/hyperlink" Target="mailto:glopez@ingenieriat4.com" TargetMode="External"/><Relationship Id="rId21" Type="http://schemas.openxmlformats.org/officeDocument/2006/relationships/hyperlink" Target="mailto:fatima.jslg@itc-ac.edu.mx" TargetMode="External"/><Relationship Id="rId34" Type="http://schemas.openxmlformats.org/officeDocument/2006/relationships/hyperlink" Target="mailto:diego.arg@itc-ac.edu.mx" TargetMode="External"/><Relationship Id="rId42" Type="http://schemas.openxmlformats.org/officeDocument/2006/relationships/hyperlink" Target="mailto:alex.elorza@yahoo.com.mx" TargetMode="External"/><Relationship Id="rId47" Type="http://schemas.openxmlformats.org/officeDocument/2006/relationships/hyperlink" Target="mailto:ic.quiroz@hotmail.com" TargetMode="External"/><Relationship Id="rId50" Type="http://schemas.openxmlformats.org/officeDocument/2006/relationships/hyperlink" Target="mailto:nrtellez@gmail.com" TargetMode="External"/><Relationship Id="rId55" Type="http://schemas.openxmlformats.org/officeDocument/2006/relationships/hyperlink" Target="mailto:eperezm@aseg.gob.mx" TargetMode="External"/><Relationship Id="rId63" Type="http://schemas.openxmlformats.org/officeDocument/2006/relationships/hyperlink" Target="mailto:hcorralesm@itc-ac.edu.mx" TargetMode="External"/><Relationship Id="rId7" Type="http://schemas.openxmlformats.org/officeDocument/2006/relationships/hyperlink" Target="mailto:arqrodripiano@hotmail.com" TargetMode="External"/><Relationship Id="rId2" Type="http://schemas.openxmlformats.org/officeDocument/2006/relationships/hyperlink" Target="mailto:jorgeluis.acosta@outlook.com" TargetMode="External"/><Relationship Id="rId16" Type="http://schemas.openxmlformats.org/officeDocument/2006/relationships/hyperlink" Target="mailto:jorge.ldag@itc-ac.edu.mx" TargetMode="External"/><Relationship Id="rId20" Type="http://schemas.openxmlformats.org/officeDocument/2006/relationships/hyperlink" Target="mailto:pablo.emag@itc-ac.edu.mx" TargetMode="External"/><Relationship Id="rId29" Type="http://schemas.openxmlformats.org/officeDocument/2006/relationships/hyperlink" Target="mailto:daniela.psgg@itc-ac.edu.mx" TargetMode="External"/><Relationship Id="rId41" Type="http://schemas.openxmlformats.org/officeDocument/2006/relationships/hyperlink" Target="mailto:davidbravo.c@hotmail.com" TargetMode="External"/><Relationship Id="rId54" Type="http://schemas.openxmlformats.org/officeDocument/2006/relationships/hyperlink" Target="mailto:magdalenasolorzano673@gmail.com" TargetMode="External"/><Relationship Id="rId62" Type="http://schemas.openxmlformats.org/officeDocument/2006/relationships/hyperlink" Target="mailto:mahuertac@itc-ac.edu.mx" TargetMode="External"/><Relationship Id="rId1" Type="http://schemas.openxmlformats.org/officeDocument/2006/relationships/hyperlink" Target="mailto:caa_810329@yahoo.com.mx" TargetMode="External"/><Relationship Id="rId6" Type="http://schemas.openxmlformats.org/officeDocument/2006/relationships/hyperlink" Target="mailto:fatijusalas@gmail.com" TargetMode="External"/><Relationship Id="rId11" Type="http://schemas.openxmlformats.org/officeDocument/2006/relationships/hyperlink" Target="mailto:aldo_ych13@hotmail.com" TargetMode="External"/><Relationship Id="rId24" Type="http://schemas.openxmlformats.org/officeDocument/2006/relationships/hyperlink" Target="mailto:david.rgg@itc-ac.edu.mx" TargetMode="External"/><Relationship Id="rId32" Type="http://schemas.openxmlformats.org/officeDocument/2006/relationships/hyperlink" Target="mailto:edith.nhmg@itc-ac.edu.mx" TargetMode="External"/><Relationship Id="rId37" Type="http://schemas.openxmlformats.org/officeDocument/2006/relationships/hyperlink" Target="mailto:diana@armetsa.com" TargetMode="External"/><Relationship Id="rId40" Type="http://schemas.openxmlformats.org/officeDocument/2006/relationships/hyperlink" Target="mailto:aloybaf_86@hotmail.com" TargetMode="External"/><Relationship Id="rId45" Type="http://schemas.openxmlformats.org/officeDocument/2006/relationships/hyperlink" Target="mailto:portafolio_ejecutivo@hotmail.com" TargetMode="External"/><Relationship Id="rId53" Type="http://schemas.openxmlformats.org/officeDocument/2006/relationships/hyperlink" Target="mailto:ivan.ortega.marin@gmail.com" TargetMode="External"/><Relationship Id="rId58" Type="http://schemas.openxmlformats.org/officeDocument/2006/relationships/hyperlink" Target="mailto:jesus.reyna@cmicgto.com.mx" TargetMode="External"/><Relationship Id="rId5" Type="http://schemas.openxmlformats.org/officeDocument/2006/relationships/hyperlink" Target="mailto:ing.pablomancera@gmail.com" TargetMode="External"/><Relationship Id="rId15" Type="http://schemas.openxmlformats.org/officeDocument/2006/relationships/hyperlink" Target="mailto:diegoaranda03@gmail.com" TargetMode="External"/><Relationship Id="rId23" Type="http://schemas.openxmlformats.org/officeDocument/2006/relationships/hyperlink" Target="mailto:saul.orpg@itc-ac.edu.mx" TargetMode="External"/><Relationship Id="rId28" Type="http://schemas.openxmlformats.org/officeDocument/2006/relationships/hyperlink" Target="mailto:daniel.grg@itc-ac.edu.mx" TargetMode="External"/><Relationship Id="rId36" Type="http://schemas.openxmlformats.org/officeDocument/2006/relationships/hyperlink" Target="mailto:juan.caag@itc-ac.edu.mx" TargetMode="External"/><Relationship Id="rId49" Type="http://schemas.openxmlformats.org/officeDocument/2006/relationships/hyperlink" Target="mailto:oarechiga_89@hotmail.com" TargetMode="External"/><Relationship Id="rId57" Type="http://schemas.openxmlformats.org/officeDocument/2006/relationships/hyperlink" Target="mailto:jcorralesmestas@gmail.com" TargetMode="External"/><Relationship Id="rId61" Type="http://schemas.openxmlformats.org/officeDocument/2006/relationships/hyperlink" Target="mailto:jiortegam@itc-ac.edu.mx" TargetMode="External"/><Relationship Id="rId10" Type="http://schemas.openxmlformats.org/officeDocument/2006/relationships/hyperlink" Target="mailto:danielapsg@outlook.com" TargetMode="External"/><Relationship Id="rId19" Type="http://schemas.openxmlformats.org/officeDocument/2006/relationships/hyperlink" Target="mailto:diego.rvg@itc-ac.edu.mx" TargetMode="External"/><Relationship Id="rId31" Type="http://schemas.openxmlformats.org/officeDocument/2006/relationships/hyperlink" Target="mailto:gustavo.lgg@itc-ac.edu.mx" TargetMode="External"/><Relationship Id="rId44" Type="http://schemas.openxmlformats.org/officeDocument/2006/relationships/hyperlink" Target="mailto:adalbertlehmann@yahoo.com" TargetMode="External"/><Relationship Id="rId52" Type="http://schemas.openxmlformats.org/officeDocument/2006/relationships/hyperlink" Target="mailto:marcos.rodriguez@ucsa.com.mx" TargetMode="External"/><Relationship Id="rId60" Type="http://schemas.openxmlformats.org/officeDocument/2006/relationships/hyperlink" Target="mailto:eperezm@itc-ac.edu.mx" TargetMode="External"/><Relationship Id="rId65" Type="http://schemas.openxmlformats.org/officeDocument/2006/relationships/printerSettings" Target="../printerSettings/printerSettings21.bin"/><Relationship Id="rId4" Type="http://schemas.openxmlformats.org/officeDocument/2006/relationships/hyperlink" Target="mailto:drv.arq@gmail.com" TargetMode="External"/><Relationship Id="rId9" Type="http://schemas.openxmlformats.org/officeDocument/2006/relationships/hyperlink" Target="mailto:arq.luis27@outlook.es" TargetMode="External"/><Relationship Id="rId14" Type="http://schemas.openxmlformats.org/officeDocument/2006/relationships/hyperlink" Target="mailto:alanz1315@gmail.com" TargetMode="External"/><Relationship Id="rId22" Type="http://schemas.openxmlformats.org/officeDocument/2006/relationships/hyperlink" Target="mailto:diana.vmg@itc-ac.edu.mx" TargetMode="External"/><Relationship Id="rId27" Type="http://schemas.openxmlformats.org/officeDocument/2006/relationships/hyperlink" Target="mailto:alan.izrg@itc-ac.edu.mx" TargetMode="External"/><Relationship Id="rId30" Type="http://schemas.openxmlformats.org/officeDocument/2006/relationships/hyperlink" Target="mailto:aldo.uych@itc-ac.edu.mx" TargetMode="External"/><Relationship Id="rId35" Type="http://schemas.openxmlformats.org/officeDocument/2006/relationships/hyperlink" Target="mailto:fabiola.gg@itc-ac.edu.mx" TargetMode="External"/><Relationship Id="rId43" Type="http://schemas.openxmlformats.org/officeDocument/2006/relationships/hyperlink" Target="mailto:alejandro.epg@itc-ac.edu.mx" TargetMode="External"/><Relationship Id="rId48" Type="http://schemas.openxmlformats.org/officeDocument/2006/relationships/hyperlink" Target="mailto:ing.josemaq@gmail.com" TargetMode="External"/><Relationship Id="rId56" Type="http://schemas.openxmlformats.org/officeDocument/2006/relationships/hyperlink" Target="mailto:falcong32@hotmail.com" TargetMode="External"/><Relationship Id="rId64" Type="http://schemas.openxmlformats.org/officeDocument/2006/relationships/hyperlink" Target="mailto:jjreynam@itc-ac.edu.mx" TargetMode="External"/><Relationship Id="rId8" Type="http://schemas.openxmlformats.org/officeDocument/2006/relationships/hyperlink" Target="mailto:david@grupoursa.com" TargetMode="External"/><Relationship Id="rId51" Type="http://schemas.openxmlformats.org/officeDocument/2006/relationships/hyperlink" Target="mailto:pumahcs@gmail.com" TargetMode="External"/><Relationship Id="rId3" Type="http://schemas.openxmlformats.org/officeDocument/2006/relationships/hyperlink" Target="mailto:frankarqys@gmail.com" TargetMode="External"/><Relationship Id="rId12" Type="http://schemas.openxmlformats.org/officeDocument/2006/relationships/hyperlink" Target="mailto:edith.horta@cmicgto.com.mx" TargetMode="External"/><Relationship Id="rId17" Type="http://schemas.openxmlformats.org/officeDocument/2006/relationships/hyperlink" Target="mailto:jorge.ldag@itc-ac.edu.mx" TargetMode="External"/><Relationship Id="rId25" Type="http://schemas.openxmlformats.org/officeDocument/2006/relationships/hyperlink" Target="mailto:victor.ommg@itc-ac.edu.mx" TargetMode="External"/><Relationship Id="rId33" Type="http://schemas.openxmlformats.org/officeDocument/2006/relationships/hyperlink" Target="mailto:jesus.ievg@itc-ac.edu.mx" TargetMode="External"/><Relationship Id="rId38" Type="http://schemas.openxmlformats.org/officeDocument/2006/relationships/hyperlink" Target="mailto:olegmdz@gmail.com" TargetMode="External"/><Relationship Id="rId46" Type="http://schemas.openxmlformats.org/officeDocument/2006/relationships/hyperlink" Target="mailto:emj_jasso@hotmail.com" TargetMode="External"/><Relationship Id="rId59" Type="http://schemas.openxmlformats.org/officeDocument/2006/relationships/hyperlink" Target="mailto:juan.mrrg@itc-ac.edu.mx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mailto:cesarcharles@supervisionydiseno.com" TargetMode="External"/><Relationship Id="rId2" Type="http://schemas.openxmlformats.org/officeDocument/2006/relationships/hyperlink" Target="mailto:alerov_8@hotmail.com" TargetMode="External"/><Relationship Id="rId1" Type="http://schemas.openxmlformats.org/officeDocument/2006/relationships/hyperlink" Target="mailto:s_medina_a@outlook.com" TargetMode="External"/><Relationship Id="rId5" Type="http://schemas.openxmlformats.org/officeDocument/2006/relationships/hyperlink" Target="mailto:neto.castro12@gmail.com" TargetMode="External"/><Relationship Id="rId4" Type="http://schemas.openxmlformats.org/officeDocument/2006/relationships/hyperlink" Target="mailto:carlosortiz27@hotmail.com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hyperlink" Target="mailto:bereduran1@hotmail.com" TargetMode="External"/><Relationship Id="rId2" Type="http://schemas.openxmlformats.org/officeDocument/2006/relationships/hyperlink" Target="mailto:daniel.ornelas@leon.gob.mx" TargetMode="External"/><Relationship Id="rId1" Type="http://schemas.openxmlformats.org/officeDocument/2006/relationships/hyperlink" Target="mailto:ferespitia@live.com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hyperlink" Target="mailto:josue@phpavimentos.com.mx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DE45"/>
  <sheetViews>
    <sheetView topLeftCell="G13" zoomScale="75" workbookViewId="0">
      <selection activeCell="G5" sqref="G5"/>
    </sheetView>
  </sheetViews>
  <sheetFormatPr baseColWidth="10" defaultColWidth="11.42578125" defaultRowHeight="13.5" x14ac:dyDescent="0.25"/>
  <cols>
    <col min="1" max="2" width="4.140625" style="201" hidden="1" customWidth="1"/>
    <col min="3" max="4" width="9.28515625" style="201" hidden="1" customWidth="1"/>
    <col min="5" max="6" width="33.5703125" style="201" hidden="1" customWidth="1"/>
    <col min="7" max="7" width="48.7109375" style="205" customWidth="1"/>
    <col min="8" max="8" width="15.28515625" style="205" customWidth="1"/>
    <col min="9" max="9" width="9" style="201" customWidth="1"/>
    <col min="10" max="10" width="14.7109375" style="201" customWidth="1"/>
    <col min="11" max="11" width="12.5703125" style="201" customWidth="1"/>
    <col min="12" max="12" width="14.5703125" style="201" customWidth="1"/>
    <col min="13" max="13" width="11.85546875" style="201" customWidth="1"/>
    <col min="14" max="14" width="14.5703125" style="201" customWidth="1"/>
    <col min="15" max="15" width="9.5703125" style="201" customWidth="1"/>
    <col min="16" max="16" width="15.5703125" style="201" customWidth="1"/>
    <col min="17" max="17" width="11.5703125" style="201" customWidth="1"/>
    <col min="18" max="18" width="15.5703125" style="201" customWidth="1"/>
    <col min="19" max="19" width="13.85546875" style="201" customWidth="1"/>
    <col min="20" max="20" width="11.42578125" style="204" customWidth="1"/>
    <col min="21" max="28" width="11.42578125" style="205" customWidth="1"/>
    <col min="29" max="29" width="14.28515625" style="205" customWidth="1"/>
    <col min="30" max="32" width="11.42578125" style="205" customWidth="1"/>
    <col min="33" max="33" width="11.42578125" style="204" customWidth="1"/>
    <col min="34" max="34" width="15.42578125" style="205" customWidth="1"/>
    <col min="35" max="35" width="11.42578125" style="205" customWidth="1"/>
    <col min="36" max="36" width="13.85546875" style="205" customWidth="1"/>
    <col min="37" max="37" width="11.42578125" style="205" customWidth="1"/>
    <col min="38" max="38" width="15.5703125" style="205" customWidth="1"/>
    <col min="39" max="39" width="11.42578125" style="205" customWidth="1"/>
    <col min="40" max="40" width="14.42578125" style="205" customWidth="1"/>
    <col min="41" max="41" width="11.42578125" style="205"/>
    <col min="42" max="42" width="13.7109375" style="205" customWidth="1"/>
    <col min="43" max="16384" width="11.42578125" style="205"/>
  </cols>
  <sheetData>
    <row r="1" spans="1:109" s="188" customFormat="1" ht="16.5" customHeight="1" x14ac:dyDescent="0.25">
      <c r="A1" s="801" t="s">
        <v>3</v>
      </c>
      <c r="B1" s="801" t="s">
        <v>3</v>
      </c>
      <c r="C1" s="803" t="s">
        <v>965</v>
      </c>
      <c r="D1" s="185"/>
      <c r="E1" s="185"/>
      <c r="F1" s="185"/>
      <c r="G1" s="794" t="s">
        <v>966</v>
      </c>
      <c r="H1" s="804" t="s">
        <v>5</v>
      </c>
      <c r="I1" s="186"/>
      <c r="J1" s="802" t="s">
        <v>967</v>
      </c>
      <c r="K1" s="187"/>
      <c r="L1" s="795" t="s">
        <v>968</v>
      </c>
      <c r="M1" s="187"/>
      <c r="N1" s="796" t="s">
        <v>969</v>
      </c>
      <c r="O1" s="796"/>
      <c r="P1" s="797" t="s">
        <v>970</v>
      </c>
      <c r="Q1" s="797"/>
      <c r="R1" s="798" t="s">
        <v>971</v>
      </c>
      <c r="S1" s="798"/>
      <c r="T1" s="799" t="s">
        <v>972</v>
      </c>
      <c r="AA1" s="800" t="s">
        <v>973</v>
      </c>
      <c r="AB1" s="800"/>
      <c r="AC1" s="794" t="s">
        <v>974</v>
      </c>
      <c r="AD1" s="794"/>
      <c r="AE1" s="801" t="s">
        <v>975</v>
      </c>
      <c r="AF1" s="801"/>
      <c r="AG1" s="799" t="s">
        <v>976</v>
      </c>
      <c r="AH1" s="794" t="s">
        <v>977</v>
      </c>
      <c r="AI1" s="785" t="s">
        <v>978</v>
      </c>
      <c r="AJ1" s="794" t="s">
        <v>979</v>
      </c>
      <c r="AK1" s="785" t="s">
        <v>978</v>
      </c>
      <c r="AL1" s="785" t="s">
        <v>980</v>
      </c>
      <c r="AM1" s="785" t="s">
        <v>978</v>
      </c>
      <c r="AN1" s="785" t="s">
        <v>981</v>
      </c>
      <c r="AO1" s="785" t="s">
        <v>978</v>
      </c>
      <c r="AP1" s="785" t="s">
        <v>982</v>
      </c>
      <c r="AQ1" s="785" t="s">
        <v>978</v>
      </c>
      <c r="AR1" s="785" t="s">
        <v>983</v>
      </c>
      <c r="AS1" s="785" t="s">
        <v>978</v>
      </c>
    </row>
    <row r="2" spans="1:109" s="188" customFormat="1" ht="12" customHeight="1" x14ac:dyDescent="0.25">
      <c r="A2" s="801"/>
      <c r="B2" s="801"/>
      <c r="C2" s="803"/>
      <c r="D2" s="185"/>
      <c r="E2" s="185"/>
      <c r="F2" s="185"/>
      <c r="G2" s="794"/>
      <c r="H2" s="804"/>
      <c r="I2" s="186"/>
      <c r="J2" s="802"/>
      <c r="K2" s="187"/>
      <c r="L2" s="795"/>
      <c r="M2" s="187"/>
      <c r="N2" s="796"/>
      <c r="O2" s="796"/>
      <c r="P2" s="797"/>
      <c r="Q2" s="797"/>
      <c r="R2" s="798"/>
      <c r="S2" s="798"/>
      <c r="T2" s="799"/>
      <c r="AA2" s="800"/>
      <c r="AB2" s="800"/>
      <c r="AC2" s="794"/>
      <c r="AD2" s="794"/>
      <c r="AE2" s="801"/>
      <c r="AF2" s="801"/>
      <c r="AG2" s="799"/>
      <c r="AH2" s="794"/>
      <c r="AI2" s="785"/>
      <c r="AJ2" s="794"/>
      <c r="AK2" s="785"/>
      <c r="AL2" s="785"/>
      <c r="AM2" s="785"/>
      <c r="AN2" s="785"/>
      <c r="AO2" s="785"/>
      <c r="AP2" s="785"/>
      <c r="AQ2" s="785"/>
      <c r="AR2" s="785"/>
      <c r="AS2" s="785"/>
    </row>
    <row r="3" spans="1:109" s="188" customFormat="1" ht="14.25" customHeight="1" x14ac:dyDescent="0.25">
      <c r="A3" s="801"/>
      <c r="B3" s="801"/>
      <c r="C3" s="803"/>
      <c r="D3" s="185"/>
      <c r="E3" s="185"/>
      <c r="F3" s="185"/>
      <c r="G3" s="794"/>
      <c r="H3" s="804"/>
      <c r="I3" s="186"/>
      <c r="J3" s="802"/>
      <c r="K3" s="187"/>
      <c r="L3" s="795"/>
      <c r="M3" s="187"/>
      <c r="N3" s="796"/>
      <c r="O3" s="796"/>
      <c r="P3" s="797"/>
      <c r="Q3" s="797"/>
      <c r="R3" s="798"/>
      <c r="S3" s="798"/>
      <c r="T3" s="799"/>
      <c r="AA3" s="800"/>
      <c r="AB3" s="800"/>
      <c r="AC3" s="794"/>
      <c r="AD3" s="794"/>
      <c r="AE3" s="801"/>
      <c r="AF3" s="801"/>
      <c r="AG3" s="799"/>
      <c r="AH3" s="794"/>
      <c r="AI3" s="785"/>
      <c r="AJ3" s="794"/>
      <c r="AK3" s="785"/>
      <c r="AL3" s="785"/>
      <c r="AM3" s="785"/>
      <c r="AN3" s="785"/>
      <c r="AO3" s="785"/>
      <c r="AP3" s="785"/>
      <c r="AQ3" s="785"/>
      <c r="AR3" s="785"/>
      <c r="AS3" s="785"/>
    </row>
    <row r="4" spans="1:109" s="196" customFormat="1" ht="51" customHeight="1" x14ac:dyDescent="0.3">
      <c r="A4" s="189" t="s">
        <v>3</v>
      </c>
      <c r="B4" s="189"/>
      <c r="C4" s="190"/>
      <c r="D4" s="190"/>
      <c r="E4" s="191" t="s">
        <v>984</v>
      </c>
      <c r="F4" s="191"/>
      <c r="G4" s="192" t="s">
        <v>985</v>
      </c>
      <c r="H4" s="193" t="s">
        <v>106</v>
      </c>
      <c r="I4" s="192" t="s">
        <v>978</v>
      </c>
      <c r="J4" s="194" t="s">
        <v>106</v>
      </c>
      <c r="K4" s="192" t="s">
        <v>978</v>
      </c>
      <c r="L4" s="195" t="s">
        <v>106</v>
      </c>
      <c r="M4" s="192" t="s">
        <v>978</v>
      </c>
      <c r="N4" s="195" t="s">
        <v>106</v>
      </c>
      <c r="O4" s="192" t="s">
        <v>978</v>
      </c>
      <c r="P4" s="195" t="s">
        <v>106</v>
      </c>
      <c r="Q4" s="192" t="s">
        <v>978</v>
      </c>
      <c r="R4" s="193" t="s">
        <v>106</v>
      </c>
      <c r="S4" s="192" t="s">
        <v>978</v>
      </c>
      <c r="T4" s="799"/>
      <c r="U4" s="194" t="s">
        <v>106</v>
      </c>
      <c r="V4" s="192" t="s">
        <v>978</v>
      </c>
      <c r="W4" s="195" t="s">
        <v>106</v>
      </c>
      <c r="X4" s="192" t="s">
        <v>978</v>
      </c>
      <c r="Y4" s="195" t="s">
        <v>106</v>
      </c>
      <c r="Z4" s="192" t="s">
        <v>978</v>
      </c>
      <c r="AA4" s="195" t="s">
        <v>106</v>
      </c>
      <c r="AB4" s="192" t="s">
        <v>978</v>
      </c>
      <c r="AC4" s="193" t="s">
        <v>106</v>
      </c>
      <c r="AD4" s="192" t="s">
        <v>978</v>
      </c>
      <c r="AE4" s="193" t="s">
        <v>106</v>
      </c>
      <c r="AF4" s="192" t="s">
        <v>978</v>
      </c>
      <c r="AG4" s="799"/>
      <c r="AH4" s="193" t="s">
        <v>106</v>
      </c>
      <c r="AI4" s="192" t="s">
        <v>978</v>
      </c>
      <c r="AJ4" s="193" t="s">
        <v>106</v>
      </c>
      <c r="AK4" s="192" t="s">
        <v>978</v>
      </c>
      <c r="AL4" s="193" t="s">
        <v>106</v>
      </c>
      <c r="AM4" s="192" t="s">
        <v>978</v>
      </c>
      <c r="AN4" s="193" t="s">
        <v>106</v>
      </c>
      <c r="AO4" s="192" t="s">
        <v>978</v>
      </c>
      <c r="AP4" s="193" t="s">
        <v>106</v>
      </c>
      <c r="AQ4" s="192" t="s">
        <v>978</v>
      </c>
      <c r="AR4" s="193" t="s">
        <v>106</v>
      </c>
      <c r="AS4" s="192" t="s">
        <v>978</v>
      </c>
    </row>
    <row r="5" spans="1:109" ht="17.25" x14ac:dyDescent="0.25">
      <c r="A5" s="197">
        <v>1</v>
      </c>
      <c r="B5" s="197"/>
      <c r="C5" s="197" t="s">
        <v>986</v>
      </c>
      <c r="D5" s="197"/>
      <c r="E5" s="198" t="s">
        <v>987</v>
      </c>
      <c r="F5" s="198"/>
      <c r="G5" s="199" t="s">
        <v>988</v>
      </c>
      <c r="H5" s="200">
        <v>3125</v>
      </c>
      <c r="I5" s="197" t="s">
        <v>989</v>
      </c>
      <c r="J5" s="200">
        <v>4000</v>
      </c>
      <c r="K5" s="197" t="s">
        <v>989</v>
      </c>
      <c r="L5" s="200">
        <v>3840</v>
      </c>
      <c r="M5" s="201" t="s">
        <v>989</v>
      </c>
      <c r="N5" s="200">
        <v>3680</v>
      </c>
      <c r="O5" s="197" t="s">
        <v>989</v>
      </c>
      <c r="P5" s="202">
        <v>3520</v>
      </c>
      <c r="Q5" s="201" t="s">
        <v>989</v>
      </c>
      <c r="R5" s="203">
        <v>3200</v>
      </c>
      <c r="U5" s="786" t="s">
        <v>428</v>
      </c>
      <c r="V5" s="786"/>
      <c r="W5" s="786"/>
      <c r="X5" s="786"/>
      <c r="Y5" s="786"/>
      <c r="Z5" s="786"/>
      <c r="AA5" s="786"/>
      <c r="AB5" s="786"/>
      <c r="AC5" s="786"/>
      <c r="AD5" s="786"/>
      <c r="AE5" s="786"/>
      <c r="AF5" s="786"/>
      <c r="AH5" s="199"/>
      <c r="AI5" s="199"/>
    </row>
    <row r="6" spans="1:109" ht="42.75" customHeight="1" x14ac:dyDescent="0.25">
      <c r="A6" s="197">
        <f>1+A5</f>
        <v>2</v>
      </c>
      <c r="B6" s="197"/>
      <c r="C6" s="197"/>
      <c r="D6" s="197"/>
      <c r="E6" s="198" t="s">
        <v>990</v>
      </c>
      <c r="F6" s="198"/>
      <c r="G6" s="199" t="s">
        <v>991</v>
      </c>
      <c r="H6" s="206">
        <v>2500</v>
      </c>
      <c r="I6" s="207" t="s">
        <v>992</v>
      </c>
      <c r="J6" s="206">
        <v>3200</v>
      </c>
      <c r="K6" s="207" t="s">
        <v>992</v>
      </c>
      <c r="L6" s="206">
        <v>3200</v>
      </c>
      <c r="M6" s="197" t="s">
        <v>993</v>
      </c>
      <c r="N6" s="206">
        <v>3200</v>
      </c>
      <c r="O6" s="197" t="s">
        <v>994</v>
      </c>
      <c r="P6" s="206">
        <v>3200</v>
      </c>
      <c r="Q6" s="201" t="s">
        <v>995</v>
      </c>
      <c r="R6" s="208">
        <v>3200</v>
      </c>
      <c r="S6" s="201" t="s">
        <v>996</v>
      </c>
      <c r="U6" s="209">
        <v>3200</v>
      </c>
      <c r="V6" s="210" t="s">
        <v>997</v>
      </c>
      <c r="W6" s="211">
        <v>3200</v>
      </c>
      <c r="X6" s="212" t="s">
        <v>998</v>
      </c>
      <c r="Y6" s="211">
        <v>3200</v>
      </c>
      <c r="Z6" s="212" t="s">
        <v>998</v>
      </c>
      <c r="AA6" s="213">
        <v>3200</v>
      </c>
      <c r="AB6" s="197" t="s">
        <v>999</v>
      </c>
      <c r="AC6" s="214">
        <v>3200</v>
      </c>
      <c r="AD6" s="197" t="s">
        <v>1000</v>
      </c>
      <c r="AE6" s="215">
        <v>3200</v>
      </c>
      <c r="AF6" s="197" t="s">
        <v>1001</v>
      </c>
      <c r="AH6" s="215">
        <v>3200</v>
      </c>
      <c r="AI6" s="197" t="s">
        <v>1001</v>
      </c>
      <c r="AJ6" s="216">
        <v>3200</v>
      </c>
      <c r="AK6" s="205" t="s">
        <v>1002</v>
      </c>
      <c r="AL6" s="216">
        <v>3200</v>
      </c>
      <c r="AM6" s="205" t="s">
        <v>1002</v>
      </c>
      <c r="AN6" s="216">
        <v>3200</v>
      </c>
      <c r="AO6" s="205" t="s">
        <v>1002</v>
      </c>
      <c r="AP6" s="216">
        <v>3200</v>
      </c>
      <c r="AQ6" s="205" t="s">
        <v>1002</v>
      </c>
    </row>
    <row r="7" spans="1:109" ht="17.25" x14ac:dyDescent="0.25">
      <c r="A7" s="197">
        <f>1+A6</f>
        <v>3</v>
      </c>
      <c r="B7" s="197"/>
      <c r="C7" s="197" t="s">
        <v>1003</v>
      </c>
      <c r="D7" s="197"/>
      <c r="E7" s="198" t="s">
        <v>1004</v>
      </c>
      <c r="F7" s="198"/>
      <c r="G7" s="199" t="s">
        <v>1005</v>
      </c>
      <c r="H7" s="206">
        <v>2500</v>
      </c>
      <c r="I7" s="197" t="s">
        <v>1006</v>
      </c>
      <c r="J7" s="206">
        <v>3200</v>
      </c>
      <c r="K7" s="197" t="s">
        <v>1007</v>
      </c>
      <c r="L7" s="206">
        <v>3200</v>
      </c>
      <c r="M7" s="197" t="s">
        <v>1008</v>
      </c>
      <c r="N7" s="206">
        <v>3200</v>
      </c>
      <c r="O7" s="197" t="s">
        <v>1009</v>
      </c>
      <c r="P7" s="206">
        <v>2600</v>
      </c>
      <c r="Q7" s="201" t="s">
        <v>1010</v>
      </c>
      <c r="R7" s="206">
        <v>3200</v>
      </c>
      <c r="S7" s="201" t="s">
        <v>1011</v>
      </c>
      <c r="U7" s="217">
        <v>3360</v>
      </c>
      <c r="V7" s="212" t="s">
        <v>1012</v>
      </c>
      <c r="W7" s="217">
        <v>3200</v>
      </c>
      <c r="X7" s="212" t="s">
        <v>1012</v>
      </c>
      <c r="Y7" s="209">
        <v>3200</v>
      </c>
      <c r="Z7" s="212" t="s">
        <v>1013</v>
      </c>
      <c r="AA7" s="218">
        <v>3200</v>
      </c>
      <c r="AB7" s="197" t="s">
        <v>1014</v>
      </c>
      <c r="AC7" s="219">
        <v>3200</v>
      </c>
      <c r="AD7" s="197" t="s">
        <v>1015</v>
      </c>
      <c r="AE7" s="220">
        <v>3360</v>
      </c>
      <c r="AF7" s="197" t="s">
        <v>1016</v>
      </c>
      <c r="AH7" s="220">
        <v>3200</v>
      </c>
      <c r="AI7" s="197" t="s">
        <v>1017</v>
      </c>
      <c r="AJ7" s="220">
        <v>3200</v>
      </c>
      <c r="AK7" s="205" t="s">
        <v>1018</v>
      </c>
      <c r="AL7" s="221">
        <v>3380</v>
      </c>
      <c r="AM7" s="205" t="s">
        <v>1019</v>
      </c>
      <c r="AN7" s="221">
        <v>3360</v>
      </c>
      <c r="AO7" s="205" t="s">
        <v>1019</v>
      </c>
      <c r="AP7" s="222">
        <v>3260</v>
      </c>
      <c r="AQ7" s="205" t="s">
        <v>1020</v>
      </c>
      <c r="AR7" s="223">
        <v>3200</v>
      </c>
      <c r="AS7" s="205" t="s">
        <v>1021</v>
      </c>
    </row>
    <row r="8" spans="1:109" ht="17.25" x14ac:dyDescent="0.25">
      <c r="A8" s="197">
        <f t="shared" ref="A8:A29" si="0">1+A7</f>
        <v>4</v>
      </c>
      <c r="B8" s="197"/>
      <c r="C8" s="197" t="s">
        <v>1022</v>
      </c>
      <c r="D8" s="197"/>
      <c r="E8" s="198" t="s">
        <v>1023</v>
      </c>
      <c r="F8" s="198"/>
      <c r="G8" s="199" t="s">
        <v>1024</v>
      </c>
      <c r="H8" s="200">
        <v>2500</v>
      </c>
      <c r="I8" s="197" t="s">
        <v>1025</v>
      </c>
      <c r="J8" s="206">
        <v>3600</v>
      </c>
      <c r="K8" s="197" t="s">
        <v>1026</v>
      </c>
      <c r="L8" s="224">
        <v>3600</v>
      </c>
      <c r="M8" s="197" t="s">
        <v>1027</v>
      </c>
      <c r="N8" s="224">
        <v>3600</v>
      </c>
      <c r="O8" s="197" t="s">
        <v>1028</v>
      </c>
      <c r="P8" s="224">
        <v>3600</v>
      </c>
      <c r="Q8" s="201" t="s">
        <v>1029</v>
      </c>
      <c r="R8" s="224">
        <v>3600</v>
      </c>
      <c r="S8" s="201" t="s">
        <v>1030</v>
      </c>
      <c r="U8" s="217">
        <v>3200</v>
      </c>
      <c r="V8" s="212" t="s">
        <v>1031</v>
      </c>
      <c r="W8" s="211">
        <v>3360</v>
      </c>
      <c r="X8" s="212" t="s">
        <v>1032</v>
      </c>
      <c r="Y8" s="211">
        <v>3200</v>
      </c>
      <c r="Z8" s="212" t="s">
        <v>1032</v>
      </c>
      <c r="AA8" s="225">
        <v>3520</v>
      </c>
      <c r="AB8" s="197" t="s">
        <v>1033</v>
      </c>
      <c r="AC8" s="226">
        <v>3360</v>
      </c>
      <c r="AD8" s="197" t="s">
        <v>1033</v>
      </c>
      <c r="AE8" s="227">
        <v>3600</v>
      </c>
      <c r="AF8" s="197" t="s">
        <v>1034</v>
      </c>
      <c r="AH8" s="227">
        <v>3600</v>
      </c>
      <c r="AI8" s="197" t="s">
        <v>1034</v>
      </c>
      <c r="AJ8" s="227">
        <v>3200</v>
      </c>
      <c r="AK8" s="205" t="s">
        <v>1035</v>
      </c>
      <c r="AL8" s="227">
        <v>3200</v>
      </c>
      <c r="AM8" s="205" t="s">
        <v>1035</v>
      </c>
      <c r="AN8" s="227">
        <v>3200</v>
      </c>
      <c r="AO8" s="205" t="s">
        <v>1035</v>
      </c>
      <c r="AP8" s="223">
        <v>3600</v>
      </c>
      <c r="AQ8" s="205" t="s">
        <v>1036</v>
      </c>
      <c r="AR8" s="223">
        <v>3200</v>
      </c>
      <c r="AS8" s="205" t="s">
        <v>1037</v>
      </c>
    </row>
    <row r="9" spans="1:109" ht="34.5" x14ac:dyDescent="0.25">
      <c r="A9" s="197">
        <f t="shared" si="0"/>
        <v>5</v>
      </c>
      <c r="B9" s="197"/>
      <c r="C9" s="197"/>
      <c r="D9" s="197"/>
      <c r="E9" s="228" t="s">
        <v>1038</v>
      </c>
      <c r="F9" s="228"/>
      <c r="G9" s="199" t="s">
        <v>1039</v>
      </c>
      <c r="H9" s="206">
        <v>2500</v>
      </c>
      <c r="I9" s="197" t="s">
        <v>1040</v>
      </c>
      <c r="J9" s="206">
        <v>3200</v>
      </c>
      <c r="K9" s="197" t="s">
        <v>1040</v>
      </c>
      <c r="L9" s="206">
        <v>3200</v>
      </c>
      <c r="M9" s="197" t="s">
        <v>1041</v>
      </c>
      <c r="N9" s="206">
        <v>3200</v>
      </c>
      <c r="O9" s="197" t="s">
        <v>1042</v>
      </c>
      <c r="P9" s="206">
        <v>3200</v>
      </c>
      <c r="Q9" s="201" t="s">
        <v>1043</v>
      </c>
      <c r="R9" s="206">
        <v>3200</v>
      </c>
      <c r="S9" s="201" t="s">
        <v>1044</v>
      </c>
      <c r="U9" s="217">
        <v>3360</v>
      </c>
      <c r="V9" s="212" t="s">
        <v>1045</v>
      </c>
      <c r="W9" s="217">
        <v>3200</v>
      </c>
      <c r="X9" s="212" t="s">
        <v>1046</v>
      </c>
      <c r="Y9" s="218">
        <v>3360</v>
      </c>
      <c r="Z9" s="210" t="s">
        <v>1047</v>
      </c>
      <c r="AA9" s="218">
        <v>3200</v>
      </c>
      <c r="AB9" s="197" t="s">
        <v>1048</v>
      </c>
      <c r="AC9" s="219">
        <v>3360</v>
      </c>
      <c r="AD9" s="197" t="s">
        <v>1049</v>
      </c>
      <c r="AE9" s="219">
        <v>3200</v>
      </c>
      <c r="AF9" s="197" t="s">
        <v>1050</v>
      </c>
      <c r="AH9" s="229">
        <v>3200</v>
      </c>
      <c r="AI9" s="197" t="s">
        <v>1051</v>
      </c>
      <c r="AJ9" s="220">
        <v>3200</v>
      </c>
      <c r="AK9" s="205" t="s">
        <v>1052</v>
      </c>
      <c r="AL9" s="230">
        <v>3200</v>
      </c>
      <c r="AM9" s="205" t="s">
        <v>1053</v>
      </c>
      <c r="AN9" s="227">
        <v>3200</v>
      </c>
      <c r="AO9" s="205" t="s">
        <v>1054</v>
      </c>
      <c r="AP9" s="227">
        <v>3200</v>
      </c>
      <c r="AQ9" s="205" t="s">
        <v>1055</v>
      </c>
      <c r="AR9" s="205">
        <v>3200</v>
      </c>
      <c r="AS9" s="205" t="s">
        <v>1056</v>
      </c>
    </row>
    <row r="10" spans="1:109" s="237" customFormat="1" ht="17.25" x14ac:dyDescent="0.25">
      <c r="A10" s="231">
        <f t="shared" si="0"/>
        <v>6</v>
      </c>
      <c r="B10" s="231"/>
      <c r="C10" s="231"/>
      <c r="D10" s="231"/>
      <c r="E10" s="232"/>
      <c r="F10" s="232"/>
      <c r="G10" s="233" t="s">
        <v>1057</v>
      </c>
      <c r="H10" s="234"/>
      <c r="I10" s="234"/>
      <c r="J10" s="234"/>
      <c r="K10" s="234" t="s">
        <v>2015</v>
      </c>
      <c r="L10" s="234"/>
      <c r="M10" s="231"/>
      <c r="N10" s="235"/>
      <c r="O10" s="231"/>
      <c r="P10" s="235"/>
      <c r="Q10" s="236"/>
      <c r="R10" s="235"/>
      <c r="S10" s="236"/>
      <c r="U10" s="233"/>
      <c r="V10" s="233"/>
      <c r="W10" s="233"/>
      <c r="X10" s="233"/>
      <c r="Y10" s="233"/>
      <c r="Z10" s="233"/>
      <c r="AA10" s="233"/>
      <c r="AB10" s="233"/>
      <c r="AC10" s="238"/>
      <c r="AD10" s="231"/>
      <c r="AE10" s="238"/>
      <c r="AF10" s="197"/>
      <c r="AH10" s="233"/>
      <c r="AI10" s="197"/>
      <c r="AK10" s="205"/>
      <c r="AM10" s="205"/>
      <c r="AO10" s="205"/>
      <c r="AQ10" s="205"/>
      <c r="AS10" s="205"/>
      <c r="AT10" s="237" t="s">
        <v>328</v>
      </c>
    </row>
    <row r="11" spans="1:109" ht="17.25" x14ac:dyDescent="0.25">
      <c r="A11" s="197">
        <f t="shared" si="0"/>
        <v>7</v>
      </c>
      <c r="B11" s="197"/>
      <c r="C11" s="197"/>
      <c r="D11" s="197"/>
      <c r="E11" s="198" t="s">
        <v>1058</v>
      </c>
      <c r="F11" s="198"/>
      <c r="G11" s="199" t="s">
        <v>1059</v>
      </c>
      <c r="H11" s="206">
        <v>2500</v>
      </c>
      <c r="I11" s="197" t="s">
        <v>1060</v>
      </c>
      <c r="J11" s="206">
        <v>3200</v>
      </c>
      <c r="K11" s="197" t="s">
        <v>1060</v>
      </c>
      <c r="L11" s="206">
        <v>3200</v>
      </c>
      <c r="M11" s="197" t="s">
        <v>1061</v>
      </c>
      <c r="N11" s="206">
        <v>3200</v>
      </c>
      <c r="O11" s="197" t="s">
        <v>1062</v>
      </c>
      <c r="P11" s="206">
        <v>3200</v>
      </c>
      <c r="Q11" s="201" t="s">
        <v>1063</v>
      </c>
      <c r="R11" s="206">
        <v>3200</v>
      </c>
      <c r="S11" s="201" t="s">
        <v>1064</v>
      </c>
      <c r="U11" s="217">
        <v>3360</v>
      </c>
      <c r="V11" s="212" t="s">
        <v>1065</v>
      </c>
      <c r="W11" s="209">
        <v>3200</v>
      </c>
      <c r="X11" s="212" t="s">
        <v>1066</v>
      </c>
      <c r="Y11" s="218">
        <v>3200</v>
      </c>
      <c r="Z11" s="212" t="s">
        <v>837</v>
      </c>
      <c r="AA11" s="225">
        <v>3200</v>
      </c>
      <c r="AB11" s="197" t="s">
        <v>1067</v>
      </c>
      <c r="AC11" s="239">
        <v>3200</v>
      </c>
      <c r="AD11" s="197" t="s">
        <v>1067</v>
      </c>
      <c r="AE11" s="240">
        <v>3200</v>
      </c>
      <c r="AF11" s="197" t="s">
        <v>1068</v>
      </c>
      <c r="AH11" s="241">
        <v>3200</v>
      </c>
      <c r="AI11" s="197" t="s">
        <v>1069</v>
      </c>
      <c r="AJ11" s="220">
        <v>3200</v>
      </c>
      <c r="AK11" s="205" t="s">
        <v>1070</v>
      </c>
      <c r="AL11" s="227">
        <v>3360</v>
      </c>
      <c r="AM11" s="205" t="s">
        <v>1071</v>
      </c>
      <c r="AN11" s="221">
        <v>3200</v>
      </c>
      <c r="AO11" s="205" t="s">
        <v>1072</v>
      </c>
      <c r="AP11" s="242">
        <v>3520</v>
      </c>
      <c r="AQ11" s="205" t="s">
        <v>1073</v>
      </c>
    </row>
    <row r="12" spans="1:109" ht="17.25" x14ac:dyDescent="0.25">
      <c r="A12" s="197">
        <f t="shared" si="0"/>
        <v>8</v>
      </c>
      <c r="B12" s="197"/>
      <c r="C12" s="197"/>
      <c r="D12" s="197"/>
      <c r="E12" s="198" t="s">
        <v>1074</v>
      </c>
      <c r="F12" s="198"/>
      <c r="G12" s="199" t="s">
        <v>1075</v>
      </c>
      <c r="H12" s="206">
        <v>2500</v>
      </c>
      <c r="I12" s="197" t="s">
        <v>1076</v>
      </c>
      <c r="J12" s="206">
        <v>3200</v>
      </c>
      <c r="K12" s="197" t="s">
        <v>1077</v>
      </c>
      <c r="L12" s="206">
        <v>3200</v>
      </c>
      <c r="M12" s="197" t="s">
        <v>1077</v>
      </c>
      <c r="N12" s="206">
        <v>3200</v>
      </c>
      <c r="O12" s="197" t="s">
        <v>1078</v>
      </c>
      <c r="P12" s="206">
        <v>3200</v>
      </c>
      <c r="Q12" s="201" t="s">
        <v>989</v>
      </c>
      <c r="R12" s="208">
        <v>3200</v>
      </c>
      <c r="S12" s="201" t="s">
        <v>1079</v>
      </c>
      <c r="U12" s="210" t="s">
        <v>1080</v>
      </c>
      <c r="V12" s="212" t="s">
        <v>1080</v>
      </c>
      <c r="W12" s="210" t="s">
        <v>1080</v>
      </c>
      <c r="X12" s="212" t="s">
        <v>1080</v>
      </c>
      <c r="Y12" s="210" t="s">
        <v>1073</v>
      </c>
      <c r="Z12" s="212"/>
      <c r="AA12" s="210" t="s">
        <v>1073</v>
      </c>
      <c r="AB12" s="197"/>
      <c r="AC12" s="212" t="s">
        <v>1073</v>
      </c>
      <c r="AD12" s="197"/>
      <c r="AE12" s="243"/>
      <c r="AF12" s="197"/>
      <c r="AH12" s="199"/>
      <c r="AI12" s="197"/>
    </row>
    <row r="13" spans="1:109" s="237" customFormat="1" ht="17.25" x14ac:dyDescent="0.25">
      <c r="A13" s="231">
        <f t="shared" si="0"/>
        <v>9</v>
      </c>
      <c r="B13" s="231"/>
      <c r="C13" s="231"/>
      <c r="D13" s="231"/>
      <c r="E13" s="232"/>
      <c r="F13" s="232"/>
      <c r="G13" s="233" t="s">
        <v>1081</v>
      </c>
      <c r="H13" s="234"/>
      <c r="I13" s="231" t="s">
        <v>1082</v>
      </c>
      <c r="J13" s="234"/>
      <c r="K13" s="231" t="s">
        <v>760</v>
      </c>
      <c r="L13" s="235"/>
      <c r="M13" s="231"/>
      <c r="N13" s="235"/>
      <c r="O13" s="231"/>
      <c r="P13" s="235"/>
      <c r="Q13" s="236"/>
      <c r="R13" s="235"/>
      <c r="S13" s="236"/>
      <c r="U13" s="233"/>
      <c r="V13" s="233"/>
      <c r="W13" s="233"/>
      <c r="X13" s="233"/>
      <c r="Y13" s="233"/>
      <c r="Z13" s="233"/>
      <c r="AA13" s="233"/>
      <c r="AB13" s="233"/>
      <c r="AC13" s="238"/>
      <c r="AD13" s="231"/>
      <c r="AE13" s="238"/>
      <c r="AF13" s="197"/>
      <c r="AH13" s="244"/>
      <c r="AI13" s="197"/>
      <c r="AK13" s="205"/>
      <c r="AM13" s="205"/>
      <c r="AO13" s="205"/>
      <c r="AQ13" s="205"/>
      <c r="AS13" s="205"/>
    </row>
    <row r="14" spans="1:109" ht="17.25" x14ac:dyDescent="0.25">
      <c r="A14" s="197">
        <f t="shared" si="0"/>
        <v>10</v>
      </c>
      <c r="B14" s="197"/>
      <c r="C14" s="197"/>
      <c r="D14" s="197"/>
      <c r="E14" s="228" t="s">
        <v>1038</v>
      </c>
      <c r="F14" s="228"/>
      <c r="G14" s="199" t="s">
        <v>1083</v>
      </c>
      <c r="H14" s="206">
        <v>2500</v>
      </c>
      <c r="I14" s="197" t="s">
        <v>1084</v>
      </c>
      <c r="J14" s="206">
        <v>3200</v>
      </c>
      <c r="K14" s="197" t="s">
        <v>1084</v>
      </c>
      <c r="L14" s="206">
        <v>3200</v>
      </c>
      <c r="M14" s="197" t="s">
        <v>1085</v>
      </c>
      <c r="N14" s="206">
        <v>3200</v>
      </c>
      <c r="O14" s="197" t="s">
        <v>1086</v>
      </c>
      <c r="P14" s="206">
        <v>3200</v>
      </c>
      <c r="Q14" s="201" t="s">
        <v>1043</v>
      </c>
      <c r="R14" s="206">
        <v>3200</v>
      </c>
      <c r="S14" s="201" t="s">
        <v>1087</v>
      </c>
      <c r="U14" s="217">
        <v>3360</v>
      </c>
      <c r="V14" s="212" t="s">
        <v>1088</v>
      </c>
      <c r="W14" s="217">
        <v>3360</v>
      </c>
      <c r="X14" s="212" t="s">
        <v>1089</v>
      </c>
      <c r="Y14" s="218">
        <v>3200</v>
      </c>
      <c r="Z14" s="212" t="s">
        <v>767</v>
      </c>
      <c r="AA14" s="218">
        <v>3200</v>
      </c>
      <c r="AB14" s="197" t="s">
        <v>1090</v>
      </c>
      <c r="AC14" s="219">
        <v>3360</v>
      </c>
      <c r="AD14" s="197" t="s">
        <v>1091</v>
      </c>
      <c r="AE14" s="219">
        <v>3200</v>
      </c>
      <c r="AF14" s="197" t="s">
        <v>1092</v>
      </c>
      <c r="AH14" s="241">
        <v>3200</v>
      </c>
      <c r="AI14" s="197" t="s">
        <v>1093</v>
      </c>
      <c r="AJ14" s="220">
        <v>3200</v>
      </c>
      <c r="AK14" s="205" t="s">
        <v>1094</v>
      </c>
      <c r="AL14" s="230">
        <v>3200</v>
      </c>
      <c r="AM14" s="205" t="s">
        <v>1095</v>
      </c>
      <c r="AN14" s="215">
        <v>3200</v>
      </c>
      <c r="AO14" s="205" t="s">
        <v>1096</v>
      </c>
      <c r="AP14" s="227">
        <v>3200</v>
      </c>
      <c r="AQ14" s="205" t="s">
        <v>1097</v>
      </c>
      <c r="AR14" s="205">
        <v>3200</v>
      </c>
      <c r="AS14" s="205" t="s">
        <v>1098</v>
      </c>
    </row>
    <row r="15" spans="1:109" ht="17.25" x14ac:dyDescent="0.25">
      <c r="A15" s="197">
        <f t="shared" si="0"/>
        <v>11</v>
      </c>
      <c r="B15" s="197"/>
      <c r="C15" s="197"/>
      <c r="D15" s="197"/>
      <c r="E15" s="198" t="s">
        <v>1058</v>
      </c>
      <c r="F15" s="198"/>
      <c r="G15" s="199" t="s">
        <v>1099</v>
      </c>
      <c r="H15" s="206">
        <v>2500</v>
      </c>
      <c r="I15" s="197" t="s">
        <v>1060</v>
      </c>
      <c r="J15" s="206">
        <v>3200</v>
      </c>
      <c r="K15" s="197" t="s">
        <v>1060</v>
      </c>
      <c r="L15" s="206">
        <v>3200</v>
      </c>
      <c r="M15" s="197" t="s">
        <v>1061</v>
      </c>
      <c r="N15" s="245">
        <v>3200</v>
      </c>
      <c r="O15" s="197"/>
      <c r="P15" s="246">
        <v>3200</v>
      </c>
      <c r="R15" s="246">
        <v>3200</v>
      </c>
      <c r="U15" s="199"/>
      <c r="V15" s="199"/>
      <c r="W15" s="199"/>
      <c r="X15" s="199"/>
      <c r="Y15" s="199"/>
      <c r="Z15" s="199"/>
      <c r="AA15" s="199"/>
      <c r="AB15" s="199"/>
      <c r="AC15" s="243"/>
      <c r="AD15" s="197"/>
      <c r="AE15" s="243"/>
      <c r="AF15" s="197"/>
      <c r="AH15" s="199"/>
      <c r="AI15" s="197"/>
    </row>
    <row r="16" spans="1:109" s="237" customFormat="1" ht="17.25" x14ac:dyDescent="0.25">
      <c r="A16" s="231">
        <f t="shared" si="0"/>
        <v>12</v>
      </c>
      <c r="B16" s="231"/>
      <c r="C16" s="231"/>
      <c r="D16" s="231"/>
      <c r="E16" s="232"/>
      <c r="F16" s="232"/>
      <c r="G16" s="233" t="s">
        <v>1100</v>
      </c>
      <c r="H16" s="234">
        <v>1280</v>
      </c>
      <c r="I16" s="234" t="s">
        <v>1101</v>
      </c>
      <c r="J16" s="234">
        <v>1280</v>
      </c>
      <c r="K16" s="231" t="s">
        <v>1101</v>
      </c>
      <c r="L16" s="234">
        <v>1280</v>
      </c>
      <c r="M16" s="231" t="s">
        <v>1101</v>
      </c>
      <c r="N16" s="234">
        <v>1280</v>
      </c>
      <c r="O16" s="231" t="s">
        <v>1101</v>
      </c>
      <c r="P16" s="234">
        <v>1280</v>
      </c>
      <c r="Q16" s="236" t="s">
        <v>1102</v>
      </c>
      <c r="R16" s="234">
        <v>1280</v>
      </c>
      <c r="S16" s="236" t="s">
        <v>1102</v>
      </c>
      <c r="U16" s="211">
        <v>1280</v>
      </c>
      <c r="V16" s="247" t="s">
        <v>1103</v>
      </c>
      <c r="W16" s="211">
        <v>1280</v>
      </c>
      <c r="X16" s="247" t="s">
        <v>1103</v>
      </c>
      <c r="Y16" s="211">
        <v>1280</v>
      </c>
      <c r="Z16" s="247" t="s">
        <v>1103</v>
      </c>
      <c r="AA16" s="211">
        <v>1280</v>
      </c>
      <c r="AB16" s="231" t="s">
        <v>1104</v>
      </c>
      <c r="AC16" s="211">
        <v>1280</v>
      </c>
      <c r="AD16" s="231" t="s">
        <v>1104</v>
      </c>
      <c r="AE16" s="211">
        <v>1280</v>
      </c>
      <c r="AF16" s="197" t="s">
        <v>1104</v>
      </c>
      <c r="AH16" s="211">
        <v>1280</v>
      </c>
      <c r="AI16" s="197" t="s">
        <v>1104</v>
      </c>
      <c r="AJ16" s="227">
        <v>1280</v>
      </c>
      <c r="AK16" s="205" t="s">
        <v>1105</v>
      </c>
      <c r="AL16" s="227">
        <v>1280</v>
      </c>
      <c r="AM16" s="205" t="s">
        <v>1105</v>
      </c>
      <c r="AN16" s="227">
        <v>1280</v>
      </c>
      <c r="AO16" s="205" t="s">
        <v>1105</v>
      </c>
      <c r="AP16" s="216">
        <v>1280</v>
      </c>
      <c r="AQ16" s="205" t="s">
        <v>989</v>
      </c>
      <c r="AR16" s="216">
        <v>1280</v>
      </c>
      <c r="AS16" s="205" t="s">
        <v>989</v>
      </c>
      <c r="AT16" s="248"/>
      <c r="AU16" s="248"/>
      <c r="AV16" s="24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/>
      <c r="BJ16" s="248"/>
      <c r="BK16" s="248"/>
      <c r="BL16" s="248"/>
      <c r="BM16" s="248"/>
      <c r="BN16" s="248"/>
      <c r="BO16" s="248"/>
      <c r="BP16" s="248"/>
      <c r="BQ16" s="248"/>
      <c r="BR16" s="248"/>
      <c r="BS16" s="248"/>
      <c r="BT16" s="248"/>
      <c r="BU16" s="248"/>
      <c r="BV16" s="248"/>
      <c r="BW16" s="248"/>
      <c r="BX16" s="248"/>
      <c r="BY16" s="248"/>
      <c r="BZ16" s="248"/>
      <c r="CA16" s="248"/>
      <c r="CB16" s="248"/>
      <c r="CC16" s="248"/>
      <c r="CD16" s="248"/>
      <c r="CE16" s="248"/>
      <c r="CF16" s="248"/>
      <c r="CG16" s="248"/>
      <c r="CH16" s="248"/>
      <c r="CI16" s="248"/>
      <c r="CJ16" s="248"/>
      <c r="CK16" s="248"/>
      <c r="CL16" s="248"/>
      <c r="CM16" s="248"/>
      <c r="CN16" s="248"/>
      <c r="CO16" s="248"/>
      <c r="CP16" s="248"/>
      <c r="CQ16" s="248"/>
      <c r="CR16" s="248"/>
      <c r="CS16" s="248"/>
      <c r="CT16" s="248"/>
      <c r="CU16" s="248"/>
      <c r="CV16" s="248"/>
      <c r="CW16" s="248"/>
      <c r="CX16" s="248"/>
      <c r="CY16" s="248"/>
      <c r="CZ16" s="248"/>
      <c r="DA16" s="248"/>
      <c r="DB16" s="248"/>
      <c r="DC16" s="248"/>
      <c r="DD16" s="248"/>
      <c r="DE16" s="248"/>
    </row>
    <row r="17" spans="1:47" ht="17.25" x14ac:dyDescent="0.25">
      <c r="A17" s="197">
        <f t="shared" si="0"/>
        <v>13</v>
      </c>
      <c r="B17" s="197"/>
      <c r="C17" s="197"/>
      <c r="D17" s="197"/>
      <c r="E17" s="198" t="s">
        <v>1106</v>
      </c>
      <c r="F17" s="198"/>
      <c r="G17" s="199" t="s">
        <v>1107</v>
      </c>
      <c r="H17" s="200">
        <v>2500</v>
      </c>
      <c r="I17" s="197" t="s">
        <v>1108</v>
      </c>
      <c r="J17" s="224">
        <v>3600</v>
      </c>
      <c r="K17" s="197" t="s">
        <v>1109</v>
      </c>
      <c r="L17" s="206">
        <v>3600</v>
      </c>
      <c r="M17" s="197" t="s">
        <v>1110</v>
      </c>
      <c r="N17" s="206">
        <v>3600</v>
      </c>
      <c r="O17" s="197" t="s">
        <v>1110</v>
      </c>
      <c r="P17" s="206">
        <v>3600</v>
      </c>
      <c r="Q17" s="201" t="s">
        <v>1111</v>
      </c>
      <c r="R17" s="208">
        <v>3600</v>
      </c>
      <c r="S17" s="201" t="s">
        <v>1112</v>
      </c>
      <c r="U17" s="249">
        <v>3600</v>
      </c>
      <c r="V17" s="212" t="s">
        <v>1113</v>
      </c>
      <c r="W17" s="250">
        <v>3600</v>
      </c>
      <c r="X17" s="212" t="s">
        <v>1114</v>
      </c>
      <c r="Y17" s="250">
        <v>3600</v>
      </c>
      <c r="Z17" s="212" t="s">
        <v>1115</v>
      </c>
      <c r="AA17" s="251">
        <v>3600</v>
      </c>
      <c r="AB17" s="197" t="s">
        <v>1116</v>
      </c>
      <c r="AC17" s="239">
        <v>3600</v>
      </c>
      <c r="AD17" s="197" t="s">
        <v>1117</v>
      </c>
      <c r="AE17" s="239">
        <v>3600</v>
      </c>
      <c r="AF17" s="197" t="s">
        <v>1118</v>
      </c>
      <c r="AH17" s="239">
        <v>3600</v>
      </c>
      <c r="AI17" s="197" t="s">
        <v>1119</v>
      </c>
      <c r="AJ17" s="230">
        <v>3600</v>
      </c>
      <c r="AK17" s="205" t="s">
        <v>1120</v>
      </c>
      <c r="AL17" s="230">
        <v>3600</v>
      </c>
      <c r="AM17" s="205" t="s">
        <v>1120</v>
      </c>
      <c r="AN17" s="230">
        <v>3600</v>
      </c>
      <c r="AO17" s="205" t="s">
        <v>1120</v>
      </c>
      <c r="AP17" s="230">
        <v>3600</v>
      </c>
      <c r="AQ17" s="205" t="s">
        <v>1120</v>
      </c>
    </row>
    <row r="18" spans="1:47" ht="17.25" x14ac:dyDescent="0.25">
      <c r="A18" s="197">
        <f t="shared" si="0"/>
        <v>14</v>
      </c>
      <c r="B18" s="197"/>
      <c r="C18" s="197" t="s">
        <v>1121</v>
      </c>
      <c r="D18" s="197"/>
      <c r="E18" s="198" t="s">
        <v>1122</v>
      </c>
      <c r="F18" s="198"/>
      <c r="G18" s="199" t="s">
        <v>1123</v>
      </c>
      <c r="H18" s="206">
        <v>2500</v>
      </c>
      <c r="I18" s="197" t="s">
        <v>1124</v>
      </c>
      <c r="J18" s="206">
        <v>3200</v>
      </c>
      <c r="K18" s="197" t="s">
        <v>1124</v>
      </c>
      <c r="L18" s="206">
        <v>3200</v>
      </c>
      <c r="M18" s="197" t="s">
        <v>1125</v>
      </c>
      <c r="N18" s="252">
        <v>3200</v>
      </c>
      <c r="O18" s="197" t="s">
        <v>631</v>
      </c>
      <c r="P18" s="206">
        <v>3200</v>
      </c>
      <c r="Q18" s="201" t="s">
        <v>1078</v>
      </c>
      <c r="R18" s="208">
        <v>3200</v>
      </c>
      <c r="S18" s="201" t="s">
        <v>1126</v>
      </c>
      <c r="U18" s="217">
        <v>3200</v>
      </c>
      <c r="V18" s="212" t="s">
        <v>1127</v>
      </c>
      <c r="W18" s="217">
        <v>3200</v>
      </c>
      <c r="X18" s="212" t="s">
        <v>1128</v>
      </c>
      <c r="Y18" s="218">
        <v>3200</v>
      </c>
      <c r="Z18" s="212" t="s">
        <v>1129</v>
      </c>
      <c r="AA18" s="211">
        <v>3200</v>
      </c>
      <c r="AB18" s="197" t="s">
        <v>806</v>
      </c>
      <c r="AC18" s="226">
        <v>3200</v>
      </c>
      <c r="AD18" s="197" t="s">
        <v>989</v>
      </c>
      <c r="AE18" s="240">
        <v>3360</v>
      </c>
      <c r="AF18" s="197" t="s">
        <v>1130</v>
      </c>
      <c r="AH18" s="229">
        <v>3200</v>
      </c>
      <c r="AI18" s="197" t="s">
        <v>1131</v>
      </c>
      <c r="AJ18" s="230">
        <v>3200</v>
      </c>
      <c r="AK18" s="205" t="s">
        <v>1132</v>
      </c>
      <c r="AL18" s="227">
        <v>3360</v>
      </c>
      <c r="AM18" s="205" t="s">
        <v>1133</v>
      </c>
      <c r="AN18" s="223">
        <v>3680</v>
      </c>
      <c r="AO18" s="253" t="s">
        <v>1134</v>
      </c>
      <c r="AP18" s="223">
        <v>3520</v>
      </c>
      <c r="AQ18" s="253" t="s">
        <v>1134</v>
      </c>
      <c r="AR18" s="223">
        <v>3360</v>
      </c>
      <c r="AS18" s="205" t="s">
        <v>1134</v>
      </c>
    </row>
    <row r="19" spans="1:47" ht="17.25" x14ac:dyDescent="0.25">
      <c r="A19" s="197">
        <f t="shared" si="0"/>
        <v>15</v>
      </c>
      <c r="B19" s="197"/>
      <c r="C19" s="197"/>
      <c r="D19" s="197"/>
      <c r="E19" s="254"/>
      <c r="F19" s="254"/>
      <c r="G19" s="199" t="s">
        <v>1135</v>
      </c>
      <c r="H19" s="206">
        <v>2500</v>
      </c>
      <c r="I19" s="197" t="s">
        <v>752</v>
      </c>
      <c r="J19" s="206">
        <v>3200</v>
      </c>
      <c r="K19" s="197" t="s">
        <v>752</v>
      </c>
      <c r="L19" s="206">
        <v>4224</v>
      </c>
      <c r="M19" s="197" t="s">
        <v>802</v>
      </c>
      <c r="N19" s="206">
        <v>3000</v>
      </c>
      <c r="O19" s="197" t="s">
        <v>989</v>
      </c>
      <c r="P19" s="206">
        <v>3200</v>
      </c>
      <c r="Q19" s="201" t="s">
        <v>989</v>
      </c>
      <c r="R19" s="208">
        <v>3200</v>
      </c>
      <c r="S19" s="201" t="s">
        <v>989</v>
      </c>
      <c r="U19" s="217">
        <v>3200</v>
      </c>
      <c r="V19" s="212" t="s">
        <v>989</v>
      </c>
      <c r="W19" s="217">
        <v>3200</v>
      </c>
      <c r="X19" s="212" t="s">
        <v>989</v>
      </c>
      <c r="Y19" s="218">
        <v>3200</v>
      </c>
      <c r="Z19" s="212" t="s">
        <v>989</v>
      </c>
      <c r="AA19" s="225">
        <v>3200</v>
      </c>
      <c r="AB19" s="197" t="s">
        <v>989</v>
      </c>
      <c r="AC19" s="226">
        <v>3200</v>
      </c>
      <c r="AD19" s="197" t="s">
        <v>989</v>
      </c>
      <c r="AE19" s="255">
        <v>3520</v>
      </c>
      <c r="AF19" s="197" t="s">
        <v>989</v>
      </c>
      <c r="AH19" s="256">
        <v>3360</v>
      </c>
      <c r="AI19" s="197" t="s">
        <v>989</v>
      </c>
      <c r="AJ19" s="230">
        <v>3360</v>
      </c>
      <c r="AK19" s="205" t="s">
        <v>989</v>
      </c>
      <c r="AL19" s="221">
        <v>3520</v>
      </c>
      <c r="AM19" s="205" t="s">
        <v>989</v>
      </c>
      <c r="AN19" s="216">
        <v>3520</v>
      </c>
      <c r="AO19" s="205" t="s">
        <v>1136</v>
      </c>
      <c r="AP19" s="216">
        <v>3520</v>
      </c>
      <c r="AQ19" s="205" t="s">
        <v>989</v>
      </c>
      <c r="AR19" s="257"/>
    </row>
    <row r="20" spans="1:47" ht="17.25" x14ac:dyDescent="0.25">
      <c r="A20" s="197">
        <f t="shared" si="0"/>
        <v>16</v>
      </c>
      <c r="B20" s="197"/>
      <c r="C20" s="197" t="s">
        <v>1137</v>
      </c>
      <c r="D20" s="197"/>
      <c r="E20" s="258" t="s">
        <v>1138</v>
      </c>
      <c r="F20" s="258"/>
      <c r="G20" s="199" t="s">
        <v>1139</v>
      </c>
      <c r="H20" s="200">
        <v>2500</v>
      </c>
      <c r="I20" s="197" t="s">
        <v>1140</v>
      </c>
      <c r="J20" s="224">
        <v>3200</v>
      </c>
      <c r="K20" s="197" t="s">
        <v>1141</v>
      </c>
      <c r="L20" s="206">
        <v>3200</v>
      </c>
      <c r="M20" s="197" t="s">
        <v>1142</v>
      </c>
      <c r="N20" s="206">
        <v>3200</v>
      </c>
      <c r="O20" s="197" t="s">
        <v>1143</v>
      </c>
      <c r="P20" s="206">
        <v>3200</v>
      </c>
      <c r="Q20" s="201" t="s">
        <v>1144</v>
      </c>
      <c r="R20" s="208">
        <v>3200</v>
      </c>
      <c r="S20" s="201" t="s">
        <v>989</v>
      </c>
      <c r="U20" s="259">
        <v>3200</v>
      </c>
      <c r="V20" s="212" t="s">
        <v>1145</v>
      </c>
      <c r="W20" s="260">
        <v>3200</v>
      </c>
      <c r="X20" s="212" t="s">
        <v>1146</v>
      </c>
      <c r="Y20" s="250">
        <v>3200</v>
      </c>
      <c r="Z20" s="212" t="s">
        <v>1147</v>
      </c>
      <c r="AA20" s="261">
        <v>3360</v>
      </c>
      <c r="AB20" s="197" t="s">
        <v>1148</v>
      </c>
      <c r="AC20" s="219">
        <v>3360</v>
      </c>
      <c r="AD20" s="197" t="s">
        <v>1149</v>
      </c>
      <c r="AE20" s="230">
        <v>3200</v>
      </c>
      <c r="AF20" s="197" t="s">
        <v>1150</v>
      </c>
      <c r="AH20" s="215">
        <v>3200</v>
      </c>
      <c r="AI20" s="197" t="s">
        <v>1151</v>
      </c>
      <c r="AJ20" s="222">
        <v>3200</v>
      </c>
      <c r="AK20" s="205" t="s">
        <v>1152</v>
      </c>
      <c r="AL20" s="223">
        <v>3200</v>
      </c>
      <c r="AM20" s="205" t="s">
        <v>1153</v>
      </c>
      <c r="AN20" s="223">
        <v>3200</v>
      </c>
      <c r="AO20" s="205" t="s">
        <v>1154</v>
      </c>
      <c r="AP20" s="262">
        <v>3200</v>
      </c>
      <c r="AQ20" s="205" t="s">
        <v>1155</v>
      </c>
      <c r="AR20" s="257"/>
      <c r="AT20" s="205" t="s">
        <v>328</v>
      </c>
    </row>
    <row r="21" spans="1:47" ht="34.5" x14ac:dyDescent="0.25">
      <c r="A21" s="197">
        <f t="shared" si="0"/>
        <v>17</v>
      </c>
      <c r="B21" s="197"/>
      <c r="C21" s="197" t="s">
        <v>1156</v>
      </c>
      <c r="D21" s="197"/>
      <c r="E21" s="263" t="s">
        <v>1157</v>
      </c>
      <c r="F21" s="263"/>
      <c r="G21" s="199" t="s">
        <v>1158</v>
      </c>
      <c r="H21" s="200">
        <v>2500</v>
      </c>
      <c r="I21" s="197" t="s">
        <v>1159</v>
      </c>
      <c r="J21" s="224">
        <v>3600</v>
      </c>
      <c r="K21" s="197" t="s">
        <v>1159</v>
      </c>
      <c r="L21" s="224">
        <v>3600</v>
      </c>
      <c r="M21" s="197" t="s">
        <v>1159</v>
      </c>
      <c r="N21" s="224">
        <v>3600</v>
      </c>
      <c r="O21" s="197" t="s">
        <v>1160</v>
      </c>
      <c r="P21" s="224">
        <v>3600</v>
      </c>
      <c r="Q21" s="201">
        <v>1173</v>
      </c>
      <c r="R21" s="264">
        <v>3600</v>
      </c>
      <c r="S21" s="201" t="s">
        <v>1161</v>
      </c>
      <c r="U21" s="259">
        <v>3600</v>
      </c>
      <c r="V21" s="212" t="s">
        <v>1162</v>
      </c>
      <c r="W21" s="250">
        <v>3360</v>
      </c>
      <c r="X21" s="212" t="s">
        <v>1163</v>
      </c>
      <c r="Y21" s="250">
        <v>3200</v>
      </c>
      <c r="Z21" s="212" t="s">
        <v>1163</v>
      </c>
      <c r="AA21" s="251">
        <v>3200</v>
      </c>
      <c r="AB21" s="197" t="s">
        <v>1164</v>
      </c>
      <c r="AC21" s="239">
        <f>3200+1600</f>
        <v>4800</v>
      </c>
      <c r="AD21" s="207" t="s">
        <v>1165</v>
      </c>
      <c r="AE21" s="240">
        <v>3600</v>
      </c>
      <c r="AF21" s="197" t="s">
        <v>1166</v>
      </c>
      <c r="AH21" s="241">
        <v>3600</v>
      </c>
      <c r="AI21" s="197" t="s">
        <v>1167</v>
      </c>
      <c r="AJ21" s="220">
        <v>3600</v>
      </c>
      <c r="AK21" s="205" t="s">
        <v>1168</v>
      </c>
      <c r="AL21" s="230">
        <v>3600</v>
      </c>
      <c r="AM21" s="205" t="s">
        <v>1169</v>
      </c>
      <c r="AN21" s="215">
        <v>3600</v>
      </c>
      <c r="AO21" s="205" t="s">
        <v>1170</v>
      </c>
      <c r="AP21" s="222">
        <v>3780</v>
      </c>
      <c r="AQ21" s="205" t="s">
        <v>1171</v>
      </c>
    </row>
    <row r="22" spans="1:47" ht="17.25" x14ac:dyDescent="0.25">
      <c r="A22" s="197">
        <f>+A21+1</f>
        <v>18</v>
      </c>
      <c r="B22" s="197"/>
      <c r="C22" s="197" t="s">
        <v>1172</v>
      </c>
      <c r="D22" s="197"/>
      <c r="E22" s="265" t="s">
        <v>1173</v>
      </c>
      <c r="F22" s="265"/>
      <c r="G22" s="199" t="s">
        <v>1174</v>
      </c>
      <c r="H22" s="206">
        <v>2500</v>
      </c>
      <c r="I22" s="197" t="s">
        <v>1175</v>
      </c>
      <c r="J22" s="206">
        <v>3200</v>
      </c>
      <c r="K22" s="197" t="s">
        <v>1175</v>
      </c>
      <c r="L22" s="206">
        <v>3200</v>
      </c>
      <c r="M22" s="197" t="s">
        <v>1176</v>
      </c>
      <c r="N22" s="206">
        <v>3200</v>
      </c>
      <c r="O22" s="197" t="s">
        <v>1177</v>
      </c>
      <c r="P22" s="266" t="s">
        <v>428</v>
      </c>
      <c r="R22" s="266" t="s">
        <v>428</v>
      </c>
      <c r="U22" s="199"/>
      <c r="V22" s="199"/>
      <c r="W22" s="199"/>
      <c r="X22" s="199"/>
      <c r="Y22" s="199"/>
      <c r="Z22" s="199"/>
      <c r="AA22" s="199"/>
      <c r="AB22" s="199"/>
      <c r="AC22" s="243"/>
      <c r="AD22" s="197"/>
      <c r="AE22" s="243"/>
      <c r="AF22" s="197"/>
      <c r="AH22" s="267" t="s">
        <v>428</v>
      </c>
      <c r="AI22" s="268" t="s">
        <v>428</v>
      </c>
      <c r="AJ22" s="267" t="s">
        <v>428</v>
      </c>
      <c r="AK22" s="268" t="s">
        <v>428</v>
      </c>
      <c r="AL22" s="267" t="s">
        <v>428</v>
      </c>
    </row>
    <row r="23" spans="1:47" ht="17.25" x14ac:dyDescent="0.25">
      <c r="A23" s="197">
        <f>+A22+1</f>
        <v>19</v>
      </c>
      <c r="B23" s="197"/>
      <c r="C23" s="269" t="s">
        <v>1178</v>
      </c>
      <c r="D23" s="269"/>
      <c r="E23" s="270" t="s">
        <v>1178</v>
      </c>
      <c r="F23" s="270"/>
      <c r="G23" s="199" t="s">
        <v>1179</v>
      </c>
      <c r="H23" s="200">
        <v>2500</v>
      </c>
      <c r="I23" s="197" t="s">
        <v>846</v>
      </c>
      <c r="J23" s="224">
        <v>3840</v>
      </c>
      <c r="K23" s="271" t="s">
        <v>870</v>
      </c>
      <c r="L23" s="224">
        <v>3840</v>
      </c>
      <c r="M23" s="197" t="s">
        <v>1180</v>
      </c>
      <c r="N23" s="224">
        <v>3840</v>
      </c>
      <c r="O23" s="197" t="s">
        <v>1181</v>
      </c>
      <c r="P23" s="224">
        <v>3840</v>
      </c>
      <c r="Q23" s="201" t="s">
        <v>1182</v>
      </c>
      <c r="R23" s="272">
        <v>3840</v>
      </c>
      <c r="S23" s="201" t="s">
        <v>1183</v>
      </c>
      <c r="U23" s="249">
        <v>3840</v>
      </c>
      <c r="V23" s="273" t="s">
        <v>1184</v>
      </c>
      <c r="W23" s="250">
        <v>4032</v>
      </c>
      <c r="X23" s="212" t="s">
        <v>1185</v>
      </c>
      <c r="Y23" s="250">
        <v>3840</v>
      </c>
      <c r="Z23" s="212" t="s">
        <v>1185</v>
      </c>
      <c r="AA23" s="261">
        <v>4224</v>
      </c>
      <c r="AB23" s="197" t="s">
        <v>1186</v>
      </c>
      <c r="AC23" s="274">
        <v>4032</v>
      </c>
      <c r="AD23" s="197" t="s">
        <v>1186</v>
      </c>
      <c r="AE23" s="275">
        <v>3840</v>
      </c>
      <c r="AF23" s="197"/>
      <c r="AH23" s="276"/>
      <c r="AI23" s="197"/>
      <c r="AJ23" s="267" t="s">
        <v>428</v>
      </c>
      <c r="AL23" s="267" t="s">
        <v>428</v>
      </c>
      <c r="AN23" s="267" t="s">
        <v>428</v>
      </c>
      <c r="AP23" s="267" t="s">
        <v>428</v>
      </c>
    </row>
    <row r="24" spans="1:47" ht="17.25" x14ac:dyDescent="0.25">
      <c r="A24" s="197">
        <f t="shared" si="0"/>
        <v>20</v>
      </c>
      <c r="B24" s="197"/>
      <c r="C24" s="197"/>
      <c r="D24" s="197"/>
      <c r="E24" s="198" t="s">
        <v>1058</v>
      </c>
      <c r="F24" s="198"/>
      <c r="G24" s="199" t="s">
        <v>1187</v>
      </c>
      <c r="H24" s="206">
        <v>2500</v>
      </c>
      <c r="I24" s="197" t="s">
        <v>1060</v>
      </c>
      <c r="J24" s="206">
        <v>3200</v>
      </c>
      <c r="K24" s="197" t="s">
        <v>1060</v>
      </c>
      <c r="L24" s="206">
        <v>3200</v>
      </c>
      <c r="M24" s="197" t="s">
        <v>1061</v>
      </c>
      <c r="N24" s="206">
        <v>3200</v>
      </c>
      <c r="O24" s="197" t="s">
        <v>1062</v>
      </c>
      <c r="P24" s="206">
        <v>3200</v>
      </c>
      <c r="Q24" s="201" t="s">
        <v>1063</v>
      </c>
      <c r="R24" s="206">
        <v>3200</v>
      </c>
      <c r="S24" s="201" t="s">
        <v>1064</v>
      </c>
      <c r="U24" s="217">
        <v>3360</v>
      </c>
      <c r="V24" s="212" t="s">
        <v>1065</v>
      </c>
      <c r="W24" s="209">
        <v>3200</v>
      </c>
      <c r="X24" s="212" t="s">
        <v>1066</v>
      </c>
      <c r="Y24" s="218">
        <v>3200</v>
      </c>
      <c r="Z24" s="212" t="s">
        <v>837</v>
      </c>
      <c r="AA24" s="225">
        <v>3520</v>
      </c>
      <c r="AB24" s="197" t="s">
        <v>1188</v>
      </c>
      <c r="AC24" s="226">
        <v>3200</v>
      </c>
      <c r="AD24" s="197" t="s">
        <v>1188</v>
      </c>
      <c r="AE24" s="240">
        <v>3200</v>
      </c>
      <c r="AF24" s="197" t="s">
        <v>1068</v>
      </c>
      <c r="AH24" s="241">
        <v>3200</v>
      </c>
      <c r="AI24" s="197" t="s">
        <v>1069</v>
      </c>
      <c r="AJ24" s="220">
        <v>3200</v>
      </c>
      <c r="AK24" s="205" t="s">
        <v>1070</v>
      </c>
      <c r="AL24" s="227">
        <v>3360</v>
      </c>
      <c r="AM24" s="205" t="s">
        <v>1071</v>
      </c>
      <c r="AN24" s="221">
        <v>3200</v>
      </c>
      <c r="AO24" s="205" t="s">
        <v>1072</v>
      </c>
      <c r="AP24" s="242">
        <v>3520</v>
      </c>
    </row>
    <row r="25" spans="1:47" ht="17.25" x14ac:dyDescent="0.25">
      <c r="A25" s="197">
        <f t="shared" si="0"/>
        <v>21</v>
      </c>
      <c r="B25" s="197"/>
      <c r="C25" s="197"/>
      <c r="D25" s="197"/>
      <c r="E25" s="270" t="s">
        <v>1189</v>
      </c>
      <c r="F25" s="270"/>
      <c r="G25" s="199" t="s">
        <v>1190</v>
      </c>
      <c r="H25" s="206">
        <v>2500</v>
      </c>
      <c r="I25" s="197" t="s">
        <v>1191</v>
      </c>
      <c r="J25" s="206">
        <v>3200</v>
      </c>
      <c r="K25" s="197" t="s">
        <v>1191</v>
      </c>
      <c r="L25" s="206">
        <v>3200</v>
      </c>
      <c r="M25" s="197" t="s">
        <v>1192</v>
      </c>
      <c r="N25" s="206">
        <v>3200</v>
      </c>
      <c r="O25" s="197" t="s">
        <v>1193</v>
      </c>
      <c r="P25" s="206">
        <v>3200</v>
      </c>
      <c r="Q25" s="201" t="s">
        <v>1194</v>
      </c>
      <c r="R25" s="206">
        <v>3200</v>
      </c>
      <c r="S25" s="201" t="s">
        <v>1195</v>
      </c>
      <c r="U25" s="217">
        <v>3216</v>
      </c>
      <c r="V25" s="212" t="s">
        <v>753</v>
      </c>
      <c r="W25" s="209">
        <v>3216</v>
      </c>
      <c r="X25" s="212" t="s">
        <v>1196</v>
      </c>
      <c r="Y25" s="218">
        <v>3216</v>
      </c>
      <c r="Z25" s="212" t="s">
        <v>1197</v>
      </c>
      <c r="AA25" s="218">
        <v>3216</v>
      </c>
      <c r="AB25" s="197" t="s">
        <v>1198</v>
      </c>
      <c r="AC25" s="226">
        <v>3200</v>
      </c>
      <c r="AD25" s="197" t="s">
        <v>1199</v>
      </c>
      <c r="AE25" s="255">
        <v>3200</v>
      </c>
      <c r="AF25" s="197" t="s">
        <v>1200</v>
      </c>
      <c r="AH25" s="241">
        <v>3216</v>
      </c>
      <c r="AI25" s="197" t="s">
        <v>1201</v>
      </c>
      <c r="AJ25" s="230">
        <v>3260</v>
      </c>
      <c r="AK25" s="205" t="s">
        <v>1202</v>
      </c>
      <c r="AL25" s="227">
        <v>3216</v>
      </c>
      <c r="AM25" s="205" t="s">
        <v>1203</v>
      </c>
      <c r="AN25" s="222">
        <v>3216</v>
      </c>
      <c r="AO25" s="205" t="s">
        <v>1204</v>
      </c>
      <c r="AP25" s="222">
        <v>3216</v>
      </c>
      <c r="AQ25" s="205" t="s">
        <v>1205</v>
      </c>
      <c r="AT25" s="205" t="s">
        <v>328</v>
      </c>
    </row>
    <row r="26" spans="1:47" ht="17.25" x14ac:dyDescent="0.25">
      <c r="A26" s="197">
        <f t="shared" si="0"/>
        <v>22</v>
      </c>
      <c r="B26" s="197"/>
      <c r="C26" s="197" t="s">
        <v>1206</v>
      </c>
      <c r="D26" s="197"/>
      <c r="E26" s="270" t="s">
        <v>1207</v>
      </c>
      <c r="F26" s="270"/>
      <c r="G26" s="199" t="s">
        <v>1208</v>
      </c>
      <c r="H26" s="206">
        <v>2500</v>
      </c>
      <c r="I26" s="197" t="s">
        <v>989</v>
      </c>
      <c r="J26" s="206">
        <v>3200</v>
      </c>
      <c r="K26" s="197" t="s">
        <v>1209</v>
      </c>
      <c r="L26" s="206">
        <v>3200</v>
      </c>
      <c r="M26" s="197" t="s">
        <v>1210</v>
      </c>
      <c r="N26" s="206">
        <v>3200</v>
      </c>
      <c r="O26" s="197" t="s">
        <v>1210</v>
      </c>
      <c r="P26" s="264">
        <v>3200</v>
      </c>
      <c r="Q26" s="201" t="s">
        <v>1211</v>
      </c>
      <c r="R26" s="277"/>
      <c r="U26" s="217">
        <v>3200</v>
      </c>
      <c r="V26" s="212" t="s">
        <v>1212</v>
      </c>
      <c r="W26" s="218">
        <v>3360</v>
      </c>
      <c r="X26" s="212" t="s">
        <v>1213</v>
      </c>
      <c r="Y26" s="218">
        <v>3200</v>
      </c>
      <c r="Z26" s="212" t="s">
        <v>1213</v>
      </c>
      <c r="AA26" s="225">
        <v>3360</v>
      </c>
      <c r="AB26" s="197" t="s">
        <v>1214</v>
      </c>
      <c r="AC26" s="274">
        <v>3200</v>
      </c>
      <c r="AD26" s="197" t="s">
        <v>365</v>
      </c>
      <c r="AE26" s="230">
        <v>3520</v>
      </c>
      <c r="AF26" s="197" t="s">
        <v>1215</v>
      </c>
      <c r="AH26" s="230">
        <v>3360</v>
      </c>
      <c r="AI26" s="197" t="s">
        <v>1216</v>
      </c>
      <c r="AJ26" s="230">
        <v>3200</v>
      </c>
      <c r="AK26" s="205" t="s">
        <v>1216</v>
      </c>
      <c r="AL26" s="230">
        <v>3200</v>
      </c>
      <c r="AM26" s="205" t="s">
        <v>1216</v>
      </c>
      <c r="AN26" s="242">
        <v>3780</v>
      </c>
      <c r="AO26" s="205" t="s">
        <v>1217</v>
      </c>
      <c r="AP26" s="242">
        <v>3520</v>
      </c>
      <c r="AQ26" s="205" t="s">
        <v>1217</v>
      </c>
      <c r="AR26" s="242">
        <v>3200</v>
      </c>
      <c r="AS26" s="205" t="s">
        <v>1217</v>
      </c>
    </row>
    <row r="27" spans="1:47" ht="17.25" x14ac:dyDescent="0.25">
      <c r="A27" s="197">
        <f t="shared" si="0"/>
        <v>23</v>
      </c>
      <c r="B27" s="197"/>
      <c r="C27" s="197"/>
      <c r="D27" s="197"/>
      <c r="E27" s="270" t="s">
        <v>1218</v>
      </c>
      <c r="F27" s="270"/>
      <c r="G27" s="199" t="s">
        <v>1219</v>
      </c>
      <c r="H27" s="278">
        <v>2500</v>
      </c>
      <c r="I27" s="197" t="s">
        <v>1220</v>
      </c>
      <c r="J27" s="224">
        <v>3600</v>
      </c>
      <c r="K27" s="197" t="s">
        <v>1221</v>
      </c>
      <c r="L27" s="224">
        <v>3600</v>
      </c>
      <c r="M27" s="197" t="s">
        <v>1222</v>
      </c>
      <c r="N27" s="224">
        <v>3600</v>
      </c>
      <c r="O27" s="197" t="s">
        <v>1223</v>
      </c>
      <c r="P27" s="224">
        <v>3600</v>
      </c>
      <c r="Q27" s="254" t="s">
        <v>1224</v>
      </c>
      <c r="R27" s="224">
        <v>3600</v>
      </c>
      <c r="S27" s="201" t="s">
        <v>1225</v>
      </c>
      <c r="U27" s="259">
        <v>3600</v>
      </c>
      <c r="V27" s="212" t="s">
        <v>1226</v>
      </c>
      <c r="W27" s="249">
        <v>3600</v>
      </c>
      <c r="X27" s="212" t="s">
        <v>893</v>
      </c>
      <c r="Y27" s="260">
        <v>3600</v>
      </c>
      <c r="Z27" s="212" t="s">
        <v>653</v>
      </c>
      <c r="AA27" s="251">
        <v>3600</v>
      </c>
      <c r="AB27" s="197" t="s">
        <v>1227</v>
      </c>
      <c r="AC27" s="226">
        <v>3600</v>
      </c>
      <c r="AD27" s="197" t="s">
        <v>1228</v>
      </c>
      <c r="AE27" s="240">
        <v>3600</v>
      </c>
      <c r="AF27" s="197" t="s">
        <v>1229</v>
      </c>
      <c r="AH27" s="229">
        <v>3600</v>
      </c>
      <c r="AI27" s="197" t="s">
        <v>1230</v>
      </c>
      <c r="AJ27" s="220">
        <v>3600</v>
      </c>
      <c r="AK27" s="205" t="s">
        <v>1231</v>
      </c>
      <c r="AL27" s="230">
        <v>3600</v>
      </c>
      <c r="AM27" s="205" t="s">
        <v>1232</v>
      </c>
      <c r="AN27" s="215">
        <v>3600</v>
      </c>
      <c r="AO27" s="205" t="s">
        <v>1233</v>
      </c>
      <c r="AP27" s="221">
        <v>3600</v>
      </c>
      <c r="AQ27" s="205" t="s">
        <v>1234</v>
      </c>
      <c r="AR27" s="222">
        <v>3600</v>
      </c>
      <c r="AS27" s="205" t="s">
        <v>1235</v>
      </c>
    </row>
    <row r="28" spans="1:47" ht="17.25" x14ac:dyDescent="0.25">
      <c r="A28" s="197">
        <f t="shared" si="0"/>
        <v>24</v>
      </c>
      <c r="B28" s="197"/>
      <c r="C28" s="197"/>
      <c r="D28" s="197"/>
      <c r="E28" s="254"/>
      <c r="F28" s="254"/>
      <c r="G28" s="199" t="s">
        <v>1236</v>
      </c>
      <c r="H28" s="206"/>
      <c r="I28" s="197"/>
      <c r="J28" s="279"/>
      <c r="K28" s="197"/>
      <c r="L28" s="280"/>
      <c r="M28" s="197"/>
      <c r="N28" s="280"/>
      <c r="O28" s="197"/>
      <c r="P28" s="281"/>
      <c r="R28" s="281"/>
      <c r="U28" s="199"/>
      <c r="V28" s="199"/>
      <c r="W28" s="199"/>
      <c r="X28" s="199"/>
      <c r="Y28" s="199"/>
      <c r="Z28" s="199"/>
      <c r="AA28" s="199"/>
      <c r="AB28" s="199"/>
      <c r="AC28" s="243"/>
      <c r="AD28" s="197"/>
      <c r="AE28" s="243"/>
      <c r="AF28" s="201"/>
      <c r="AH28" s="199"/>
      <c r="AI28" s="197"/>
    </row>
    <row r="29" spans="1:47" ht="32.25" customHeight="1" x14ac:dyDescent="0.25">
      <c r="A29" s="197">
        <f t="shared" si="0"/>
        <v>25</v>
      </c>
      <c r="B29" s="197"/>
      <c r="C29" s="197"/>
      <c r="D29" s="197"/>
      <c r="E29" s="270" t="s">
        <v>1237</v>
      </c>
      <c r="F29" s="270"/>
      <c r="G29" s="199" t="s">
        <v>1238</v>
      </c>
      <c r="H29" s="206">
        <f>2500-600</f>
        <v>1900</v>
      </c>
      <c r="I29" s="282" t="s">
        <v>1239</v>
      </c>
      <c r="J29" s="206">
        <v>3200</v>
      </c>
      <c r="K29" s="282" t="s">
        <v>1239</v>
      </c>
      <c r="L29" s="206">
        <v>3200</v>
      </c>
      <c r="M29" s="197" t="s">
        <v>1240</v>
      </c>
      <c r="N29" s="206">
        <v>3200</v>
      </c>
      <c r="O29" s="197" t="s">
        <v>1241</v>
      </c>
      <c r="P29" s="206">
        <v>3200</v>
      </c>
      <c r="Q29" s="201" t="s">
        <v>1242</v>
      </c>
      <c r="R29" s="208">
        <v>3200</v>
      </c>
      <c r="S29" s="201" t="s">
        <v>1243</v>
      </c>
      <c r="U29" s="209">
        <v>3200</v>
      </c>
      <c r="V29" s="283" t="s">
        <v>1244</v>
      </c>
      <c r="W29" s="211">
        <v>3200</v>
      </c>
      <c r="X29" s="212" t="s">
        <v>1245</v>
      </c>
      <c r="Y29" s="211">
        <v>3200</v>
      </c>
      <c r="Z29" s="212" t="s">
        <v>1245</v>
      </c>
      <c r="AA29" s="213">
        <v>3200</v>
      </c>
      <c r="AB29" s="197" t="s">
        <v>1246</v>
      </c>
      <c r="AC29" s="214">
        <v>3200</v>
      </c>
      <c r="AD29" s="197" t="s">
        <v>1247</v>
      </c>
      <c r="AE29" s="215">
        <v>3200</v>
      </c>
      <c r="AF29" s="201" t="s">
        <v>1248</v>
      </c>
      <c r="AH29" s="215">
        <v>3200</v>
      </c>
      <c r="AI29" s="197" t="s">
        <v>1248</v>
      </c>
      <c r="AJ29" s="222">
        <v>3200</v>
      </c>
      <c r="AK29" s="205" t="s">
        <v>1249</v>
      </c>
      <c r="AL29" s="222">
        <v>3200</v>
      </c>
      <c r="AM29" s="205" t="s">
        <v>1249</v>
      </c>
      <c r="AN29" s="222">
        <v>3200</v>
      </c>
      <c r="AO29" s="205" t="s">
        <v>1249</v>
      </c>
      <c r="AP29" s="222">
        <v>3200</v>
      </c>
      <c r="AQ29" s="205" t="s">
        <v>1249</v>
      </c>
      <c r="AT29" s="205" t="s">
        <v>328</v>
      </c>
    </row>
    <row r="30" spans="1:47" s="290" customFormat="1" ht="15" x14ac:dyDescent="0.25">
      <c r="A30" s="284"/>
      <c r="B30" s="284"/>
      <c r="C30" s="284"/>
      <c r="D30" s="284"/>
      <c r="E30" s="284"/>
      <c r="F30" s="284"/>
      <c r="G30" s="285"/>
      <c r="H30" s="286"/>
      <c r="I30" s="284"/>
      <c r="J30" s="284"/>
      <c r="K30" s="287"/>
      <c r="L30" s="288"/>
      <c r="M30" s="287"/>
      <c r="N30" s="287"/>
      <c r="O30" s="287"/>
      <c r="P30" s="287"/>
      <c r="Q30" s="287"/>
      <c r="R30" s="287"/>
      <c r="S30" s="287"/>
      <c r="T30" s="289"/>
      <c r="AG30" s="289"/>
    </row>
    <row r="31" spans="1:47" ht="17.25" x14ac:dyDescent="0.25">
      <c r="A31" s="197"/>
      <c r="B31" s="197"/>
      <c r="C31" s="197"/>
      <c r="D31" s="197"/>
      <c r="E31" s="197"/>
      <c r="F31" s="197"/>
      <c r="G31" s="199"/>
      <c r="H31" s="291">
        <f>SUM(H5:H29)</f>
        <v>53805</v>
      </c>
      <c r="I31" s="197"/>
      <c r="J31" s="292">
        <f>SUM(J5:J29)</f>
        <v>71520</v>
      </c>
      <c r="L31" s="293">
        <f>SUM(L5:L29)</f>
        <v>72384</v>
      </c>
      <c r="N31" s="293">
        <f>SUM(N5:N29)</f>
        <v>71000</v>
      </c>
      <c r="P31" s="294">
        <f>SUM(P5:P29)</f>
        <v>67240</v>
      </c>
      <c r="U31" s="787" t="s">
        <v>131</v>
      </c>
      <c r="V31" s="787"/>
      <c r="W31" s="788" t="s">
        <v>147</v>
      </c>
      <c r="X31" s="788"/>
      <c r="Y31" s="789" t="s">
        <v>153</v>
      </c>
      <c r="Z31" s="789"/>
      <c r="AA31" s="790" t="s">
        <v>154</v>
      </c>
      <c r="AB31" s="790"/>
      <c r="AC31" s="791" t="s">
        <v>46</v>
      </c>
      <c r="AD31" s="792"/>
      <c r="AE31" s="793" t="s">
        <v>155</v>
      </c>
      <c r="AF31" s="793"/>
      <c r="AH31" s="779" t="s">
        <v>6</v>
      </c>
      <c r="AI31" s="779"/>
      <c r="AJ31" s="780" t="s">
        <v>20</v>
      </c>
      <c r="AK31" s="780"/>
      <c r="AL31" s="781" t="s">
        <v>39</v>
      </c>
      <c r="AM31" s="781"/>
      <c r="AN31" s="782" t="s">
        <v>40</v>
      </c>
      <c r="AO31" s="782"/>
      <c r="AP31" s="783" t="s">
        <v>41</v>
      </c>
      <c r="AQ31" s="783"/>
      <c r="AR31" s="784" t="s">
        <v>130</v>
      </c>
      <c r="AS31" s="784"/>
      <c r="AT31" s="778" t="s">
        <v>131</v>
      </c>
      <c r="AU31" s="778"/>
    </row>
    <row r="32" spans="1:47" ht="17.25" x14ac:dyDescent="0.25">
      <c r="A32" s="197"/>
      <c r="B32" s="197"/>
      <c r="C32" s="197"/>
      <c r="D32" s="197"/>
      <c r="E32" s="197"/>
      <c r="F32" s="197"/>
      <c r="G32" s="295" t="s">
        <v>1250</v>
      </c>
      <c r="H32" s="199"/>
      <c r="I32" s="197"/>
      <c r="J32" s="197"/>
      <c r="L32" s="296"/>
      <c r="U32" s="777">
        <f>U7+U8+U9+U11+U14+U17+U18+U19+U23+U24+U25+U26+W7+W9+W14+W18+W19+W27</f>
        <v>60016</v>
      </c>
      <c r="V32" s="777"/>
      <c r="W32" s="777">
        <f>U6+U16+U29+W11+W16+W20+W24+W25+Y7+Y16+Y27</f>
        <v>29856</v>
      </c>
      <c r="X32" s="777"/>
      <c r="Y32" s="777">
        <f>SUM(W6+W8+W29+Y6+Y8+Y29+AA17+AA18+AA21+AA27)</f>
        <v>32960</v>
      </c>
      <c r="Z32" s="777"/>
      <c r="AA32" s="776">
        <f>SUM(W6+W8+W29+Y6+Y8+Y29+AA17+AA18+AA21+AA27)</f>
        <v>32960</v>
      </c>
      <c r="AB32" s="776"/>
      <c r="AC32" s="776">
        <f>SUM(AH17+AC27+AC26+AC25+AC24+AC23+AC21+AC17+AC11+AC8+AE17+AA26+AA24+AA23+AA20+AA19+AA11+AA8)</f>
        <v>63776</v>
      </c>
      <c r="AD32" s="775"/>
      <c r="AE32" s="776">
        <f>AA6+AA29+AC7+AC9+AC14+AC20+AE9+AE11+AE14+AE18+AE21+AE24+AE27</f>
        <v>43040</v>
      </c>
      <c r="AF32" s="775"/>
      <c r="AH32" s="776">
        <f>AE19+AE25+AH9+AH11+AH14+AH18+AH21+AH24+AH25+AH27</f>
        <v>33136</v>
      </c>
      <c r="AI32" s="775"/>
      <c r="AJ32" s="776">
        <f>AA16+AC6+AC16+AC29+AE7+AE16+AH7+AH16+AH19+AJ7+AJ9+AJ11+AJ14+AJ18+AJ21+AJ24+AJ27</f>
        <v>47840</v>
      </c>
      <c r="AK32" s="775"/>
      <c r="AL32" s="776">
        <f>AE20+AE26+AH26+AJ17+AJ18+AJ19+AJ25+AJ26+AL9+AL14+AL17+AL21+AL26+AL27+AN17+AP17</f>
        <v>54300</v>
      </c>
      <c r="AM32" s="775"/>
      <c r="AN32" s="776">
        <f>AE6+AE8+AE29+AH6+AH8+AH20+AH29+AJ8+AJ16+AL8+AL11+AL16+AL18+AL24+AL25+AN8+AN9+AN14+AN16+AN21+AN27+AP9+AP14</f>
        <v>69936</v>
      </c>
      <c r="AO32" s="775"/>
      <c r="AP32" s="776">
        <f>AL7+AN7+AP27+AN24+AN11</f>
        <v>16740</v>
      </c>
      <c r="AQ32" s="775"/>
      <c r="AR32" s="776">
        <f>AJ20+AJ29+AL29+AN29+AP29+AN25+AP25+AP21+AP7+AR27</f>
        <v>33072</v>
      </c>
      <c r="AS32" s="775"/>
      <c r="AT32" s="776">
        <f>+AP8+AP11+AN18+AL20+AN20+AN26+AP26+AP24+AP18+AR7+AR8+AR18+AR26</f>
        <v>44500</v>
      </c>
      <c r="AU32" s="775"/>
    </row>
    <row r="33" spans="1:45" ht="17.25" x14ac:dyDescent="0.25">
      <c r="A33" s="197"/>
      <c r="B33" s="197"/>
      <c r="C33" s="197"/>
      <c r="D33" s="197"/>
      <c r="E33" s="197"/>
      <c r="F33" s="197"/>
      <c r="G33" s="295" t="s">
        <v>1251</v>
      </c>
      <c r="H33" s="291"/>
      <c r="I33" s="197"/>
      <c r="J33" s="197"/>
      <c r="U33" s="777"/>
      <c r="V33" s="777"/>
      <c r="W33" s="776">
        <v>-57500</v>
      </c>
      <c r="X33" s="776"/>
      <c r="Y33" s="776"/>
      <c r="Z33" s="776"/>
      <c r="AA33" s="776"/>
      <c r="AB33" s="776"/>
    </row>
    <row r="34" spans="1:45" ht="17.25" x14ac:dyDescent="0.25">
      <c r="A34" s="197"/>
      <c r="B34" s="197"/>
      <c r="C34" s="197"/>
      <c r="D34" s="197"/>
      <c r="E34" s="197"/>
      <c r="F34" s="197"/>
      <c r="G34" s="295" t="s">
        <v>1252</v>
      </c>
      <c r="H34" s="199"/>
      <c r="I34" s="197"/>
      <c r="J34" s="197"/>
      <c r="U34" s="773"/>
      <c r="V34" s="773"/>
      <c r="W34" s="773">
        <f>SUM(W32:X33)</f>
        <v>-27644</v>
      </c>
      <c r="X34" s="773"/>
      <c r="Y34" s="773">
        <f>Y32-Y33</f>
        <v>32960</v>
      </c>
      <c r="Z34" s="773"/>
      <c r="AA34" s="773"/>
      <c r="AB34" s="773"/>
      <c r="AR34" s="205" t="s">
        <v>1253</v>
      </c>
      <c r="AS34" s="205" t="s">
        <v>1254</v>
      </c>
    </row>
    <row r="35" spans="1:45" x14ac:dyDescent="0.25">
      <c r="AR35" s="205" t="s">
        <v>1255</v>
      </c>
      <c r="AS35" s="205" t="s">
        <v>1256</v>
      </c>
    </row>
    <row r="40" spans="1:45" x14ac:dyDescent="0.25">
      <c r="AH40" s="774" t="s">
        <v>1257</v>
      </c>
      <c r="AI40" s="775"/>
    </row>
    <row r="41" spans="1:45" x14ac:dyDescent="0.25">
      <c r="AH41" s="205" t="s">
        <v>1258</v>
      </c>
      <c r="AI41" s="205" t="s">
        <v>1259</v>
      </c>
    </row>
    <row r="42" spans="1:45" x14ac:dyDescent="0.25">
      <c r="AH42" s="205" t="s">
        <v>1260</v>
      </c>
      <c r="AI42" s="205" t="s">
        <v>1261</v>
      </c>
    </row>
    <row r="43" spans="1:45" x14ac:dyDescent="0.25">
      <c r="AH43" s="205" t="s">
        <v>1262</v>
      </c>
      <c r="AI43" s="205" t="s">
        <v>1263</v>
      </c>
    </row>
    <row r="44" spans="1:45" x14ac:dyDescent="0.25">
      <c r="AH44" s="205" t="s">
        <v>1264</v>
      </c>
      <c r="AI44" s="205" t="s">
        <v>1265</v>
      </c>
    </row>
    <row r="45" spans="1:45" x14ac:dyDescent="0.25">
      <c r="AH45" s="205" t="s">
        <v>1266</v>
      </c>
      <c r="AI45" s="205" t="s">
        <v>989</v>
      </c>
    </row>
  </sheetData>
  <mergeCells count="63">
    <mergeCell ref="J1:J3"/>
    <mergeCell ref="A1:A3"/>
    <mergeCell ref="B1:B3"/>
    <mergeCell ref="C1:C3"/>
    <mergeCell ref="G1:G3"/>
    <mergeCell ref="H1:H3"/>
    <mergeCell ref="AJ1:AJ3"/>
    <mergeCell ref="L1:L3"/>
    <mergeCell ref="N1:O3"/>
    <mergeCell ref="P1:Q3"/>
    <mergeCell ref="R1:S3"/>
    <mergeCell ref="T1:T4"/>
    <mergeCell ref="AA1:AB3"/>
    <mergeCell ref="AC1:AD3"/>
    <mergeCell ref="AE1:AF3"/>
    <mergeCell ref="AG1:AG4"/>
    <mergeCell ref="AH1:AH3"/>
    <mergeCell ref="AI1:AI3"/>
    <mergeCell ref="AQ1:AQ3"/>
    <mergeCell ref="AR1:AR3"/>
    <mergeCell ref="AS1:AS3"/>
    <mergeCell ref="U5:AF5"/>
    <mergeCell ref="U31:V31"/>
    <mergeCell ref="W31:X31"/>
    <mergeCell ref="Y31:Z31"/>
    <mergeCell ref="AA31:AB31"/>
    <mergeCell ref="AC31:AD31"/>
    <mergeCell ref="AE31:AF31"/>
    <mergeCell ref="AK1:AK3"/>
    <mergeCell ref="AL1:AL3"/>
    <mergeCell ref="AM1:AM3"/>
    <mergeCell ref="AN1:AN3"/>
    <mergeCell ref="AO1:AO3"/>
    <mergeCell ref="AP1:AP3"/>
    <mergeCell ref="AT31:AU31"/>
    <mergeCell ref="U32:V32"/>
    <mergeCell ref="W32:X32"/>
    <mergeCell ref="Y32:Z32"/>
    <mergeCell ref="AA32:AB32"/>
    <mergeCell ref="AC32:AD32"/>
    <mergeCell ref="AE32:AF32"/>
    <mergeCell ref="AH32:AI32"/>
    <mergeCell ref="AJ32:AK32"/>
    <mergeCell ref="AL32:AM32"/>
    <mergeCell ref="AH31:AI31"/>
    <mergeCell ref="AJ31:AK31"/>
    <mergeCell ref="AL31:AM31"/>
    <mergeCell ref="AN31:AO31"/>
    <mergeCell ref="AP31:AQ31"/>
    <mergeCell ref="AR31:AS31"/>
    <mergeCell ref="AN32:AO32"/>
    <mergeCell ref="AP32:AQ32"/>
    <mergeCell ref="AR32:AS32"/>
    <mergeCell ref="AT32:AU32"/>
    <mergeCell ref="U33:V33"/>
    <mergeCell ref="W33:X33"/>
    <mergeCell ref="Y33:Z33"/>
    <mergeCell ref="AA33:AB33"/>
    <mergeCell ref="U34:V34"/>
    <mergeCell ref="W34:X34"/>
    <mergeCell ref="Y34:Z34"/>
    <mergeCell ref="AA34:AB34"/>
    <mergeCell ref="AH40:AI40"/>
  </mergeCells>
  <hyperlinks>
    <hyperlink ref="C23" display="ingmparra@prodigy.net.mx"/>
    <hyperlink ref="E9" display="c-letymon@hotmail.com"/>
    <hyperlink ref="E17" display="ingenriqueg@gmail.com"/>
    <hyperlink ref="E5" display="struopes@gmail.com"/>
    <hyperlink ref="E6" display="arq_almanzanfuentes@hotmail.com"/>
    <hyperlink ref="E7" display="luis_kmilo69@hotmail.com"/>
    <hyperlink ref="E8" display="ing.marcoscruz@gmail.com"/>
    <hyperlink ref="E11" display="concifsa@prodigy.net.mx"/>
    <hyperlink ref="E15" display="concifsa@prodigy.net.mx"/>
    <hyperlink ref="E24" display="concifsa@prodigy.net.mx"/>
    <hyperlink ref="E12" display="cecilia.arevalo@prodigy.net.mx"/>
    <hyperlink ref="E14" display="c-letymon@hotmail.com"/>
    <hyperlink ref="E18" display="juanpedro.arq@hotmail.com"/>
    <hyperlink ref="E21" display="ialopez@hotmail.com"/>
    <hyperlink ref="E22" display="akalche@yahoo.com.mx"/>
    <hyperlink ref="E23" display="ingmparra@prodigy.net.mx"/>
    <hyperlink ref="E25" display="gen1990@prodigy.net.mx"/>
    <hyperlink ref="E26" display="arqsamayoa@gmail.com"/>
    <hyperlink ref="E27" display="jsanchez240579@hotmail.com"/>
    <hyperlink ref="E29" display="arqfederico@live.com.mx"/>
  </hyperlink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27"/>
  <sheetViews>
    <sheetView workbookViewId="0">
      <selection activeCell="A30" sqref="A30:A32"/>
    </sheetView>
  </sheetViews>
  <sheetFormatPr baseColWidth="10" defaultColWidth="11.42578125" defaultRowHeight="13.5" x14ac:dyDescent="0.25"/>
  <cols>
    <col min="1" max="1" width="43.140625" style="445" customWidth="1"/>
    <col min="2" max="2" width="12.7109375" style="340" bestFit="1" customWidth="1"/>
    <col min="3" max="3" width="12" style="340" bestFit="1" customWidth="1"/>
    <col min="4" max="4" width="13.7109375" style="457" customWidth="1"/>
    <col min="5" max="5" width="49" style="340" customWidth="1"/>
    <col min="6" max="6" width="11.42578125" style="462"/>
    <col min="7" max="16384" width="11.42578125" style="445"/>
  </cols>
  <sheetData>
    <row r="1" spans="1:6" ht="29.25" customHeight="1" x14ac:dyDescent="0.25">
      <c r="A1" s="806" t="s">
        <v>1795</v>
      </c>
      <c r="B1" s="807"/>
      <c r="C1" s="807"/>
      <c r="D1" s="807"/>
      <c r="E1" s="807"/>
      <c r="F1" s="444"/>
    </row>
    <row r="2" spans="1:6" ht="59.25" customHeight="1" x14ac:dyDescent="0.25">
      <c r="A2" s="807"/>
      <c r="B2" s="807"/>
      <c r="C2" s="807"/>
      <c r="D2" s="807"/>
      <c r="E2" s="807"/>
      <c r="F2" s="444"/>
    </row>
    <row r="3" spans="1:6" s="340" customFormat="1" ht="33.75" customHeight="1" x14ac:dyDescent="0.25">
      <c r="A3" s="446" t="s">
        <v>1796</v>
      </c>
      <c r="B3" s="446" t="s">
        <v>1797</v>
      </c>
      <c r="C3" s="446" t="s">
        <v>1798</v>
      </c>
      <c r="D3" s="446" t="s">
        <v>1799</v>
      </c>
      <c r="E3" s="446" t="s">
        <v>1800</v>
      </c>
      <c r="F3" s="447"/>
    </row>
    <row r="4" spans="1:6" s="808" customFormat="1" ht="15" customHeight="1" x14ac:dyDescent="0.25"/>
    <row r="5" spans="1:6" s="808" customFormat="1" ht="15" customHeight="1" x14ac:dyDescent="0.25"/>
    <row r="6" spans="1:6" x14ac:dyDescent="0.25">
      <c r="A6" s="445" t="s">
        <v>1838</v>
      </c>
      <c r="B6" s="340" t="s">
        <v>1839</v>
      </c>
      <c r="C6" s="340" t="s">
        <v>1840</v>
      </c>
      <c r="D6" s="457" t="s">
        <v>1841</v>
      </c>
      <c r="E6" s="458" t="s">
        <v>987</v>
      </c>
      <c r="F6" s="805" t="s">
        <v>1913</v>
      </c>
    </row>
    <row r="7" spans="1:6" x14ac:dyDescent="0.25">
      <c r="A7" s="445" t="s">
        <v>1842</v>
      </c>
      <c r="B7" s="445" t="s">
        <v>1843</v>
      </c>
      <c r="C7" s="340" t="s">
        <v>1844</v>
      </c>
      <c r="D7" s="457" t="s">
        <v>1845</v>
      </c>
      <c r="E7" s="458" t="s">
        <v>1846</v>
      </c>
      <c r="F7" s="805"/>
    </row>
    <row r="8" spans="1:6" x14ac:dyDescent="0.25">
      <c r="A8" s="445" t="s">
        <v>1847</v>
      </c>
      <c r="B8" s="340" t="s">
        <v>1848</v>
      </c>
      <c r="C8" s="340" t="s">
        <v>1849</v>
      </c>
      <c r="D8" s="457" t="s">
        <v>1003</v>
      </c>
      <c r="E8" s="458" t="s">
        <v>1850</v>
      </c>
      <c r="F8" s="805"/>
    </row>
    <row r="9" spans="1:6" x14ac:dyDescent="0.25">
      <c r="A9" s="445" t="s">
        <v>1851</v>
      </c>
      <c r="B9" s="340" t="s">
        <v>1852</v>
      </c>
      <c r="C9" s="340" t="s">
        <v>1853</v>
      </c>
      <c r="D9" s="457" t="s">
        <v>1022</v>
      </c>
      <c r="E9" s="458" t="s">
        <v>1023</v>
      </c>
      <c r="F9" s="805"/>
    </row>
    <row r="10" spans="1:6" x14ac:dyDescent="0.25">
      <c r="A10" s="445" t="s">
        <v>1854</v>
      </c>
      <c r="B10" s="340" t="s">
        <v>1855</v>
      </c>
      <c r="C10" s="340" t="s">
        <v>1856</v>
      </c>
      <c r="D10" s="457" t="s">
        <v>1857</v>
      </c>
      <c r="E10" s="458" t="s">
        <v>1858</v>
      </c>
      <c r="F10" s="805"/>
    </row>
    <row r="11" spans="1:6" x14ac:dyDescent="0.25">
      <c r="A11" s="445" t="s">
        <v>1859</v>
      </c>
      <c r="B11" s="340" t="s">
        <v>1860</v>
      </c>
      <c r="C11" s="340" t="s">
        <v>1861</v>
      </c>
      <c r="D11" s="457" t="s">
        <v>1862</v>
      </c>
      <c r="E11" s="458" t="s">
        <v>1058</v>
      </c>
      <c r="F11" s="805"/>
    </row>
    <row r="12" spans="1:6" x14ac:dyDescent="0.25">
      <c r="A12" s="445" t="s">
        <v>1863</v>
      </c>
      <c r="B12" s="340" t="s">
        <v>1860</v>
      </c>
      <c r="C12" s="340" t="s">
        <v>1864</v>
      </c>
      <c r="D12" s="457" t="s">
        <v>1865</v>
      </c>
      <c r="E12" s="458" t="s">
        <v>1058</v>
      </c>
      <c r="F12" s="805"/>
    </row>
    <row r="13" spans="1:6" x14ac:dyDescent="0.25">
      <c r="A13" s="445" t="s">
        <v>1866</v>
      </c>
      <c r="B13" s="340" t="s">
        <v>1860</v>
      </c>
      <c r="C13" s="340" t="s">
        <v>1867</v>
      </c>
      <c r="D13" s="457" t="s">
        <v>1868</v>
      </c>
      <c r="E13" s="458" t="s">
        <v>1058</v>
      </c>
      <c r="F13" s="805"/>
    </row>
    <row r="14" spans="1:6" x14ac:dyDescent="0.25">
      <c r="A14" s="445" t="s">
        <v>1869</v>
      </c>
      <c r="D14" s="457" t="s">
        <v>1870</v>
      </c>
      <c r="E14" s="458" t="s">
        <v>1074</v>
      </c>
      <c r="F14" s="805"/>
    </row>
    <row r="15" spans="1:6" x14ac:dyDescent="0.25">
      <c r="A15" s="445" t="s">
        <v>1871</v>
      </c>
      <c r="E15" s="458" t="s">
        <v>1872</v>
      </c>
      <c r="F15" s="805"/>
    </row>
    <row r="16" spans="1:6" x14ac:dyDescent="0.25">
      <c r="A16" s="445" t="s">
        <v>1873</v>
      </c>
      <c r="B16" s="340" t="s">
        <v>1874</v>
      </c>
      <c r="C16" s="340" t="s">
        <v>1875</v>
      </c>
      <c r="D16" s="457" t="s">
        <v>1876</v>
      </c>
      <c r="E16" s="458" t="s">
        <v>1877</v>
      </c>
      <c r="F16" s="805"/>
    </row>
    <row r="17" spans="1:6" x14ac:dyDescent="0.25">
      <c r="A17" s="445" t="s">
        <v>1878</v>
      </c>
      <c r="B17" s="340" t="s">
        <v>1879</v>
      </c>
      <c r="C17" s="340" t="s">
        <v>1880</v>
      </c>
      <c r="D17" s="457" t="s">
        <v>1881</v>
      </c>
      <c r="E17" s="458" t="s">
        <v>1122</v>
      </c>
      <c r="F17" s="805"/>
    </row>
    <row r="18" spans="1:6" x14ac:dyDescent="0.25">
      <c r="A18" s="445" t="s">
        <v>1882</v>
      </c>
      <c r="D18" s="457" t="s">
        <v>1883</v>
      </c>
      <c r="E18" s="458" t="s">
        <v>1884</v>
      </c>
      <c r="F18" s="805"/>
    </row>
    <row r="19" spans="1:6" x14ac:dyDescent="0.25">
      <c r="A19" s="445" t="s">
        <v>1885</v>
      </c>
      <c r="D19" s="457" t="s">
        <v>1137</v>
      </c>
      <c r="F19" s="805"/>
    </row>
    <row r="20" spans="1:6" x14ac:dyDescent="0.25">
      <c r="A20" s="445" t="s">
        <v>1886</v>
      </c>
      <c r="B20" s="340" t="s">
        <v>1887</v>
      </c>
      <c r="C20" s="340" t="s">
        <v>1888</v>
      </c>
      <c r="E20" s="458" t="s">
        <v>1889</v>
      </c>
      <c r="F20" s="805"/>
    </row>
    <row r="21" spans="1:6" x14ac:dyDescent="0.25">
      <c r="A21" s="445" t="s">
        <v>1890</v>
      </c>
      <c r="B21" s="340" t="s">
        <v>1891</v>
      </c>
      <c r="C21" s="340" t="s">
        <v>1892</v>
      </c>
      <c r="D21" s="457" t="s">
        <v>1893</v>
      </c>
      <c r="E21" s="458" t="s">
        <v>1173</v>
      </c>
      <c r="F21" s="805"/>
    </row>
    <row r="22" spans="1:6" x14ac:dyDescent="0.25">
      <c r="A22" s="445" t="s">
        <v>1894</v>
      </c>
      <c r="B22" s="340" t="s">
        <v>1895</v>
      </c>
      <c r="C22" s="340" t="s">
        <v>1896</v>
      </c>
      <c r="D22" s="457" t="s">
        <v>1897</v>
      </c>
      <c r="E22" s="458" t="s">
        <v>1898</v>
      </c>
      <c r="F22" s="805"/>
    </row>
    <row r="23" spans="1:6" x14ac:dyDescent="0.25">
      <c r="A23" s="445" t="s">
        <v>1899</v>
      </c>
      <c r="B23" s="340" t="s">
        <v>1900</v>
      </c>
      <c r="D23" s="340" t="s">
        <v>1901</v>
      </c>
      <c r="E23" s="458" t="s">
        <v>1189</v>
      </c>
      <c r="F23" s="805"/>
    </row>
    <row r="24" spans="1:6" x14ac:dyDescent="0.25">
      <c r="A24" s="445" t="s">
        <v>1902</v>
      </c>
      <c r="C24" s="340" t="s">
        <v>1903</v>
      </c>
      <c r="D24" s="340"/>
      <c r="E24" s="458" t="s">
        <v>1218</v>
      </c>
      <c r="F24" s="805"/>
    </row>
    <row r="25" spans="1:6" x14ac:dyDescent="0.25">
      <c r="A25" s="445" t="s">
        <v>1904</v>
      </c>
      <c r="B25" s="340" t="s">
        <v>1905</v>
      </c>
      <c r="C25" s="340" t="s">
        <v>1906</v>
      </c>
      <c r="D25" s="457" t="s">
        <v>1206</v>
      </c>
      <c r="E25" s="458" t="s">
        <v>1907</v>
      </c>
      <c r="F25" s="805"/>
    </row>
    <row r="26" spans="1:6" x14ac:dyDescent="0.25">
      <c r="A26" s="445" t="s">
        <v>1908</v>
      </c>
      <c r="B26" s="340" t="s">
        <v>1843</v>
      </c>
      <c r="C26" s="340" t="s">
        <v>1909</v>
      </c>
      <c r="D26" s="457" t="s">
        <v>1910</v>
      </c>
      <c r="E26" s="458" t="s">
        <v>1911</v>
      </c>
      <c r="F26" s="805"/>
    </row>
    <row r="27" spans="1:6" x14ac:dyDescent="0.25">
      <c r="A27" s="459"/>
      <c r="B27" s="460"/>
      <c r="C27" s="460"/>
      <c r="D27" s="461"/>
      <c r="E27" s="460"/>
    </row>
  </sheetData>
  <mergeCells count="3">
    <mergeCell ref="F6:F26"/>
    <mergeCell ref="A1:E2"/>
    <mergeCell ref="A4:XFD5"/>
  </mergeCells>
  <hyperlinks>
    <hyperlink ref="E6" display="struopes@gmail.com"/>
    <hyperlink ref="E7" display="arqalmazanfuentes@hotmail.com"/>
    <hyperlink ref="E8" display="luis_kmilo@hotmail.com"/>
    <hyperlink ref="E9" display="ing.marcoscruz@gmail.com"/>
    <hyperlink ref="E10" display="jfarriols@gisa.com"/>
    <hyperlink ref="E11" display="concifsa@prodigy.net.mx"/>
    <hyperlink ref="E12" display="concifsa@prodigy.net.mx"/>
    <hyperlink ref="E13" display="concifsa@prodigy.net.mx"/>
    <hyperlink ref="E14" display="cecilia.arevalo@prodigy.net.mx"/>
    <hyperlink ref="E15" display="proyectos3@gisa.com.mx"/>
    <hyperlink ref="E16" display="ingenriqueq@gmail.com"/>
    <hyperlink ref="E17" display="juanpedro.arq@hotmail.com"/>
    <hyperlink ref="E20" display="ialopezg@hotmail.com"/>
    <hyperlink ref="E21" display="akalche@yahoo.com.mx"/>
    <hyperlink ref="E22" display="ingmpara@prodigy.net.mx"/>
    <hyperlink ref="E23" display="gen1990@prodigy.net.mx"/>
    <hyperlink ref="E25" display="arcons39@gmail.com"/>
    <hyperlink ref="E26" display="arq.federico@live.com.mx"/>
    <hyperlink ref="E18" display="jejaime@geogrupo.biz"/>
  </hyperlinks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IX79"/>
  <sheetViews>
    <sheetView topLeftCell="AF1" zoomScale="80" zoomScaleNormal="80" workbookViewId="0">
      <selection activeCell="AO10" sqref="AO10"/>
    </sheetView>
  </sheetViews>
  <sheetFormatPr baseColWidth="10" defaultRowHeight="15" x14ac:dyDescent="0.25"/>
  <cols>
    <col min="1" max="1" width="2.7109375" bestFit="1" customWidth="1"/>
    <col min="2" max="2" width="37" customWidth="1"/>
    <col min="3" max="3" width="9.85546875" customWidth="1"/>
    <col min="4" max="4" width="45.28515625" customWidth="1"/>
    <col min="5" max="5" width="28.42578125" customWidth="1"/>
    <col min="6" max="6" width="13.28515625" customWidth="1"/>
    <col min="7" max="7" width="11.42578125" customWidth="1"/>
    <col min="8" max="8" width="14.85546875" customWidth="1"/>
    <col min="9" max="9" width="11.42578125" customWidth="1"/>
    <col min="10" max="10" width="14.5703125" customWidth="1"/>
    <col min="11" max="11" width="11.42578125" style="309" customWidth="1"/>
    <col min="12" max="12" width="13" style="56" customWidth="1"/>
    <col min="13" max="13" width="11.42578125" customWidth="1"/>
    <col min="14" max="14" width="14.28515625" style="56" customWidth="1"/>
    <col min="15" max="15" width="11.42578125" customWidth="1"/>
    <col min="16" max="16" width="11.42578125" style="56" customWidth="1"/>
    <col min="17" max="17" width="11.42578125" customWidth="1"/>
    <col min="18" max="18" width="13.7109375" customWidth="1"/>
    <col min="19" max="19" width="11.42578125" customWidth="1"/>
    <col min="20" max="20" width="11.42578125" style="297" customWidth="1"/>
    <col min="21" max="25" width="11.42578125" customWidth="1"/>
    <col min="26" max="26" width="11.42578125" style="56" customWidth="1"/>
    <col min="27" max="33" width="11.42578125" customWidth="1"/>
    <col min="34" max="34" width="11.42578125" style="299"/>
  </cols>
  <sheetData>
    <row r="1" spans="1:47" ht="15" customHeight="1" x14ac:dyDescent="0.25">
      <c r="B1" s="819" t="s">
        <v>1280</v>
      </c>
      <c r="C1" s="819"/>
      <c r="D1" s="819"/>
      <c r="E1" s="819"/>
      <c r="F1" s="819"/>
      <c r="G1" s="819"/>
      <c r="H1" s="819"/>
      <c r="I1" s="819"/>
      <c r="J1" s="819"/>
      <c r="K1" s="819"/>
    </row>
    <row r="2" spans="1:47" ht="15" customHeight="1" x14ac:dyDescent="0.25">
      <c r="B2" s="819"/>
      <c r="C2" s="819"/>
      <c r="D2" s="819"/>
      <c r="E2" s="819"/>
      <c r="F2" s="819"/>
      <c r="G2" s="819"/>
      <c r="H2" s="819"/>
      <c r="I2" s="819"/>
      <c r="J2" s="819"/>
      <c r="K2" s="819"/>
      <c r="AF2" s="316"/>
    </row>
    <row r="3" spans="1:47" x14ac:dyDescent="0.25">
      <c r="A3" s="328"/>
      <c r="B3" s="329"/>
      <c r="D3" s="306"/>
      <c r="E3" s="307"/>
      <c r="F3" s="56"/>
      <c r="G3" s="309"/>
      <c r="H3" s="56"/>
      <c r="I3" s="309"/>
      <c r="J3" s="56"/>
    </row>
    <row r="4" spans="1:47" s="297" customFormat="1" ht="45" x14ac:dyDescent="0.25">
      <c r="A4" s="301"/>
      <c r="B4" s="301" t="s">
        <v>1268</v>
      </c>
      <c r="C4" s="301" t="s">
        <v>77</v>
      </c>
      <c r="D4" s="301" t="s">
        <v>1269</v>
      </c>
      <c r="E4" s="301" t="s">
        <v>1270</v>
      </c>
      <c r="F4" s="301" t="s">
        <v>1271</v>
      </c>
      <c r="G4" s="301" t="s">
        <v>978</v>
      </c>
      <c r="H4" s="301" t="s">
        <v>1281</v>
      </c>
      <c r="I4" s="301" t="s">
        <v>978</v>
      </c>
      <c r="J4" s="303" t="s">
        <v>1282</v>
      </c>
      <c r="K4" s="302"/>
      <c r="L4" s="303" t="s">
        <v>1283</v>
      </c>
      <c r="N4" s="303" t="s">
        <v>1273</v>
      </c>
      <c r="P4" s="303" t="s">
        <v>1272</v>
      </c>
      <c r="R4" s="334" t="s">
        <v>1284</v>
      </c>
      <c r="Z4" s="298"/>
      <c r="AB4" s="820" t="s">
        <v>1273</v>
      </c>
      <c r="AC4" s="820"/>
      <c r="AD4" s="820" t="s">
        <v>1272</v>
      </c>
      <c r="AE4" s="820"/>
      <c r="AF4" s="820" t="s">
        <v>1274</v>
      </c>
      <c r="AG4" s="820"/>
      <c r="AH4" s="304"/>
    </row>
    <row r="5" spans="1:47" x14ac:dyDescent="0.25">
      <c r="A5" s="631">
        <v>1</v>
      </c>
      <c r="B5" s="335" t="s">
        <v>1285</v>
      </c>
      <c r="C5" s="336" t="s">
        <v>1278</v>
      </c>
      <c r="D5" s="337"/>
      <c r="E5" s="338" t="s">
        <v>1286</v>
      </c>
      <c r="G5" s="309"/>
      <c r="I5" s="309"/>
      <c r="J5" s="56"/>
      <c r="AF5" s="56"/>
      <c r="AK5" s="56"/>
    </row>
    <row r="6" spans="1:47" ht="27" x14ac:dyDescent="0.25">
      <c r="A6" s="343">
        <v>2</v>
      </c>
      <c r="B6" s="339" t="s">
        <v>1287</v>
      </c>
      <c r="C6" t="s">
        <v>1288</v>
      </c>
      <c r="D6" s="340" t="s">
        <v>1289</v>
      </c>
      <c r="E6" s="341" t="s">
        <v>1290</v>
      </c>
      <c r="F6" s="308">
        <v>2950</v>
      </c>
      <c r="G6" s="309" t="s">
        <v>1291</v>
      </c>
      <c r="H6" s="327">
        <v>3384</v>
      </c>
      <c r="I6" s="309" t="s">
        <v>1292</v>
      </c>
      <c r="J6" s="310">
        <v>3384</v>
      </c>
      <c r="K6" s="309" t="s">
        <v>1293</v>
      </c>
      <c r="L6" s="324">
        <v>3384</v>
      </c>
      <c r="M6" t="s">
        <v>1294</v>
      </c>
      <c r="N6" s="312">
        <v>3384</v>
      </c>
      <c r="O6" t="s">
        <v>1295</v>
      </c>
      <c r="P6" s="318">
        <v>3384</v>
      </c>
      <c r="Q6" t="s">
        <v>1296</v>
      </c>
      <c r="R6" s="314">
        <v>3384</v>
      </c>
      <c r="S6" t="s">
        <v>1297</v>
      </c>
      <c r="U6" s="313">
        <v>3800</v>
      </c>
      <c r="V6" t="s">
        <v>1298</v>
      </c>
      <c r="X6" s="308">
        <v>3189</v>
      </c>
      <c r="Y6" t="s">
        <v>1299</v>
      </c>
      <c r="Z6" s="310">
        <v>3400</v>
      </c>
      <c r="AA6" t="s">
        <v>1300</v>
      </c>
      <c r="AB6" s="319">
        <v>2292</v>
      </c>
      <c r="AC6" t="s">
        <v>1301</v>
      </c>
      <c r="AD6" s="320">
        <v>3008</v>
      </c>
      <c r="AE6" t="s">
        <v>1302</v>
      </c>
      <c r="AF6" s="322">
        <v>3008</v>
      </c>
      <c r="AG6" t="s">
        <v>1303</v>
      </c>
      <c r="AI6" s="315">
        <v>3008</v>
      </c>
      <c r="AJ6" t="s">
        <v>1304</v>
      </c>
      <c r="AK6" s="325">
        <v>3384</v>
      </c>
      <c r="AL6" t="s">
        <v>1305</v>
      </c>
      <c r="AM6" s="326">
        <v>3384</v>
      </c>
      <c r="AN6" t="s">
        <v>1306</v>
      </c>
      <c r="AO6" s="321">
        <v>3400</v>
      </c>
      <c r="AP6" t="s">
        <v>1307</v>
      </c>
      <c r="AQ6" s="319">
        <v>3400</v>
      </c>
      <c r="AR6" t="s">
        <v>1308</v>
      </c>
      <c r="AS6" s="322">
        <v>3400</v>
      </c>
      <c r="AT6" t="s">
        <v>1309</v>
      </c>
    </row>
    <row r="7" spans="1:47" s="377" customFormat="1" x14ac:dyDescent="0.25">
      <c r="A7" s="343">
        <v>3</v>
      </c>
      <c r="B7" s="628" t="s">
        <v>1310</v>
      </c>
      <c r="C7" s="377" t="s">
        <v>1278</v>
      </c>
      <c r="E7" s="629" t="s">
        <v>1311</v>
      </c>
      <c r="G7" s="627"/>
      <c r="H7" s="630"/>
      <c r="I7" s="627"/>
      <c r="J7" s="630"/>
      <c r="K7" s="627"/>
      <c r="L7" s="630"/>
      <c r="N7" s="630"/>
      <c r="P7" s="630"/>
      <c r="R7" s="630"/>
      <c r="U7" s="630"/>
      <c r="X7" s="630"/>
      <c r="Z7" s="630"/>
      <c r="AB7" s="630"/>
      <c r="AD7" s="630"/>
      <c r="AF7" s="630"/>
    </row>
    <row r="8" spans="1:47" s="344" customFormat="1" x14ac:dyDescent="0.25">
      <c r="A8" s="343"/>
      <c r="B8" s="305" t="s">
        <v>1312</v>
      </c>
      <c r="C8" t="s">
        <v>1313</v>
      </c>
      <c r="D8"/>
      <c r="E8" s="342"/>
      <c r="F8"/>
      <c r="G8" s="309"/>
      <c r="H8" s="56"/>
      <c r="I8" s="309"/>
      <c r="J8" s="56"/>
      <c r="K8" s="309"/>
      <c r="L8" s="56"/>
      <c r="M8"/>
      <c r="N8" s="56"/>
      <c r="O8"/>
      <c r="P8" s="56"/>
      <c r="Q8"/>
      <c r="R8" s="56"/>
      <c r="S8"/>
      <c r="T8"/>
      <c r="U8" s="56">
        <v>3400</v>
      </c>
      <c r="V8" t="s">
        <v>1314</v>
      </c>
      <c r="W8"/>
      <c r="X8" s="56">
        <v>3196</v>
      </c>
      <c r="Y8" t="s">
        <v>1314</v>
      </c>
      <c r="Z8" s="56"/>
      <c r="AA8"/>
      <c r="AB8" s="56"/>
      <c r="AC8"/>
      <c r="AD8" s="56"/>
      <c r="AE8"/>
      <c r="AF8" s="56"/>
      <c r="AG8"/>
      <c r="AH8"/>
      <c r="AI8"/>
      <c r="AJ8"/>
      <c r="AK8" s="325">
        <v>3290</v>
      </c>
      <c r="AL8" t="s">
        <v>1315</v>
      </c>
      <c r="AM8" s="56"/>
      <c r="AN8"/>
      <c r="AO8"/>
      <c r="AP8"/>
      <c r="AQ8" s="319">
        <v>3290</v>
      </c>
      <c r="AR8" s="344" t="s">
        <v>2016</v>
      </c>
      <c r="AS8" s="322">
        <v>3290</v>
      </c>
      <c r="AT8" t="s">
        <v>1316</v>
      </c>
    </row>
    <row r="9" spans="1:47" ht="39" x14ac:dyDescent="0.25">
      <c r="A9" s="343">
        <v>4</v>
      </c>
      <c r="B9" s="317" t="s">
        <v>1317</v>
      </c>
      <c r="C9" t="s">
        <v>51</v>
      </c>
      <c r="D9" s="345" t="s">
        <v>1318</v>
      </c>
      <c r="E9" s="346" t="s">
        <v>1319</v>
      </c>
      <c r="F9" s="327">
        <v>2950</v>
      </c>
      <c r="G9" s="309" t="s">
        <v>1320</v>
      </c>
      <c r="H9" s="327">
        <v>3008</v>
      </c>
      <c r="I9" s="309" t="s">
        <v>1321</v>
      </c>
      <c r="J9" s="310">
        <v>3008</v>
      </c>
      <c r="K9" s="309" t="s">
        <v>665</v>
      </c>
      <c r="L9" s="324">
        <v>3008</v>
      </c>
      <c r="M9" t="s">
        <v>1322</v>
      </c>
      <c r="N9" s="324">
        <v>3008</v>
      </c>
      <c r="O9" t="s">
        <v>1323</v>
      </c>
      <c r="P9" s="318">
        <v>3008</v>
      </c>
      <c r="Q9" t="s">
        <v>1324</v>
      </c>
      <c r="R9" s="314">
        <v>3008</v>
      </c>
      <c r="S9" t="s">
        <v>1325</v>
      </c>
      <c r="U9" s="313">
        <v>3008</v>
      </c>
      <c r="V9" t="s">
        <v>732</v>
      </c>
      <c r="X9" s="308">
        <v>3008</v>
      </c>
      <c r="Y9" t="s">
        <v>1326</v>
      </c>
      <c r="Z9" s="310">
        <v>3008</v>
      </c>
      <c r="AA9" t="s">
        <v>1327</v>
      </c>
      <c r="AB9" s="319">
        <v>3008</v>
      </c>
      <c r="AC9" t="s">
        <v>1328</v>
      </c>
      <c r="AD9" s="320">
        <v>3008</v>
      </c>
      <c r="AE9" t="s">
        <v>1329</v>
      </c>
      <c r="AF9" s="322">
        <v>3008</v>
      </c>
      <c r="AG9" t="s">
        <v>1330</v>
      </c>
      <c r="AI9" s="315">
        <v>3008</v>
      </c>
      <c r="AJ9" t="s">
        <v>1331</v>
      </c>
      <c r="AK9" s="325">
        <v>3008</v>
      </c>
      <c r="AL9" t="s">
        <v>989</v>
      </c>
      <c r="AM9" s="326">
        <v>3008</v>
      </c>
      <c r="AN9" t="s">
        <v>1332</v>
      </c>
      <c r="AO9" s="321">
        <v>3008</v>
      </c>
      <c r="AQ9" s="321">
        <v>3008</v>
      </c>
      <c r="AR9" t="s">
        <v>1334</v>
      </c>
      <c r="AS9" s="322">
        <v>3008</v>
      </c>
      <c r="AT9" t="s">
        <v>1335</v>
      </c>
    </row>
    <row r="10" spans="1:47" ht="32.25" customHeight="1" x14ac:dyDescent="0.25">
      <c r="A10" s="343">
        <v>5</v>
      </c>
      <c r="B10" s="317" t="s">
        <v>1336</v>
      </c>
      <c r="C10" t="s">
        <v>51</v>
      </c>
      <c r="D10" s="345" t="s">
        <v>1279</v>
      </c>
      <c r="E10" s="342" t="s">
        <v>1337</v>
      </c>
      <c r="F10" s="308">
        <v>2950</v>
      </c>
      <c r="G10" s="309" t="s">
        <v>1338</v>
      </c>
      <c r="H10" s="327">
        <v>3008</v>
      </c>
      <c r="I10" s="309" t="s">
        <v>1339</v>
      </c>
      <c r="J10" s="310">
        <v>3008</v>
      </c>
      <c r="K10" s="309" t="s">
        <v>1340</v>
      </c>
      <c r="L10" s="324">
        <v>3008</v>
      </c>
      <c r="M10" t="s">
        <v>1341</v>
      </c>
      <c r="N10" s="312">
        <v>3008</v>
      </c>
      <c r="O10" t="s">
        <v>1342</v>
      </c>
      <c r="P10" s="318">
        <v>3008</v>
      </c>
      <c r="Q10" t="s">
        <v>1343</v>
      </c>
      <c r="R10" s="314">
        <v>3008</v>
      </c>
      <c r="S10" t="s">
        <v>1344</v>
      </c>
      <c r="U10" s="313">
        <v>3008</v>
      </c>
      <c r="V10" t="s">
        <v>1345</v>
      </c>
      <c r="X10" s="308">
        <v>3008</v>
      </c>
      <c r="Y10" t="s">
        <v>1346</v>
      </c>
      <c r="Z10" s="310">
        <v>3008</v>
      </c>
      <c r="AA10" t="s">
        <v>1347</v>
      </c>
      <c r="AB10" s="319">
        <v>3008</v>
      </c>
      <c r="AC10" t="s">
        <v>1348</v>
      </c>
      <c r="AD10" s="319">
        <v>3008</v>
      </c>
      <c r="AE10" t="s">
        <v>1261</v>
      </c>
      <c r="AF10" s="56">
        <v>3008</v>
      </c>
      <c r="AG10" t="s">
        <v>989</v>
      </c>
      <c r="AI10" s="315">
        <v>3008</v>
      </c>
      <c r="AJ10" t="s">
        <v>989</v>
      </c>
      <c r="AK10" s="325">
        <v>3008</v>
      </c>
      <c r="AL10" t="s">
        <v>1349</v>
      </c>
      <c r="AM10" s="326">
        <v>3008</v>
      </c>
      <c r="AN10" t="s">
        <v>1350</v>
      </c>
      <c r="AO10" s="321">
        <v>3008</v>
      </c>
      <c r="AP10" t="s">
        <v>1333</v>
      </c>
      <c r="AQ10" s="139">
        <v>3008</v>
      </c>
      <c r="AR10" s="347" t="s">
        <v>989</v>
      </c>
      <c r="AS10" s="322">
        <v>3008</v>
      </c>
      <c r="AT10" t="s">
        <v>1351</v>
      </c>
    </row>
    <row r="11" spans="1:47" ht="26.25" x14ac:dyDescent="0.25">
      <c r="A11" s="343">
        <v>6</v>
      </c>
      <c r="B11" s="305" t="s">
        <v>1352</v>
      </c>
      <c r="C11" t="s">
        <v>1288</v>
      </c>
      <c r="D11" s="345" t="s">
        <v>1353</v>
      </c>
      <c r="E11" s="342" t="s">
        <v>1354</v>
      </c>
      <c r="F11" s="308">
        <v>2950</v>
      </c>
      <c r="G11" s="309" t="s">
        <v>1355</v>
      </c>
      <c r="H11" s="327">
        <v>3384</v>
      </c>
      <c r="I11" s="309" t="s">
        <v>1356</v>
      </c>
      <c r="J11" s="310">
        <v>3384</v>
      </c>
      <c r="K11" s="309" t="s">
        <v>1357</v>
      </c>
      <c r="L11" s="324">
        <v>3384</v>
      </c>
      <c r="M11" t="s">
        <v>1358</v>
      </c>
      <c r="N11" s="312">
        <v>3384</v>
      </c>
      <c r="O11" t="s">
        <v>1359</v>
      </c>
      <c r="P11" s="318">
        <v>3384</v>
      </c>
      <c r="Q11" t="s">
        <v>1360</v>
      </c>
      <c r="R11" s="314">
        <v>3384</v>
      </c>
      <c r="S11" t="s">
        <v>1361</v>
      </c>
      <c r="X11" s="56"/>
      <c r="AB11" s="56"/>
      <c r="AD11" s="56"/>
      <c r="AF11" s="56"/>
      <c r="AK11" s="56"/>
    </row>
    <row r="12" spans="1:47" ht="30" x14ac:dyDescent="0.25">
      <c r="A12" s="343">
        <v>7</v>
      </c>
      <c r="B12" s="311" t="s">
        <v>1362</v>
      </c>
      <c r="C12" s="348" t="s">
        <v>1363</v>
      </c>
      <c r="D12" s="345"/>
      <c r="E12" s="342" t="s">
        <v>1364</v>
      </c>
      <c r="F12" s="308">
        <v>2950</v>
      </c>
      <c r="G12" s="309" t="s">
        <v>1365</v>
      </c>
      <c r="H12" s="327">
        <v>1920</v>
      </c>
      <c r="I12" s="309" t="s">
        <v>1366</v>
      </c>
      <c r="J12" s="310">
        <v>1920</v>
      </c>
      <c r="K12" s="309" t="s">
        <v>1367</v>
      </c>
      <c r="L12" s="324">
        <v>1920</v>
      </c>
      <c r="M12" t="s">
        <v>1368</v>
      </c>
      <c r="N12" s="312">
        <v>1920</v>
      </c>
      <c r="O12" t="s">
        <v>1369</v>
      </c>
      <c r="P12" s="318">
        <v>1920</v>
      </c>
      <c r="Q12" t="s">
        <v>1370</v>
      </c>
      <c r="R12" s="314">
        <v>2070</v>
      </c>
      <c r="S12" t="s">
        <v>989</v>
      </c>
      <c r="U12" s="313">
        <v>1920</v>
      </c>
      <c r="V12" t="s">
        <v>1371</v>
      </c>
      <c r="X12" s="308">
        <v>1920</v>
      </c>
      <c r="Y12" t="s">
        <v>1372</v>
      </c>
      <c r="Z12" s="310">
        <v>1920</v>
      </c>
      <c r="AA12" t="s">
        <v>1373</v>
      </c>
      <c r="AB12" s="319">
        <v>1920</v>
      </c>
      <c r="AC12" t="s">
        <v>1374</v>
      </c>
      <c r="AD12" s="320">
        <v>1920</v>
      </c>
      <c r="AE12" t="s">
        <v>1375</v>
      </c>
      <c r="AF12" s="322">
        <v>1920</v>
      </c>
      <c r="AG12" t="s">
        <v>1376</v>
      </c>
      <c r="AI12" s="322">
        <v>1824</v>
      </c>
      <c r="AJ12" t="s">
        <v>1377</v>
      </c>
      <c r="AK12" s="322">
        <v>1824</v>
      </c>
      <c r="AL12" t="s">
        <v>1377</v>
      </c>
      <c r="AM12" s="322">
        <v>1824</v>
      </c>
      <c r="AN12" t="s">
        <v>1377</v>
      </c>
      <c r="AO12" s="322">
        <v>1824</v>
      </c>
      <c r="AP12" t="s">
        <v>1377</v>
      </c>
      <c r="AQ12" s="322">
        <v>1824</v>
      </c>
      <c r="AR12" t="s">
        <v>1377</v>
      </c>
      <c r="AS12" s="322">
        <v>1824</v>
      </c>
      <c r="AT12" t="s">
        <v>1377</v>
      </c>
    </row>
    <row r="13" spans="1:47" ht="28.5" customHeight="1" x14ac:dyDescent="0.25">
      <c r="A13" s="343">
        <v>8</v>
      </c>
      <c r="B13" s="311" t="s">
        <v>1378</v>
      </c>
      <c r="C13" t="s">
        <v>52</v>
      </c>
      <c r="D13" s="345" t="s">
        <v>1379</v>
      </c>
      <c r="E13" s="342" t="s">
        <v>1380</v>
      </c>
      <c r="F13" s="308">
        <v>2950</v>
      </c>
      <c r="G13" s="309" t="s">
        <v>1381</v>
      </c>
      <c r="H13" s="327">
        <v>3840</v>
      </c>
      <c r="I13" s="309" t="s">
        <v>1382</v>
      </c>
      <c r="J13" s="310">
        <v>3840</v>
      </c>
      <c r="K13" s="309" t="s">
        <v>1383</v>
      </c>
      <c r="L13" s="324">
        <v>3840</v>
      </c>
      <c r="M13" t="s">
        <v>1384</v>
      </c>
      <c r="N13" s="312">
        <v>3609.6</v>
      </c>
      <c r="O13" t="s">
        <v>1385</v>
      </c>
      <c r="P13" s="318">
        <v>3840</v>
      </c>
      <c r="Q13" t="s">
        <v>1386</v>
      </c>
      <c r="R13" s="314">
        <v>3609.6</v>
      </c>
      <c r="S13" t="s">
        <v>1387</v>
      </c>
      <c r="U13" s="313">
        <v>3840</v>
      </c>
      <c r="V13" t="s">
        <v>1388</v>
      </c>
      <c r="X13" s="308">
        <v>3609.6</v>
      </c>
      <c r="Y13" t="s">
        <v>1389</v>
      </c>
      <c r="Z13" s="310">
        <v>3840</v>
      </c>
      <c r="AA13" t="s">
        <v>1390</v>
      </c>
      <c r="AB13" s="310">
        <v>3609.6</v>
      </c>
      <c r="AC13" t="s">
        <v>1390</v>
      </c>
      <c r="AD13" s="310">
        <v>3609.6</v>
      </c>
      <c r="AE13" t="s">
        <v>1390</v>
      </c>
      <c r="AF13" s="320">
        <v>3609.6</v>
      </c>
      <c r="AG13" t="s">
        <v>1391</v>
      </c>
      <c r="AI13" s="320">
        <v>3609.6</v>
      </c>
      <c r="AJ13" t="s">
        <v>1391</v>
      </c>
      <c r="AK13" s="320">
        <v>3609.6</v>
      </c>
      <c r="AL13" t="s">
        <v>1391</v>
      </c>
      <c r="AM13" s="320">
        <v>3609.6</v>
      </c>
      <c r="AN13" t="s">
        <v>1391</v>
      </c>
      <c r="AO13" s="321">
        <v>3609.6</v>
      </c>
      <c r="AP13" t="s">
        <v>1392</v>
      </c>
      <c r="AQ13" s="321">
        <v>3609.6</v>
      </c>
      <c r="AR13" t="s">
        <v>1392</v>
      </c>
      <c r="AS13" s="321">
        <v>3609.6</v>
      </c>
      <c r="AT13" t="s">
        <v>1392</v>
      </c>
    </row>
    <row r="14" spans="1:47" x14ac:dyDescent="0.25">
      <c r="A14" s="343">
        <v>9</v>
      </c>
      <c r="B14" s="305" t="s">
        <v>1393</v>
      </c>
      <c r="C14" t="s">
        <v>52</v>
      </c>
      <c r="E14" s="342" t="s">
        <v>1394</v>
      </c>
      <c r="F14" s="308">
        <v>2950</v>
      </c>
      <c r="G14" s="309" t="s">
        <v>1395</v>
      </c>
      <c r="H14" s="327">
        <v>3609.6</v>
      </c>
      <c r="I14" s="309" t="s">
        <v>1396</v>
      </c>
      <c r="J14" s="310">
        <v>3990</v>
      </c>
      <c r="K14" s="309" t="s">
        <v>1397</v>
      </c>
      <c r="L14" s="324">
        <v>3840</v>
      </c>
      <c r="M14" t="s">
        <v>1398</v>
      </c>
      <c r="R14" s="56"/>
      <c r="X14" s="56"/>
      <c r="AB14" s="56"/>
      <c r="AD14" s="56"/>
      <c r="AF14" s="56"/>
      <c r="AK14" s="56"/>
    </row>
    <row r="15" spans="1:47" ht="26.25" x14ac:dyDescent="0.25">
      <c r="A15" s="343">
        <v>10</v>
      </c>
      <c r="B15" s="317" t="s">
        <v>1399</v>
      </c>
      <c r="C15" t="s">
        <v>52</v>
      </c>
      <c r="D15" s="345" t="s">
        <v>1400</v>
      </c>
      <c r="E15" s="349" t="s">
        <v>1401</v>
      </c>
      <c r="F15" s="308">
        <v>2950</v>
      </c>
      <c r="G15" s="309" t="s">
        <v>1402</v>
      </c>
      <c r="H15" s="327">
        <v>3609.6</v>
      </c>
      <c r="I15" s="309" t="s">
        <v>1403</v>
      </c>
      <c r="J15" s="310">
        <v>3840</v>
      </c>
      <c r="K15" s="309" t="s">
        <v>1404</v>
      </c>
      <c r="L15" s="324">
        <v>3840</v>
      </c>
      <c r="M15" t="s">
        <v>1405</v>
      </c>
      <c r="N15" s="312">
        <v>3990</v>
      </c>
      <c r="O15" t="s">
        <v>989</v>
      </c>
      <c r="P15" s="314">
        <v>4182</v>
      </c>
      <c r="Q15" t="s">
        <v>1406</v>
      </c>
      <c r="R15" s="313">
        <v>4182</v>
      </c>
      <c r="S15" t="s">
        <v>400</v>
      </c>
      <c r="U15" s="308">
        <v>4182</v>
      </c>
      <c r="V15" t="s">
        <v>989</v>
      </c>
      <c r="X15" s="308">
        <v>3990</v>
      </c>
      <c r="Y15" t="s">
        <v>989</v>
      </c>
      <c r="Z15" s="310">
        <v>3610</v>
      </c>
      <c r="AA15" t="s">
        <v>1407</v>
      </c>
      <c r="AB15" s="319">
        <v>3609.6</v>
      </c>
      <c r="AC15" t="s">
        <v>1408</v>
      </c>
      <c r="AD15" s="320">
        <v>3008</v>
      </c>
      <c r="AE15" t="s">
        <v>1409</v>
      </c>
      <c r="AF15" s="322">
        <v>3008</v>
      </c>
      <c r="AG15" t="s">
        <v>989</v>
      </c>
      <c r="AI15" s="315">
        <v>3008</v>
      </c>
      <c r="AJ15" t="s">
        <v>989</v>
      </c>
      <c r="AK15" s="325">
        <v>3008</v>
      </c>
      <c r="AL15" t="s">
        <v>1277</v>
      </c>
      <c r="AM15" s="326">
        <v>3008</v>
      </c>
      <c r="AN15" t="s">
        <v>223</v>
      </c>
      <c r="AO15" s="321">
        <v>3008</v>
      </c>
      <c r="AP15" t="s">
        <v>1410</v>
      </c>
      <c r="AQ15" s="319">
        <v>3008</v>
      </c>
      <c r="AR15" t="s">
        <v>1411</v>
      </c>
      <c r="AS15" s="322">
        <v>3008</v>
      </c>
      <c r="AT15" t="s">
        <v>1412</v>
      </c>
      <c r="AU15" t="s">
        <v>328</v>
      </c>
    </row>
    <row r="16" spans="1:47" ht="26.25" x14ac:dyDescent="0.25">
      <c r="A16" s="343">
        <v>11</v>
      </c>
      <c r="B16" s="311" t="s">
        <v>1413</v>
      </c>
      <c r="C16" t="s">
        <v>51</v>
      </c>
      <c r="D16" s="345" t="s">
        <v>1414</v>
      </c>
      <c r="E16" s="342" t="s">
        <v>1415</v>
      </c>
      <c r="F16" s="308">
        <v>2950</v>
      </c>
      <c r="G16" s="309" t="s">
        <v>1416</v>
      </c>
      <c r="H16" s="327">
        <v>3008</v>
      </c>
      <c r="I16" s="309" t="s">
        <v>1417</v>
      </c>
      <c r="J16" s="310">
        <v>3008</v>
      </c>
      <c r="K16" s="309" t="s">
        <v>1418</v>
      </c>
      <c r="L16" s="324">
        <v>3008</v>
      </c>
      <c r="M16" t="s">
        <v>634</v>
      </c>
      <c r="N16" s="312">
        <v>3008</v>
      </c>
      <c r="O16" t="s">
        <v>1419</v>
      </c>
      <c r="P16" s="318">
        <v>3008</v>
      </c>
      <c r="Q16" t="s">
        <v>1420</v>
      </c>
      <c r="R16" s="314">
        <v>3008</v>
      </c>
      <c r="S16" t="s">
        <v>1421</v>
      </c>
      <c r="U16" s="350">
        <v>3350</v>
      </c>
      <c r="V16" t="s">
        <v>1422</v>
      </c>
      <c r="X16" s="308">
        <v>3350</v>
      </c>
      <c r="Y16" t="s">
        <v>1423</v>
      </c>
      <c r="Z16" s="308">
        <v>3008</v>
      </c>
      <c r="AA16" t="s">
        <v>1424</v>
      </c>
      <c r="AB16" s="319">
        <v>3008</v>
      </c>
      <c r="AC16" t="s">
        <v>1425</v>
      </c>
      <c r="AD16" s="320">
        <v>3008</v>
      </c>
      <c r="AE16" t="s">
        <v>1426</v>
      </c>
      <c r="AF16" s="320">
        <v>3008</v>
      </c>
      <c r="AG16" t="s">
        <v>1427</v>
      </c>
      <c r="AI16" s="315">
        <v>3008</v>
      </c>
      <c r="AJ16" t="s">
        <v>1428</v>
      </c>
      <c r="AK16" s="56">
        <v>3008</v>
      </c>
      <c r="AM16" s="326">
        <v>3008</v>
      </c>
      <c r="AN16" t="s">
        <v>1429</v>
      </c>
      <c r="AO16" s="321">
        <v>3200</v>
      </c>
      <c r="AP16" t="s">
        <v>989</v>
      </c>
      <c r="AQ16" s="321">
        <v>3008</v>
      </c>
      <c r="AR16" t="s">
        <v>1430</v>
      </c>
      <c r="AS16" s="322">
        <v>3008</v>
      </c>
      <c r="AT16" t="s">
        <v>1431</v>
      </c>
    </row>
    <row r="17" spans="1:258" ht="30" x14ac:dyDescent="0.25">
      <c r="A17" s="343">
        <v>12</v>
      </c>
      <c r="B17" s="311" t="s">
        <v>1432</v>
      </c>
      <c r="C17" s="348" t="s">
        <v>1363</v>
      </c>
      <c r="D17" s="345" t="s">
        <v>1433</v>
      </c>
      <c r="E17" s="342" t="s">
        <v>1434</v>
      </c>
      <c r="F17" s="308">
        <v>2900</v>
      </c>
      <c r="G17" s="309" t="s">
        <v>1435</v>
      </c>
      <c r="H17" s="327">
        <v>1920</v>
      </c>
      <c r="I17" s="309" t="s">
        <v>1436</v>
      </c>
      <c r="J17" s="310">
        <v>1920</v>
      </c>
      <c r="K17" s="309" t="s">
        <v>633</v>
      </c>
      <c r="L17" s="324">
        <v>1920</v>
      </c>
      <c r="M17" t="s">
        <v>1437</v>
      </c>
      <c r="N17" s="312">
        <v>1920</v>
      </c>
      <c r="O17" t="s">
        <v>1438</v>
      </c>
      <c r="P17" s="318">
        <v>1920</v>
      </c>
      <c r="Q17" t="s">
        <v>1439</v>
      </c>
      <c r="R17" s="314">
        <v>1920</v>
      </c>
      <c r="S17" t="s">
        <v>1440</v>
      </c>
      <c r="U17" s="313">
        <v>1920</v>
      </c>
      <c r="V17" t="s">
        <v>1441</v>
      </c>
      <c r="X17" s="308">
        <v>1920</v>
      </c>
      <c r="Y17" t="s">
        <v>1442</v>
      </c>
      <c r="Z17" s="310">
        <v>1920</v>
      </c>
      <c r="AA17" t="s">
        <v>1443</v>
      </c>
      <c r="AB17" s="319">
        <v>1920</v>
      </c>
      <c r="AC17" t="s">
        <v>1444</v>
      </c>
      <c r="AD17" s="320">
        <v>1920</v>
      </c>
      <c r="AE17" t="s">
        <v>1445</v>
      </c>
      <c r="AF17" s="322">
        <v>1920</v>
      </c>
      <c r="AG17" t="s">
        <v>1446</v>
      </c>
      <c r="AI17" s="315">
        <v>1920</v>
      </c>
      <c r="AJ17" t="s">
        <v>1447</v>
      </c>
      <c r="AK17" s="326">
        <v>1920</v>
      </c>
      <c r="AL17" t="s">
        <v>1448</v>
      </c>
      <c r="AM17" s="326">
        <v>1920</v>
      </c>
      <c r="AN17" t="s">
        <v>1449</v>
      </c>
      <c r="AO17" s="321">
        <v>1920</v>
      </c>
      <c r="AP17" t="s">
        <v>1450</v>
      </c>
      <c r="AQ17" s="319">
        <v>1920</v>
      </c>
      <c r="AR17" t="s">
        <v>1451</v>
      </c>
      <c r="AS17" s="322">
        <v>1920</v>
      </c>
      <c r="AT17" t="s">
        <v>2014</v>
      </c>
    </row>
    <row r="18" spans="1:258" x14ac:dyDescent="0.25">
      <c r="J18" s="56"/>
      <c r="AB18" s="56"/>
    </row>
    <row r="19" spans="1:258" x14ac:dyDescent="0.25">
      <c r="F19" s="818" t="s">
        <v>131</v>
      </c>
      <c r="G19" s="818"/>
      <c r="H19" s="821" t="s">
        <v>147</v>
      </c>
      <c r="I19" s="821"/>
      <c r="J19" s="822" t="s">
        <v>153</v>
      </c>
      <c r="K19" s="822"/>
      <c r="L19" s="823" t="s">
        <v>154</v>
      </c>
      <c r="M19" s="823"/>
      <c r="N19" s="824" t="s">
        <v>46</v>
      </c>
      <c r="O19" s="824"/>
      <c r="P19" s="825" t="s">
        <v>155</v>
      </c>
      <c r="Q19" s="826"/>
      <c r="R19" s="827" t="s">
        <v>6</v>
      </c>
      <c r="S19" s="827"/>
      <c r="U19" s="828" t="s">
        <v>20</v>
      </c>
      <c r="V19" s="828"/>
      <c r="W19" s="330"/>
      <c r="X19" s="818" t="s">
        <v>39</v>
      </c>
      <c r="Y19" s="818"/>
      <c r="Z19" s="829" t="s">
        <v>40</v>
      </c>
      <c r="AA19" s="829"/>
      <c r="AB19" s="815" t="s">
        <v>41</v>
      </c>
      <c r="AC19" s="815"/>
      <c r="AD19" s="830" t="s">
        <v>130</v>
      </c>
      <c r="AE19" s="830"/>
      <c r="AF19" s="816" t="s">
        <v>131</v>
      </c>
      <c r="AG19" s="816"/>
      <c r="AH19" s="331"/>
      <c r="AI19" s="817" t="s">
        <v>147</v>
      </c>
      <c r="AJ19" s="817"/>
      <c r="AK19" s="811" t="s">
        <v>153</v>
      </c>
      <c r="AL19" s="812"/>
      <c r="AM19" s="813" t="s">
        <v>154</v>
      </c>
      <c r="AN19" s="813"/>
      <c r="AO19" s="814" t="s">
        <v>46</v>
      </c>
      <c r="AP19" s="814"/>
      <c r="AQ19" s="815" t="s">
        <v>155</v>
      </c>
      <c r="AR19" s="815"/>
      <c r="AS19" s="816" t="s">
        <v>6</v>
      </c>
      <c r="AT19" s="816"/>
    </row>
    <row r="20" spans="1:258" x14ac:dyDescent="0.25">
      <c r="B20" s="333" t="s">
        <v>1250</v>
      </c>
      <c r="E20" s="295" t="s">
        <v>1250</v>
      </c>
      <c r="F20" s="809">
        <f>SUM(F6,F10:F11,F13:F17)</f>
        <v>23550</v>
      </c>
      <c r="G20" s="809"/>
      <c r="H20" s="809">
        <f>SUM(F9+H6+H9+H10+H11+H12+H13+H14+H15+H16+H17)</f>
        <v>33641.199999999997</v>
      </c>
      <c r="I20" s="809"/>
      <c r="J20" s="809">
        <f>SUM(J6:J17)</f>
        <v>31302</v>
      </c>
      <c r="K20" s="809"/>
      <c r="L20" s="809">
        <f>L6+L9+L10+L11+L12+L13+L14+L15+L16+L17</f>
        <v>31152</v>
      </c>
      <c r="M20" s="809"/>
      <c r="N20" s="809">
        <f>SUM(N6+N10+N11+N12+N13+N15+N16+N17)</f>
        <v>24223.599999999999</v>
      </c>
      <c r="O20" s="810"/>
      <c r="P20" s="809">
        <f>SUM(P6+P9+P10+P11+P12+P13+P16+P17)</f>
        <v>23472</v>
      </c>
      <c r="Q20" s="809"/>
      <c r="R20" s="809">
        <f>R6+R9+R10+R11+R12+R13+P15+R16+R17</f>
        <v>27573.599999999999</v>
      </c>
      <c r="S20" s="810"/>
      <c r="U20" s="809">
        <f>R15+U6+U9+U10+U12+U13+U16+U17</f>
        <v>25028</v>
      </c>
      <c r="V20" s="810"/>
      <c r="W20" s="309"/>
      <c r="X20" s="809">
        <f>U8+U15+X6+X8+X9+X10+X12+X13+X15+X16+X17+Z16</f>
        <v>37780.6</v>
      </c>
      <c r="Y20" s="810"/>
      <c r="Z20" s="809">
        <f>Z6+Z9+Z10+Z12+Z13+Z15+Z17+AB13+AD13</f>
        <v>27925.199999999997</v>
      </c>
      <c r="AA20" s="809"/>
      <c r="AB20" s="809">
        <f>AB6+AB9+AB10+AB12+AB15+AB16+AB17+AD10</f>
        <v>21773.599999999999</v>
      </c>
      <c r="AC20" s="810"/>
      <c r="AD20" s="809">
        <f>AD6+AD9+AD12+AD15+AD16+AD17+AF16+AF13+AI13+AK13+AM13</f>
        <v>33318.399999999994</v>
      </c>
      <c r="AE20" s="810"/>
      <c r="AF20" s="809">
        <f>AF17+AF12+AF9+AF6+AF15+AI12+AK12+AM12+AO12+AQ12+AS12+AF10</f>
        <v>26816</v>
      </c>
      <c r="AG20" s="810"/>
      <c r="AH20" s="332"/>
      <c r="AM20" s="809">
        <f>+AM6+AM8+AM9+AM10+AM15+AM16+AM17+AK17</f>
        <v>19256</v>
      </c>
      <c r="AN20" s="810"/>
      <c r="AO20" s="809">
        <f>+AO6+AO9+AO13+AO15+AO16+AO17+AQ13+AQ16+AS13</f>
        <v>28372.799999999996</v>
      </c>
      <c r="AP20" s="810"/>
    </row>
    <row r="21" spans="1:258" x14ac:dyDescent="0.25">
      <c r="B21" s="333" t="s">
        <v>1251</v>
      </c>
      <c r="E21" s="295" t="s">
        <v>1251</v>
      </c>
      <c r="F21" s="810"/>
      <c r="G21" s="810"/>
      <c r="H21" s="809">
        <v>-33000</v>
      </c>
      <c r="I21" s="809"/>
      <c r="J21" s="809">
        <v>0</v>
      </c>
      <c r="K21" s="809"/>
      <c r="L21" s="809"/>
      <c r="M21" s="809"/>
      <c r="N21" s="809"/>
      <c r="O21" s="809"/>
    </row>
    <row r="22" spans="1:258" x14ac:dyDescent="0.25">
      <c r="B22" s="333" t="s">
        <v>1252</v>
      </c>
      <c r="E22" s="295" t="s">
        <v>1252</v>
      </c>
      <c r="F22" s="809">
        <f>F20+F21</f>
        <v>23550</v>
      </c>
      <c r="G22" s="809"/>
      <c r="H22" s="809">
        <f>SUM(H20:H21)</f>
        <v>641.19999999999709</v>
      </c>
      <c r="I22" s="809"/>
      <c r="J22" s="809">
        <f>J20-J21</f>
        <v>31302</v>
      </c>
      <c r="K22" s="809"/>
      <c r="L22" s="809"/>
      <c r="M22" s="809"/>
      <c r="N22" s="809"/>
      <c r="O22" s="809"/>
    </row>
    <row r="23" spans="1:258" x14ac:dyDescent="0.25">
      <c r="J23" s="56"/>
    </row>
    <row r="24" spans="1:258" x14ac:dyDescent="0.25">
      <c r="J24" s="56"/>
      <c r="N24" s="56">
        <f>433.04+2924.82</f>
        <v>3357.86</v>
      </c>
      <c r="V24" s="138"/>
      <c r="W24" s="138"/>
    </row>
    <row r="25" spans="1:258" x14ac:dyDescent="0.25">
      <c r="J25" s="56"/>
      <c r="X25" t="s">
        <v>1257</v>
      </c>
    </row>
    <row r="26" spans="1:258" x14ac:dyDescent="0.25">
      <c r="B26" s="351"/>
      <c r="J26" s="56"/>
      <c r="X26" t="s">
        <v>1452</v>
      </c>
      <c r="Y26" t="s">
        <v>1453</v>
      </c>
    </row>
    <row r="27" spans="1:258" x14ac:dyDescent="0.25">
      <c r="B27" s="333">
        <v>11</v>
      </c>
      <c r="F27" s="56"/>
      <c r="H27" s="56"/>
      <c r="J27" s="56"/>
      <c r="X27" t="s">
        <v>1454</v>
      </c>
      <c r="Y27" t="s">
        <v>1455</v>
      </c>
    </row>
    <row r="28" spans="1:258" x14ac:dyDescent="0.25">
      <c r="B28" s="333"/>
      <c r="J28" s="56"/>
    </row>
    <row r="29" spans="1:258" x14ac:dyDescent="0.25">
      <c r="B29" s="333"/>
      <c r="J29" s="56"/>
    </row>
    <row r="30" spans="1:258" x14ac:dyDescent="0.25">
      <c r="J30" s="56"/>
    </row>
    <row r="31" spans="1:258" x14ac:dyDescent="0.25">
      <c r="J31" s="56"/>
    </row>
    <row r="32" spans="1:258" s="309" customFormat="1" x14ac:dyDescent="0.25">
      <c r="A32"/>
      <c r="B32"/>
      <c r="C32"/>
      <c r="D32"/>
      <c r="E32"/>
      <c r="F32"/>
      <c r="G32"/>
      <c r="H32"/>
      <c r="I32"/>
      <c r="J32" s="56"/>
      <c r="L32" s="56"/>
      <c r="M32"/>
      <c r="N32" s="56"/>
      <c r="O32"/>
      <c r="P32" s="56"/>
      <c r="Q32"/>
      <c r="R32"/>
      <c r="S32"/>
      <c r="T32" s="297"/>
      <c r="U32"/>
      <c r="V32"/>
      <c r="W32"/>
      <c r="X32"/>
      <c r="Y32"/>
      <c r="Z32" s="56"/>
      <c r="AA32"/>
      <c r="AB32"/>
      <c r="AC32"/>
      <c r="AD32"/>
      <c r="AE32"/>
      <c r="AF32"/>
      <c r="AG32"/>
      <c r="AH32" s="299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</row>
    <row r="33" spans="1:258" s="309" customFormat="1" x14ac:dyDescent="0.25">
      <c r="A33"/>
      <c r="B33"/>
      <c r="C33"/>
      <c r="D33"/>
      <c r="E33"/>
      <c r="F33"/>
      <c r="G33"/>
      <c r="H33"/>
      <c r="I33"/>
      <c r="J33" s="56"/>
      <c r="L33" s="56"/>
      <c r="M33"/>
      <c r="N33" s="56"/>
      <c r="O33"/>
      <c r="P33" s="56"/>
      <c r="Q33"/>
      <c r="R33"/>
      <c r="S33"/>
      <c r="T33" s="297"/>
      <c r="U33"/>
      <c r="V33"/>
      <c r="W33"/>
      <c r="X33"/>
      <c r="Y33"/>
      <c r="Z33" s="56"/>
      <c r="AA33"/>
      <c r="AB33"/>
      <c r="AC33"/>
      <c r="AD33"/>
      <c r="AE33"/>
      <c r="AF33"/>
      <c r="AG33"/>
      <c r="AH33" s="299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</row>
    <row r="34" spans="1:258" s="309" customFormat="1" x14ac:dyDescent="0.25">
      <c r="A34"/>
      <c r="B34"/>
      <c r="C34"/>
      <c r="D34"/>
      <c r="E34"/>
      <c r="F34"/>
      <c r="G34"/>
      <c r="H34"/>
      <c r="I34"/>
      <c r="J34" s="56"/>
      <c r="L34" s="56"/>
      <c r="M34"/>
      <c r="N34" s="56"/>
      <c r="O34"/>
      <c r="P34" s="56"/>
      <c r="Q34"/>
      <c r="R34"/>
      <c r="S34"/>
      <c r="T34" s="297"/>
      <c r="U34"/>
      <c r="V34"/>
      <c r="W34"/>
      <c r="X34"/>
      <c r="Y34"/>
      <c r="Z34" s="56"/>
      <c r="AA34"/>
      <c r="AB34"/>
      <c r="AC34"/>
      <c r="AD34"/>
      <c r="AE34"/>
      <c r="AF34"/>
      <c r="AG34"/>
      <c r="AH34" s="299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</row>
    <row r="35" spans="1:258" s="309" customFormat="1" x14ac:dyDescent="0.25">
      <c r="A35"/>
      <c r="B35"/>
      <c r="C35"/>
      <c r="D35"/>
      <c r="E35"/>
      <c r="F35"/>
      <c r="G35"/>
      <c r="H35"/>
      <c r="I35"/>
      <c r="J35" s="56"/>
      <c r="L35" s="56"/>
      <c r="M35"/>
      <c r="N35" s="56"/>
      <c r="O35"/>
      <c r="P35" s="56"/>
      <c r="Q35"/>
      <c r="R35"/>
      <c r="S35"/>
      <c r="T35" s="297"/>
      <c r="U35"/>
      <c r="V35"/>
      <c r="W35"/>
      <c r="X35"/>
      <c r="Y35"/>
      <c r="Z35" s="56"/>
      <c r="AA35"/>
      <c r="AB35"/>
      <c r="AC35"/>
      <c r="AD35"/>
      <c r="AE35"/>
      <c r="AF35"/>
      <c r="AG35"/>
      <c r="AH35" s="299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</row>
    <row r="36" spans="1:258" s="309" customFormat="1" x14ac:dyDescent="0.25">
      <c r="A36"/>
      <c r="B36"/>
      <c r="C36"/>
      <c r="D36"/>
      <c r="E36"/>
      <c r="F36"/>
      <c r="G36"/>
      <c r="H36"/>
      <c r="I36"/>
      <c r="J36" s="56"/>
      <c r="L36" s="56"/>
      <c r="M36"/>
      <c r="N36" s="56"/>
      <c r="O36"/>
      <c r="P36" s="56"/>
      <c r="Q36"/>
      <c r="R36"/>
      <c r="S36"/>
      <c r="T36" s="297"/>
      <c r="U36"/>
      <c r="V36"/>
      <c r="W36"/>
      <c r="X36"/>
      <c r="Y36"/>
      <c r="Z36" s="56"/>
      <c r="AA36"/>
      <c r="AB36"/>
      <c r="AC36"/>
      <c r="AD36"/>
      <c r="AE36"/>
      <c r="AF36"/>
      <c r="AG36"/>
      <c r="AH36" s="299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</row>
    <row r="37" spans="1:258" s="309" customFormat="1" x14ac:dyDescent="0.25">
      <c r="A37"/>
      <c r="B37"/>
      <c r="C37"/>
      <c r="D37"/>
      <c r="E37"/>
      <c r="F37"/>
      <c r="G37"/>
      <c r="H37"/>
      <c r="I37"/>
      <c r="J37" s="56"/>
      <c r="L37" s="56"/>
      <c r="M37"/>
      <c r="N37" s="56"/>
      <c r="O37"/>
      <c r="P37" s="56"/>
      <c r="Q37"/>
      <c r="R37"/>
      <c r="S37"/>
      <c r="T37" s="297"/>
      <c r="U37"/>
      <c r="V37"/>
      <c r="W37"/>
      <c r="X37"/>
      <c r="Y37"/>
      <c r="Z37" s="56"/>
      <c r="AA37"/>
      <c r="AB37"/>
      <c r="AC37"/>
      <c r="AD37"/>
      <c r="AE37"/>
      <c r="AF37"/>
      <c r="AG37"/>
      <c r="AH37" s="299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</row>
    <row r="38" spans="1:258" s="309" customFormat="1" x14ac:dyDescent="0.25">
      <c r="A38"/>
      <c r="B38"/>
      <c r="C38"/>
      <c r="D38"/>
      <c r="E38"/>
      <c r="F38"/>
      <c r="G38"/>
      <c r="H38"/>
      <c r="I38"/>
      <c r="J38" s="56"/>
      <c r="L38" s="56"/>
      <c r="M38"/>
      <c r="N38" s="56"/>
      <c r="O38"/>
      <c r="P38" s="56"/>
      <c r="Q38"/>
      <c r="R38"/>
      <c r="S38"/>
      <c r="T38" s="297"/>
      <c r="U38"/>
      <c r="V38"/>
      <c r="W38"/>
      <c r="X38"/>
      <c r="Y38"/>
      <c r="Z38" s="56"/>
      <c r="AA38"/>
      <c r="AB38"/>
      <c r="AC38"/>
      <c r="AD38"/>
      <c r="AE38"/>
      <c r="AF38"/>
      <c r="AG38"/>
      <c r="AH38" s="299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</row>
    <row r="39" spans="1:258" s="309" customFormat="1" x14ac:dyDescent="0.25">
      <c r="A39"/>
      <c r="B39"/>
      <c r="C39"/>
      <c r="D39"/>
      <c r="E39"/>
      <c r="F39"/>
      <c r="G39"/>
      <c r="H39"/>
      <c r="I39"/>
      <c r="J39" s="56"/>
      <c r="L39" s="56"/>
      <c r="M39"/>
      <c r="N39" s="56"/>
      <c r="O39"/>
      <c r="P39" s="56"/>
      <c r="Q39"/>
      <c r="R39"/>
      <c r="S39"/>
      <c r="T39" s="297"/>
      <c r="U39"/>
      <c r="V39"/>
      <c r="W39"/>
      <c r="X39"/>
      <c r="Y39"/>
      <c r="Z39" s="56"/>
      <c r="AA39"/>
      <c r="AB39"/>
      <c r="AC39"/>
      <c r="AD39"/>
      <c r="AE39"/>
      <c r="AF39"/>
      <c r="AG39"/>
      <c r="AH39" s="29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</row>
    <row r="40" spans="1:258" s="309" customFormat="1" x14ac:dyDescent="0.25">
      <c r="A40"/>
      <c r="B40"/>
      <c r="C40"/>
      <c r="D40"/>
      <c r="E40"/>
      <c r="F40"/>
      <c r="G40"/>
      <c r="H40"/>
      <c r="I40"/>
      <c r="J40" s="56"/>
      <c r="L40" s="56"/>
      <c r="M40"/>
      <c r="N40" s="56"/>
      <c r="O40"/>
      <c r="P40" s="56"/>
      <c r="Q40"/>
      <c r="R40"/>
      <c r="S40"/>
      <c r="T40" s="297"/>
      <c r="U40"/>
      <c r="V40"/>
      <c r="W40"/>
      <c r="X40"/>
      <c r="Y40"/>
      <c r="Z40" s="56"/>
      <c r="AA40"/>
      <c r="AB40"/>
      <c r="AC40"/>
      <c r="AD40"/>
      <c r="AE40"/>
      <c r="AF40"/>
      <c r="AG40"/>
      <c r="AH40" s="299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</row>
    <row r="41" spans="1:258" s="309" customFormat="1" x14ac:dyDescent="0.25">
      <c r="A41"/>
      <c r="B41"/>
      <c r="C41"/>
      <c r="D41"/>
      <c r="E41"/>
      <c r="F41"/>
      <c r="G41"/>
      <c r="H41"/>
      <c r="I41"/>
      <c r="J41" s="56"/>
      <c r="L41" s="56"/>
      <c r="M41"/>
      <c r="N41" s="56"/>
      <c r="O41"/>
      <c r="P41" s="56"/>
      <c r="Q41"/>
      <c r="R41"/>
      <c r="S41"/>
      <c r="T41" s="297"/>
      <c r="U41"/>
      <c r="V41"/>
      <c r="W41"/>
      <c r="X41"/>
      <c r="Y41"/>
      <c r="Z41" s="56"/>
      <c r="AA41"/>
      <c r="AB41"/>
      <c r="AC41"/>
      <c r="AD41"/>
      <c r="AE41"/>
      <c r="AF41"/>
      <c r="AG41"/>
      <c r="AH41" s="299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</row>
    <row r="42" spans="1:258" s="309" customFormat="1" x14ac:dyDescent="0.25">
      <c r="A42"/>
      <c r="B42"/>
      <c r="C42"/>
      <c r="D42"/>
      <c r="E42"/>
      <c r="F42"/>
      <c r="G42"/>
      <c r="H42"/>
      <c r="I42"/>
      <c r="J42" s="56"/>
      <c r="L42" s="56"/>
      <c r="M42"/>
      <c r="N42" s="56"/>
      <c r="O42"/>
      <c r="P42" s="56"/>
      <c r="Q42"/>
      <c r="R42"/>
      <c r="S42"/>
      <c r="T42" s="297"/>
      <c r="U42"/>
      <c r="V42"/>
      <c r="W42"/>
      <c r="X42"/>
      <c r="Y42"/>
      <c r="Z42" s="56"/>
      <c r="AA42"/>
      <c r="AB42"/>
      <c r="AC42"/>
      <c r="AD42"/>
      <c r="AE42"/>
      <c r="AF42"/>
      <c r="AG42"/>
      <c r="AH42" s="299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</row>
    <row r="43" spans="1:258" s="309" customFormat="1" x14ac:dyDescent="0.25">
      <c r="A43"/>
      <c r="B43"/>
      <c r="C43"/>
      <c r="D43"/>
      <c r="E43"/>
      <c r="F43"/>
      <c r="G43"/>
      <c r="H43"/>
      <c r="I43"/>
      <c r="J43" s="56"/>
      <c r="L43" s="56"/>
      <c r="M43"/>
      <c r="N43" s="56"/>
      <c r="O43"/>
      <c r="P43" s="56"/>
      <c r="Q43"/>
      <c r="R43"/>
      <c r="S43"/>
      <c r="T43" s="297"/>
      <c r="U43"/>
      <c r="V43"/>
      <c r="W43"/>
      <c r="X43"/>
      <c r="Y43"/>
      <c r="Z43" s="56"/>
      <c r="AA43"/>
      <c r="AB43"/>
      <c r="AC43"/>
      <c r="AD43"/>
      <c r="AE43"/>
      <c r="AF43"/>
      <c r="AG43"/>
      <c r="AH43" s="299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</row>
    <row r="44" spans="1:258" s="309" customFormat="1" x14ac:dyDescent="0.25">
      <c r="A44"/>
      <c r="B44"/>
      <c r="C44"/>
      <c r="D44"/>
      <c r="E44"/>
      <c r="F44"/>
      <c r="G44"/>
      <c r="H44"/>
      <c r="I44"/>
      <c r="J44" s="56"/>
      <c r="L44" s="56"/>
      <c r="M44"/>
      <c r="N44" s="56"/>
      <c r="O44"/>
      <c r="P44" s="56"/>
      <c r="Q44"/>
      <c r="R44"/>
      <c r="S44"/>
      <c r="T44" s="297"/>
      <c r="U44"/>
      <c r="V44"/>
      <c r="W44"/>
      <c r="X44"/>
      <c r="Y44"/>
      <c r="Z44" s="56"/>
      <c r="AA44"/>
      <c r="AB44"/>
      <c r="AC44"/>
      <c r="AD44"/>
      <c r="AE44"/>
      <c r="AF44"/>
      <c r="AG44"/>
      <c r="AH44" s="299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</row>
    <row r="45" spans="1:258" s="309" customFormat="1" x14ac:dyDescent="0.25">
      <c r="A45"/>
      <c r="B45"/>
      <c r="C45"/>
      <c r="D45"/>
      <c r="E45"/>
      <c r="F45"/>
      <c r="G45"/>
      <c r="H45"/>
      <c r="I45"/>
      <c r="J45" s="56"/>
      <c r="L45" s="56"/>
      <c r="M45"/>
      <c r="N45" s="56"/>
      <c r="O45"/>
      <c r="P45" s="56"/>
      <c r="Q45"/>
      <c r="R45"/>
      <c r="S45"/>
      <c r="T45" s="297"/>
      <c r="U45"/>
      <c r="V45"/>
      <c r="W45"/>
      <c r="X45"/>
      <c r="Y45"/>
      <c r="Z45" s="56"/>
      <c r="AA45"/>
      <c r="AB45"/>
      <c r="AC45"/>
      <c r="AD45"/>
      <c r="AE45"/>
      <c r="AF45"/>
      <c r="AG45"/>
      <c r="AH45" s="299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</row>
    <row r="46" spans="1:258" s="309" customFormat="1" x14ac:dyDescent="0.25">
      <c r="A46"/>
      <c r="B46"/>
      <c r="C46"/>
      <c r="D46"/>
      <c r="E46"/>
      <c r="F46"/>
      <c r="G46"/>
      <c r="H46"/>
      <c r="I46"/>
      <c r="J46" s="56"/>
      <c r="L46" s="56"/>
      <c r="M46"/>
      <c r="N46" s="56"/>
      <c r="O46"/>
      <c r="P46" s="56"/>
      <c r="Q46"/>
      <c r="R46"/>
      <c r="S46"/>
      <c r="T46" s="297"/>
      <c r="U46"/>
      <c r="V46"/>
      <c r="W46"/>
      <c r="X46"/>
      <c r="Y46"/>
      <c r="Z46" s="56"/>
      <c r="AA46"/>
      <c r="AB46"/>
      <c r="AC46"/>
      <c r="AD46"/>
      <c r="AE46"/>
      <c r="AF46"/>
      <c r="AG46"/>
      <c r="AH46" s="299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</row>
    <row r="47" spans="1:258" s="309" customFormat="1" x14ac:dyDescent="0.25">
      <c r="A47"/>
      <c r="B47"/>
      <c r="C47"/>
      <c r="D47"/>
      <c r="E47"/>
      <c r="F47"/>
      <c r="G47"/>
      <c r="H47"/>
      <c r="I47"/>
      <c r="J47" s="56"/>
      <c r="L47" s="56"/>
      <c r="M47"/>
      <c r="N47" s="56"/>
      <c r="O47"/>
      <c r="P47" s="56"/>
      <c r="Q47"/>
      <c r="R47"/>
      <c r="S47"/>
      <c r="T47" s="297"/>
      <c r="U47"/>
      <c r="V47"/>
      <c r="W47"/>
      <c r="X47"/>
      <c r="Y47"/>
      <c r="Z47" s="56"/>
      <c r="AA47"/>
      <c r="AB47"/>
      <c r="AC47"/>
      <c r="AD47"/>
      <c r="AE47"/>
      <c r="AF47"/>
      <c r="AG47"/>
      <c r="AH47" s="299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</row>
    <row r="48" spans="1:258" s="309" customFormat="1" x14ac:dyDescent="0.25">
      <c r="A48"/>
      <c r="B48"/>
      <c r="C48"/>
      <c r="D48"/>
      <c r="E48"/>
      <c r="F48"/>
      <c r="G48"/>
      <c r="H48"/>
      <c r="I48"/>
      <c r="J48" s="56"/>
      <c r="L48" s="56"/>
      <c r="M48"/>
      <c r="N48" s="56"/>
      <c r="O48"/>
      <c r="P48" s="56"/>
      <c r="Q48"/>
      <c r="R48"/>
      <c r="S48"/>
      <c r="T48" s="297"/>
      <c r="U48"/>
      <c r="V48"/>
      <c r="W48"/>
      <c r="X48"/>
      <c r="Y48"/>
      <c r="Z48" s="56"/>
      <c r="AA48"/>
      <c r="AB48"/>
      <c r="AC48"/>
      <c r="AD48"/>
      <c r="AE48"/>
      <c r="AF48"/>
      <c r="AG48"/>
      <c r="AH48" s="299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</row>
    <row r="49" spans="1:258" s="309" customFormat="1" x14ac:dyDescent="0.25">
      <c r="A49"/>
      <c r="B49"/>
      <c r="C49"/>
      <c r="D49"/>
      <c r="E49"/>
      <c r="F49"/>
      <c r="G49"/>
      <c r="H49"/>
      <c r="I49"/>
      <c r="J49" s="56"/>
      <c r="L49" s="56"/>
      <c r="M49"/>
      <c r="N49" s="56"/>
      <c r="O49"/>
      <c r="P49" s="56"/>
      <c r="Q49"/>
      <c r="R49"/>
      <c r="S49"/>
      <c r="T49" s="297"/>
      <c r="U49"/>
      <c r="V49"/>
      <c r="W49"/>
      <c r="X49"/>
      <c r="Y49"/>
      <c r="Z49" s="56"/>
      <c r="AA49"/>
      <c r="AB49"/>
      <c r="AC49"/>
      <c r="AD49"/>
      <c r="AE49"/>
      <c r="AF49"/>
      <c r="AG49"/>
      <c r="AH49" s="29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</row>
    <row r="50" spans="1:258" s="309" customFormat="1" x14ac:dyDescent="0.25">
      <c r="A50"/>
      <c r="B50"/>
      <c r="C50"/>
      <c r="D50"/>
      <c r="E50"/>
      <c r="F50"/>
      <c r="G50"/>
      <c r="H50"/>
      <c r="I50"/>
      <c r="J50" s="56"/>
      <c r="L50" s="56"/>
      <c r="M50"/>
      <c r="N50" s="56"/>
      <c r="O50"/>
      <c r="P50" s="56"/>
      <c r="Q50"/>
      <c r="R50"/>
      <c r="S50"/>
      <c r="T50" s="297"/>
      <c r="U50"/>
      <c r="V50"/>
      <c r="W50"/>
      <c r="X50"/>
      <c r="Y50"/>
      <c r="Z50" s="56"/>
      <c r="AA50"/>
      <c r="AB50"/>
      <c r="AC50"/>
      <c r="AD50"/>
      <c r="AE50"/>
      <c r="AF50"/>
      <c r="AG50"/>
      <c r="AH50" s="299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</row>
    <row r="51" spans="1:258" s="309" customFormat="1" x14ac:dyDescent="0.25">
      <c r="A51"/>
      <c r="B51"/>
      <c r="C51"/>
      <c r="D51"/>
      <c r="E51"/>
      <c r="F51"/>
      <c r="G51"/>
      <c r="H51"/>
      <c r="I51"/>
      <c r="J51" s="56"/>
      <c r="L51" s="56"/>
      <c r="M51"/>
      <c r="N51" s="56"/>
      <c r="O51"/>
      <c r="P51" s="56"/>
      <c r="Q51"/>
      <c r="R51"/>
      <c r="S51"/>
      <c r="T51" s="297"/>
      <c r="U51"/>
      <c r="V51"/>
      <c r="W51"/>
      <c r="X51"/>
      <c r="Y51"/>
      <c r="Z51" s="56"/>
      <c r="AA51"/>
      <c r="AB51"/>
      <c r="AC51"/>
      <c r="AD51"/>
      <c r="AE51"/>
      <c r="AF51"/>
      <c r="AG51"/>
      <c r="AH51" s="299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</row>
    <row r="52" spans="1:258" s="309" customFormat="1" x14ac:dyDescent="0.25">
      <c r="A52"/>
      <c r="B52"/>
      <c r="C52"/>
      <c r="D52"/>
      <c r="E52"/>
      <c r="F52"/>
      <c r="G52"/>
      <c r="H52"/>
      <c r="I52"/>
      <c r="J52" s="56"/>
      <c r="L52" s="56"/>
      <c r="M52"/>
      <c r="N52" s="56"/>
      <c r="O52"/>
      <c r="P52" s="56"/>
      <c r="Q52"/>
      <c r="R52"/>
      <c r="S52"/>
      <c r="T52" s="297"/>
      <c r="U52"/>
      <c r="V52"/>
      <c r="W52"/>
      <c r="X52"/>
      <c r="Y52"/>
      <c r="Z52" s="56"/>
      <c r="AA52"/>
      <c r="AB52"/>
      <c r="AC52"/>
      <c r="AD52"/>
      <c r="AE52"/>
      <c r="AF52"/>
      <c r="AG52"/>
      <c r="AH52" s="299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</row>
    <row r="53" spans="1:258" s="309" customFormat="1" x14ac:dyDescent="0.25">
      <c r="A53"/>
      <c r="B53"/>
      <c r="C53"/>
      <c r="D53"/>
      <c r="E53"/>
      <c r="F53"/>
      <c r="G53"/>
      <c r="H53"/>
      <c r="I53"/>
      <c r="J53" s="56"/>
      <c r="L53" s="56"/>
      <c r="M53"/>
      <c r="N53" s="56"/>
      <c r="O53"/>
      <c r="P53" s="56"/>
      <c r="Q53"/>
      <c r="R53"/>
      <c r="S53"/>
      <c r="T53" s="297"/>
      <c r="U53"/>
      <c r="V53"/>
      <c r="W53"/>
      <c r="X53"/>
      <c r="Y53"/>
      <c r="Z53" s="56"/>
      <c r="AA53"/>
      <c r="AB53"/>
      <c r="AC53"/>
      <c r="AD53"/>
      <c r="AE53"/>
      <c r="AF53"/>
      <c r="AG53"/>
      <c r="AH53" s="299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</row>
    <row r="54" spans="1:258" s="309" customFormat="1" x14ac:dyDescent="0.25">
      <c r="A54"/>
      <c r="B54"/>
      <c r="C54"/>
      <c r="D54"/>
      <c r="E54"/>
      <c r="F54"/>
      <c r="G54"/>
      <c r="H54"/>
      <c r="I54"/>
      <c r="J54" s="56"/>
      <c r="L54" s="56"/>
      <c r="M54"/>
      <c r="N54" s="56"/>
      <c r="O54"/>
      <c r="P54" s="56"/>
      <c r="Q54"/>
      <c r="R54"/>
      <c r="S54"/>
      <c r="T54" s="297"/>
      <c r="U54"/>
      <c r="V54"/>
      <c r="W54"/>
      <c r="X54"/>
      <c r="Y54"/>
      <c r="Z54" s="56"/>
      <c r="AA54"/>
      <c r="AB54"/>
      <c r="AC54"/>
      <c r="AD54"/>
      <c r="AE54"/>
      <c r="AF54"/>
      <c r="AG54"/>
      <c r="AH54" s="299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</row>
    <row r="55" spans="1:258" s="309" customFormat="1" x14ac:dyDescent="0.25">
      <c r="A55"/>
      <c r="B55"/>
      <c r="C55"/>
      <c r="D55"/>
      <c r="E55"/>
      <c r="F55"/>
      <c r="G55"/>
      <c r="H55"/>
      <c r="I55"/>
      <c r="J55" s="56"/>
      <c r="L55" s="56"/>
      <c r="M55"/>
      <c r="N55" s="56"/>
      <c r="O55"/>
      <c r="P55" s="56"/>
      <c r="Q55"/>
      <c r="R55"/>
      <c r="S55"/>
      <c r="T55" s="297"/>
      <c r="U55"/>
      <c r="V55"/>
      <c r="W55"/>
      <c r="X55"/>
      <c r="Y55"/>
      <c r="Z55" s="56"/>
      <c r="AA55"/>
      <c r="AB55"/>
      <c r="AC55"/>
      <c r="AD55"/>
      <c r="AE55"/>
      <c r="AF55"/>
      <c r="AG55"/>
      <c r="AH55" s="299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</row>
    <row r="56" spans="1:258" s="309" customFormat="1" x14ac:dyDescent="0.25">
      <c r="A56"/>
      <c r="B56"/>
      <c r="C56"/>
      <c r="D56"/>
      <c r="E56"/>
      <c r="F56"/>
      <c r="G56"/>
      <c r="H56"/>
      <c r="I56"/>
      <c r="J56" s="56"/>
      <c r="L56" s="56"/>
      <c r="M56"/>
      <c r="N56" s="56"/>
      <c r="O56"/>
      <c r="P56" s="56"/>
      <c r="Q56"/>
      <c r="R56"/>
      <c r="S56"/>
      <c r="T56" s="297"/>
      <c r="U56"/>
      <c r="V56"/>
      <c r="W56"/>
      <c r="X56"/>
      <c r="Y56"/>
      <c r="Z56" s="56"/>
      <c r="AA56"/>
      <c r="AB56"/>
      <c r="AC56"/>
      <c r="AD56"/>
      <c r="AE56"/>
      <c r="AF56"/>
      <c r="AG56"/>
      <c r="AH56" s="299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</row>
    <row r="57" spans="1:258" s="309" customFormat="1" x14ac:dyDescent="0.25">
      <c r="A57"/>
      <c r="B57"/>
      <c r="C57"/>
      <c r="D57"/>
      <c r="E57"/>
      <c r="F57"/>
      <c r="G57"/>
      <c r="H57"/>
      <c r="I57"/>
      <c r="J57" s="56"/>
      <c r="L57" s="56"/>
      <c r="M57"/>
      <c r="N57" s="56"/>
      <c r="O57"/>
      <c r="P57" s="56"/>
      <c r="Q57"/>
      <c r="R57"/>
      <c r="S57"/>
      <c r="T57" s="297"/>
      <c r="U57"/>
      <c r="V57"/>
      <c r="W57"/>
      <c r="X57"/>
      <c r="Y57"/>
      <c r="Z57" s="56"/>
      <c r="AA57"/>
      <c r="AB57"/>
      <c r="AC57"/>
      <c r="AD57"/>
      <c r="AE57"/>
      <c r="AF57"/>
      <c r="AG57"/>
      <c r="AH57" s="299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</row>
    <row r="58" spans="1:258" s="309" customFormat="1" x14ac:dyDescent="0.25">
      <c r="A58"/>
      <c r="B58"/>
      <c r="C58"/>
      <c r="D58"/>
      <c r="E58"/>
      <c r="F58"/>
      <c r="G58"/>
      <c r="H58"/>
      <c r="I58"/>
      <c r="J58" s="56"/>
      <c r="L58" s="56"/>
      <c r="M58"/>
      <c r="N58" s="56"/>
      <c r="O58"/>
      <c r="P58" s="56"/>
      <c r="Q58"/>
      <c r="R58"/>
      <c r="S58"/>
      <c r="T58" s="297"/>
      <c r="U58"/>
      <c r="V58"/>
      <c r="W58"/>
      <c r="X58"/>
      <c r="Y58"/>
      <c r="Z58" s="56"/>
      <c r="AA58"/>
      <c r="AB58"/>
      <c r="AC58"/>
      <c r="AD58"/>
      <c r="AE58"/>
      <c r="AF58"/>
      <c r="AG58"/>
      <c r="AH58" s="299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</row>
    <row r="59" spans="1:258" s="309" customFormat="1" x14ac:dyDescent="0.25">
      <c r="A59"/>
      <c r="B59"/>
      <c r="C59"/>
      <c r="D59"/>
      <c r="E59"/>
      <c r="F59"/>
      <c r="G59"/>
      <c r="H59"/>
      <c r="I59"/>
      <c r="J59" s="56"/>
      <c r="L59" s="56"/>
      <c r="M59"/>
      <c r="N59" s="56"/>
      <c r="O59"/>
      <c r="P59" s="56"/>
      <c r="Q59"/>
      <c r="R59"/>
      <c r="S59"/>
      <c r="T59" s="297"/>
      <c r="U59"/>
      <c r="V59"/>
      <c r="W59"/>
      <c r="X59"/>
      <c r="Y59"/>
      <c r="Z59" s="56"/>
      <c r="AA59"/>
      <c r="AB59"/>
      <c r="AC59"/>
      <c r="AD59"/>
      <c r="AE59"/>
      <c r="AF59"/>
      <c r="AG59"/>
      <c r="AH59" s="29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</row>
    <row r="60" spans="1:258" s="309" customFormat="1" x14ac:dyDescent="0.25">
      <c r="A60"/>
      <c r="B60"/>
      <c r="C60"/>
      <c r="D60"/>
      <c r="E60"/>
      <c r="F60"/>
      <c r="G60"/>
      <c r="H60"/>
      <c r="I60"/>
      <c r="J60" s="56"/>
      <c r="L60" s="56"/>
      <c r="M60"/>
      <c r="N60" s="56"/>
      <c r="O60"/>
      <c r="P60" s="56"/>
      <c r="Q60"/>
      <c r="R60"/>
      <c r="S60"/>
      <c r="T60" s="297"/>
      <c r="U60"/>
      <c r="V60"/>
      <c r="W60"/>
      <c r="X60"/>
      <c r="Y60"/>
      <c r="Z60" s="56"/>
      <c r="AA60"/>
      <c r="AB60"/>
      <c r="AC60"/>
      <c r="AD60"/>
      <c r="AE60"/>
      <c r="AF60"/>
      <c r="AG60"/>
      <c r="AH60" s="299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</row>
    <row r="61" spans="1:258" s="309" customFormat="1" x14ac:dyDescent="0.25">
      <c r="A61"/>
      <c r="B61"/>
      <c r="C61"/>
      <c r="D61"/>
      <c r="E61"/>
      <c r="F61"/>
      <c r="G61"/>
      <c r="H61"/>
      <c r="I61"/>
      <c r="J61" s="56"/>
      <c r="L61" s="56"/>
      <c r="M61"/>
      <c r="N61" s="56"/>
      <c r="O61"/>
      <c r="P61" s="56"/>
      <c r="Q61"/>
      <c r="R61"/>
      <c r="S61"/>
      <c r="T61" s="297"/>
      <c r="U61"/>
      <c r="V61"/>
      <c r="W61"/>
      <c r="X61"/>
      <c r="Y61"/>
      <c r="Z61" s="56"/>
      <c r="AA61"/>
      <c r="AB61"/>
      <c r="AC61"/>
      <c r="AD61"/>
      <c r="AE61"/>
      <c r="AF61"/>
      <c r="AG61"/>
      <c r="AH61" s="299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</row>
    <row r="62" spans="1:258" s="309" customFormat="1" x14ac:dyDescent="0.25">
      <c r="A62"/>
      <c r="B62"/>
      <c r="C62"/>
      <c r="D62"/>
      <c r="E62"/>
      <c r="F62"/>
      <c r="G62"/>
      <c r="H62"/>
      <c r="I62"/>
      <c r="J62" s="56"/>
      <c r="L62" s="56"/>
      <c r="M62"/>
      <c r="N62" s="56"/>
      <c r="O62"/>
      <c r="P62" s="56"/>
      <c r="Q62"/>
      <c r="R62"/>
      <c r="S62"/>
      <c r="T62" s="297"/>
      <c r="U62"/>
      <c r="V62"/>
      <c r="W62"/>
      <c r="X62"/>
      <c r="Y62"/>
      <c r="Z62" s="56"/>
      <c r="AA62"/>
      <c r="AB62"/>
      <c r="AC62"/>
      <c r="AD62"/>
      <c r="AE62"/>
      <c r="AF62"/>
      <c r="AG62"/>
      <c r="AH62" s="299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</row>
    <row r="63" spans="1:258" s="309" customFormat="1" x14ac:dyDescent="0.25">
      <c r="A63"/>
      <c r="B63"/>
      <c r="C63"/>
      <c r="D63"/>
      <c r="E63"/>
      <c r="F63"/>
      <c r="G63"/>
      <c r="H63"/>
      <c r="I63"/>
      <c r="J63" s="56"/>
      <c r="L63" s="56"/>
      <c r="M63"/>
      <c r="N63" s="56"/>
      <c r="O63"/>
      <c r="P63" s="56"/>
      <c r="Q63"/>
      <c r="R63"/>
      <c r="S63"/>
      <c r="T63" s="297"/>
      <c r="U63"/>
      <c r="V63"/>
      <c r="W63"/>
      <c r="X63"/>
      <c r="Y63"/>
      <c r="Z63" s="56"/>
      <c r="AA63"/>
      <c r="AB63"/>
      <c r="AC63"/>
      <c r="AD63"/>
      <c r="AE63"/>
      <c r="AF63"/>
      <c r="AG63"/>
      <c r="AH63" s="299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</row>
    <row r="64" spans="1:258" s="309" customFormat="1" x14ac:dyDescent="0.25">
      <c r="A64"/>
      <c r="B64"/>
      <c r="C64"/>
      <c r="D64"/>
      <c r="E64"/>
      <c r="F64"/>
      <c r="G64"/>
      <c r="H64"/>
      <c r="I64"/>
      <c r="J64" s="56"/>
      <c r="L64" s="56"/>
      <c r="M64"/>
      <c r="N64" s="56"/>
      <c r="O64"/>
      <c r="P64" s="56"/>
      <c r="Q64"/>
      <c r="R64"/>
      <c r="S64"/>
      <c r="T64" s="297"/>
      <c r="U64"/>
      <c r="V64"/>
      <c r="W64"/>
      <c r="X64"/>
      <c r="Y64"/>
      <c r="Z64" s="56"/>
      <c r="AA64"/>
      <c r="AB64"/>
      <c r="AC64"/>
      <c r="AD64"/>
      <c r="AE64"/>
      <c r="AF64"/>
      <c r="AG64"/>
      <c r="AH64" s="299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</row>
    <row r="65" spans="1:258" s="309" customFormat="1" x14ac:dyDescent="0.25">
      <c r="A65"/>
      <c r="B65"/>
      <c r="C65"/>
      <c r="D65"/>
      <c r="E65"/>
      <c r="F65"/>
      <c r="G65"/>
      <c r="H65"/>
      <c r="I65"/>
      <c r="J65" s="56"/>
      <c r="L65" s="56"/>
      <c r="M65"/>
      <c r="N65" s="56"/>
      <c r="O65"/>
      <c r="P65" s="56"/>
      <c r="Q65"/>
      <c r="R65"/>
      <c r="S65"/>
      <c r="T65" s="297"/>
      <c r="U65"/>
      <c r="V65"/>
      <c r="W65"/>
      <c r="X65"/>
      <c r="Y65"/>
      <c r="Z65" s="56"/>
      <c r="AA65"/>
      <c r="AB65"/>
      <c r="AC65"/>
      <c r="AD65"/>
      <c r="AE65"/>
      <c r="AF65"/>
      <c r="AG65"/>
      <c r="AH65" s="299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</row>
    <row r="66" spans="1:258" s="309" customFormat="1" x14ac:dyDescent="0.25">
      <c r="A66"/>
      <c r="B66"/>
      <c r="C66"/>
      <c r="D66"/>
      <c r="E66"/>
      <c r="F66"/>
      <c r="G66"/>
      <c r="H66"/>
      <c r="I66"/>
      <c r="J66" s="56"/>
      <c r="L66" s="56"/>
      <c r="M66"/>
      <c r="N66" s="56"/>
      <c r="O66"/>
      <c r="P66" s="56"/>
      <c r="Q66"/>
      <c r="R66"/>
      <c r="S66"/>
      <c r="T66" s="297"/>
      <c r="U66"/>
      <c r="V66"/>
      <c r="W66"/>
      <c r="X66"/>
      <c r="Y66"/>
      <c r="Z66" s="56"/>
      <c r="AA66"/>
      <c r="AB66"/>
      <c r="AC66"/>
      <c r="AD66"/>
      <c r="AE66"/>
      <c r="AF66"/>
      <c r="AG66"/>
      <c r="AH66" s="299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</row>
    <row r="67" spans="1:258" s="309" customFormat="1" x14ac:dyDescent="0.25">
      <c r="A67"/>
      <c r="B67"/>
      <c r="C67"/>
      <c r="D67"/>
      <c r="E67"/>
      <c r="F67"/>
      <c r="G67"/>
      <c r="H67"/>
      <c r="I67"/>
      <c r="J67" s="56"/>
      <c r="L67" s="56"/>
      <c r="M67"/>
      <c r="N67" s="56"/>
      <c r="O67"/>
      <c r="P67" s="56"/>
      <c r="Q67"/>
      <c r="R67"/>
      <c r="S67"/>
      <c r="T67" s="297"/>
      <c r="U67"/>
      <c r="V67"/>
      <c r="W67"/>
      <c r="X67"/>
      <c r="Y67"/>
      <c r="Z67" s="56"/>
      <c r="AA67"/>
      <c r="AB67"/>
      <c r="AC67"/>
      <c r="AD67"/>
      <c r="AE67"/>
      <c r="AF67"/>
      <c r="AG67"/>
      <c r="AH67" s="299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</row>
    <row r="68" spans="1:258" s="309" customFormat="1" x14ac:dyDescent="0.25">
      <c r="A68"/>
      <c r="B68"/>
      <c r="C68"/>
      <c r="D68"/>
      <c r="E68"/>
      <c r="F68"/>
      <c r="G68"/>
      <c r="H68"/>
      <c r="I68"/>
      <c r="J68" s="56"/>
      <c r="L68" s="56"/>
      <c r="M68"/>
      <c r="N68" s="56"/>
      <c r="O68"/>
      <c r="P68" s="56"/>
      <c r="Q68"/>
      <c r="R68"/>
      <c r="S68"/>
      <c r="T68" s="297"/>
      <c r="U68"/>
      <c r="V68"/>
      <c r="W68"/>
      <c r="X68"/>
      <c r="Y68"/>
      <c r="Z68" s="56"/>
      <c r="AA68"/>
      <c r="AB68"/>
      <c r="AC68"/>
      <c r="AD68"/>
      <c r="AE68"/>
      <c r="AF68"/>
      <c r="AG68"/>
      <c r="AH68" s="299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</row>
    <row r="69" spans="1:258" s="309" customFormat="1" x14ac:dyDescent="0.25">
      <c r="A69"/>
      <c r="B69"/>
      <c r="C69"/>
      <c r="D69"/>
      <c r="E69"/>
      <c r="F69"/>
      <c r="G69"/>
      <c r="H69"/>
      <c r="I69"/>
      <c r="J69" s="56"/>
      <c r="L69" s="56"/>
      <c r="M69"/>
      <c r="N69" s="56"/>
      <c r="O69"/>
      <c r="P69" s="56"/>
      <c r="Q69"/>
      <c r="R69"/>
      <c r="S69"/>
      <c r="T69" s="297"/>
      <c r="U69"/>
      <c r="V69"/>
      <c r="W69"/>
      <c r="X69"/>
      <c r="Y69"/>
      <c r="Z69" s="56"/>
      <c r="AA69"/>
      <c r="AB69"/>
      <c r="AC69"/>
      <c r="AD69"/>
      <c r="AE69"/>
      <c r="AF69"/>
      <c r="AG69"/>
      <c r="AH69" s="29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</row>
    <row r="70" spans="1:258" s="309" customFormat="1" x14ac:dyDescent="0.25">
      <c r="A70"/>
      <c r="B70"/>
      <c r="C70"/>
      <c r="D70"/>
      <c r="E70"/>
      <c r="F70"/>
      <c r="G70"/>
      <c r="H70"/>
      <c r="I70"/>
      <c r="J70" s="56"/>
      <c r="L70" s="56"/>
      <c r="M70"/>
      <c r="N70" s="56"/>
      <c r="O70"/>
      <c r="P70" s="56"/>
      <c r="Q70"/>
      <c r="R70"/>
      <c r="S70"/>
      <c r="T70" s="297"/>
      <c r="U70"/>
      <c r="V70"/>
      <c r="W70"/>
      <c r="X70"/>
      <c r="Y70"/>
      <c r="Z70" s="56"/>
      <c r="AA70"/>
      <c r="AB70"/>
      <c r="AC70"/>
      <c r="AD70"/>
      <c r="AE70"/>
      <c r="AF70"/>
      <c r="AG70"/>
      <c r="AH70" s="299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</row>
    <row r="71" spans="1:258" s="309" customFormat="1" x14ac:dyDescent="0.25">
      <c r="A71"/>
      <c r="B71"/>
      <c r="C71"/>
      <c r="D71"/>
      <c r="E71"/>
      <c r="F71"/>
      <c r="G71"/>
      <c r="H71"/>
      <c r="I71"/>
      <c r="J71" s="56"/>
      <c r="L71" s="56"/>
      <c r="M71"/>
      <c r="N71" s="56"/>
      <c r="O71"/>
      <c r="P71" s="56"/>
      <c r="Q71"/>
      <c r="R71"/>
      <c r="S71"/>
      <c r="T71" s="297"/>
      <c r="U71"/>
      <c r="V71"/>
      <c r="W71"/>
      <c r="X71"/>
      <c r="Y71"/>
      <c r="Z71" s="56"/>
      <c r="AA71"/>
      <c r="AB71"/>
      <c r="AC71"/>
      <c r="AD71"/>
      <c r="AE71"/>
      <c r="AF71"/>
      <c r="AG71"/>
      <c r="AH71" s="299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</row>
    <row r="72" spans="1:258" s="309" customFormat="1" x14ac:dyDescent="0.25">
      <c r="A72"/>
      <c r="B72"/>
      <c r="C72"/>
      <c r="D72"/>
      <c r="E72"/>
      <c r="F72"/>
      <c r="G72"/>
      <c r="H72"/>
      <c r="I72"/>
      <c r="J72" s="56"/>
      <c r="L72" s="56"/>
      <c r="M72"/>
      <c r="N72" s="56"/>
      <c r="O72"/>
      <c r="P72" s="56"/>
      <c r="Q72"/>
      <c r="R72"/>
      <c r="S72"/>
      <c r="T72" s="297"/>
      <c r="U72"/>
      <c r="V72"/>
      <c r="W72"/>
      <c r="X72"/>
      <c r="Y72"/>
      <c r="Z72" s="56"/>
      <c r="AA72"/>
      <c r="AB72"/>
      <c r="AC72"/>
      <c r="AD72"/>
      <c r="AE72"/>
      <c r="AF72"/>
      <c r="AG72"/>
      <c r="AH72" s="299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</row>
    <row r="73" spans="1:258" s="309" customFormat="1" x14ac:dyDescent="0.25">
      <c r="A73"/>
      <c r="B73"/>
      <c r="C73"/>
      <c r="D73"/>
      <c r="E73"/>
      <c r="F73"/>
      <c r="G73"/>
      <c r="H73"/>
      <c r="I73"/>
      <c r="J73" s="56"/>
      <c r="L73" s="56"/>
      <c r="M73"/>
      <c r="N73" s="56"/>
      <c r="O73"/>
      <c r="P73" s="56"/>
      <c r="Q73"/>
      <c r="R73"/>
      <c r="S73"/>
      <c r="T73" s="297"/>
      <c r="U73"/>
      <c r="V73"/>
      <c r="W73"/>
      <c r="X73"/>
      <c r="Y73"/>
      <c r="Z73" s="56"/>
      <c r="AA73"/>
      <c r="AB73"/>
      <c r="AC73"/>
      <c r="AD73"/>
      <c r="AE73"/>
      <c r="AF73"/>
      <c r="AG73"/>
      <c r="AH73" s="299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</row>
    <row r="74" spans="1:258" s="309" customFormat="1" x14ac:dyDescent="0.25">
      <c r="A74"/>
      <c r="B74"/>
      <c r="C74"/>
      <c r="D74"/>
      <c r="E74"/>
      <c r="F74"/>
      <c r="G74"/>
      <c r="H74"/>
      <c r="I74"/>
      <c r="J74" s="56"/>
      <c r="L74" s="56"/>
      <c r="M74"/>
      <c r="N74" s="56"/>
      <c r="O74"/>
      <c r="P74" s="56"/>
      <c r="Q74"/>
      <c r="R74"/>
      <c r="S74"/>
      <c r="T74" s="297"/>
      <c r="U74"/>
      <c r="V74"/>
      <c r="W74"/>
      <c r="X74"/>
      <c r="Y74"/>
      <c r="Z74" s="56"/>
      <c r="AA74"/>
      <c r="AB74"/>
      <c r="AC74"/>
      <c r="AD74"/>
      <c r="AE74"/>
      <c r="AF74"/>
      <c r="AG74"/>
      <c r="AH74" s="299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</row>
    <row r="75" spans="1:258" s="309" customFormat="1" x14ac:dyDescent="0.25">
      <c r="A75"/>
      <c r="B75"/>
      <c r="C75"/>
      <c r="D75"/>
      <c r="E75"/>
      <c r="F75"/>
      <c r="G75"/>
      <c r="H75"/>
      <c r="I75"/>
      <c r="J75" s="56"/>
      <c r="L75" s="56"/>
      <c r="M75"/>
      <c r="N75" s="56"/>
      <c r="O75"/>
      <c r="P75" s="56"/>
      <c r="Q75"/>
      <c r="R75"/>
      <c r="S75"/>
      <c r="T75" s="297"/>
      <c r="U75"/>
      <c r="V75"/>
      <c r="W75"/>
      <c r="X75"/>
      <c r="Y75"/>
      <c r="Z75" s="56"/>
      <c r="AA75"/>
      <c r="AB75"/>
      <c r="AC75"/>
      <c r="AD75"/>
      <c r="AE75"/>
      <c r="AF75"/>
      <c r="AG75"/>
      <c r="AH75" s="299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</row>
    <row r="76" spans="1:258" s="309" customFormat="1" x14ac:dyDescent="0.25">
      <c r="A76"/>
      <c r="B76"/>
      <c r="C76"/>
      <c r="D76"/>
      <c r="E76"/>
      <c r="F76"/>
      <c r="G76"/>
      <c r="H76"/>
      <c r="I76"/>
      <c r="J76" s="56"/>
      <c r="L76" s="56"/>
      <c r="M76"/>
      <c r="N76" s="56"/>
      <c r="O76"/>
      <c r="P76" s="56"/>
      <c r="Q76"/>
      <c r="R76"/>
      <c r="S76"/>
      <c r="T76" s="297"/>
      <c r="U76"/>
      <c r="V76"/>
      <c r="W76"/>
      <c r="X76"/>
      <c r="Y76"/>
      <c r="Z76" s="56"/>
      <c r="AA76"/>
      <c r="AB76"/>
      <c r="AC76"/>
      <c r="AD76"/>
      <c r="AE76"/>
      <c r="AF76"/>
      <c r="AG76"/>
      <c r="AH76" s="299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</row>
    <row r="77" spans="1:258" s="309" customFormat="1" x14ac:dyDescent="0.25">
      <c r="A77"/>
      <c r="B77"/>
      <c r="C77"/>
      <c r="D77"/>
      <c r="E77"/>
      <c r="F77"/>
      <c r="G77"/>
      <c r="H77"/>
      <c r="I77"/>
      <c r="J77" s="56"/>
      <c r="L77" s="56"/>
      <c r="M77"/>
      <c r="N77" s="56"/>
      <c r="O77"/>
      <c r="P77" s="56"/>
      <c r="Q77"/>
      <c r="R77"/>
      <c r="S77"/>
      <c r="T77" s="297"/>
      <c r="U77"/>
      <c r="V77"/>
      <c r="W77"/>
      <c r="X77"/>
      <c r="Y77"/>
      <c r="Z77" s="56"/>
      <c r="AA77"/>
      <c r="AB77"/>
      <c r="AC77"/>
      <c r="AD77"/>
      <c r="AE77"/>
      <c r="AF77"/>
      <c r="AG77"/>
      <c r="AH77" s="299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</row>
    <row r="78" spans="1:258" s="309" customFormat="1" x14ac:dyDescent="0.25">
      <c r="A78"/>
      <c r="B78"/>
      <c r="C78"/>
      <c r="D78"/>
      <c r="E78"/>
      <c r="F78"/>
      <c r="G78"/>
      <c r="H78"/>
      <c r="I78"/>
      <c r="J78" s="56"/>
      <c r="L78" s="56"/>
      <c r="M78"/>
      <c r="N78" s="56"/>
      <c r="O78"/>
      <c r="P78" s="56"/>
      <c r="Q78"/>
      <c r="R78"/>
      <c r="S78"/>
      <c r="T78" s="297"/>
      <c r="U78"/>
      <c r="V78"/>
      <c r="W78"/>
      <c r="X78"/>
      <c r="Y78"/>
      <c r="Z78" s="56"/>
      <c r="AA78"/>
      <c r="AB78"/>
      <c r="AC78"/>
      <c r="AD78"/>
      <c r="AE78"/>
      <c r="AF78"/>
      <c r="AG78"/>
      <c r="AH78" s="299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</row>
    <row r="79" spans="1:258" s="309" customFormat="1" x14ac:dyDescent="0.25">
      <c r="A79"/>
      <c r="B79"/>
      <c r="C79"/>
      <c r="D79"/>
      <c r="E79"/>
      <c r="F79"/>
      <c r="G79"/>
      <c r="H79"/>
      <c r="I79"/>
      <c r="J79" s="56"/>
      <c r="L79" s="56"/>
      <c r="M79"/>
      <c r="N79" s="56"/>
      <c r="O79"/>
      <c r="P79" s="56"/>
      <c r="Q79"/>
      <c r="R79"/>
      <c r="S79"/>
      <c r="T79" s="297"/>
      <c r="U79"/>
      <c r="V79"/>
      <c r="W79"/>
      <c r="X79"/>
      <c r="Y79"/>
      <c r="Z79" s="56"/>
      <c r="AA79"/>
      <c r="AB79"/>
      <c r="AC79"/>
      <c r="AD79"/>
      <c r="AE79"/>
      <c r="AF79"/>
      <c r="AG79"/>
      <c r="AH79" s="29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</row>
  </sheetData>
  <mergeCells count="48">
    <mergeCell ref="B1:K2"/>
    <mergeCell ref="AB4:AC4"/>
    <mergeCell ref="AD4:AE4"/>
    <mergeCell ref="AF4:AG4"/>
    <mergeCell ref="F19:G19"/>
    <mergeCell ref="H19:I19"/>
    <mergeCell ref="J19:K19"/>
    <mergeCell ref="L19:M19"/>
    <mergeCell ref="N19:O19"/>
    <mergeCell ref="P19:Q19"/>
    <mergeCell ref="R19:S19"/>
    <mergeCell ref="U19:V19"/>
    <mergeCell ref="Z19:AA19"/>
    <mergeCell ref="AB19:AC19"/>
    <mergeCell ref="AD19:AE19"/>
    <mergeCell ref="AF19:AG19"/>
    <mergeCell ref="AI19:AJ19"/>
    <mergeCell ref="H20:I20"/>
    <mergeCell ref="J20:K20"/>
    <mergeCell ref="L20:M20"/>
    <mergeCell ref="N20:O20"/>
    <mergeCell ref="X19:Y19"/>
    <mergeCell ref="AD20:AE20"/>
    <mergeCell ref="AF20:AG20"/>
    <mergeCell ref="AK19:AL19"/>
    <mergeCell ref="AM19:AN19"/>
    <mergeCell ref="AO19:AP19"/>
    <mergeCell ref="AQ19:AR19"/>
    <mergeCell ref="AS19:AT19"/>
    <mergeCell ref="AM20:AN20"/>
    <mergeCell ref="AO20:AP20"/>
    <mergeCell ref="F21:G21"/>
    <mergeCell ref="H21:I21"/>
    <mergeCell ref="J21:K21"/>
    <mergeCell ref="L21:M21"/>
    <mergeCell ref="N21:O21"/>
    <mergeCell ref="P20:Q20"/>
    <mergeCell ref="R20:S20"/>
    <mergeCell ref="U20:V20"/>
    <mergeCell ref="X20:Y20"/>
    <mergeCell ref="Z20:AA20"/>
    <mergeCell ref="AB20:AC20"/>
    <mergeCell ref="F20:G20"/>
    <mergeCell ref="F22:G22"/>
    <mergeCell ref="H22:I22"/>
    <mergeCell ref="J22:K22"/>
    <mergeCell ref="L22:M22"/>
    <mergeCell ref="N22:O22"/>
  </mergeCells>
  <hyperlinks>
    <hyperlink ref="E7" display="beatz_monroy@hotmail.com"/>
    <hyperlink ref="E10" display="p_murrieta@hotmail.com"/>
    <hyperlink ref="E12" display="arqlajovich@hotmail.com"/>
    <hyperlink ref="E13" display="leonrm@casasyes.com"/>
    <hyperlink ref="E14" display="george_architec@hotmail.com"/>
    <hyperlink ref="E15" display="claudia_arq@hotmail.com"/>
    <hyperlink ref="E16" display="rtorres@grupobendit.com"/>
    <hyperlink ref="E17" display="diegovr.sedsa@yahoo.com.mx"/>
    <hyperlink ref="E11" display="arturonavas1@live.com.mx"/>
    <hyperlink ref="E6" display="arqmago@hotmail.com"/>
    <hyperlink ref="E5" display="edw_mx@hotmail.com"/>
    <hyperlink ref="E9" display="adriana.martinez@cmicgto.com.mx"/>
  </hyperlink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14"/>
  <sheetViews>
    <sheetView workbookViewId="0">
      <selection activeCell="E14" sqref="E14"/>
    </sheetView>
  </sheetViews>
  <sheetFormatPr baseColWidth="10" defaultColWidth="11.42578125" defaultRowHeight="13.5" x14ac:dyDescent="0.25"/>
  <cols>
    <col min="1" max="1" width="43.140625" style="445" customWidth="1"/>
    <col min="2" max="2" width="12.7109375" style="340" bestFit="1" customWidth="1"/>
    <col min="3" max="3" width="12" style="340" bestFit="1" customWidth="1"/>
    <col min="4" max="4" width="13.7109375" style="457" customWidth="1"/>
    <col min="5" max="5" width="49" style="340" customWidth="1"/>
    <col min="6" max="6" width="11.42578125" style="462"/>
    <col min="7" max="16384" width="11.42578125" style="445"/>
  </cols>
  <sheetData>
    <row r="1" spans="1:6" ht="29.25" customHeight="1" x14ac:dyDescent="0.25">
      <c r="A1" s="806" t="s">
        <v>1795</v>
      </c>
      <c r="B1" s="807"/>
      <c r="C1" s="807"/>
      <c r="D1" s="807"/>
      <c r="E1" s="807"/>
      <c r="F1" s="444"/>
    </row>
    <row r="2" spans="1:6" ht="59.25" customHeight="1" x14ac:dyDescent="0.25">
      <c r="A2" s="807"/>
      <c r="B2" s="807"/>
      <c r="C2" s="807"/>
      <c r="D2" s="807"/>
      <c r="E2" s="807"/>
      <c r="F2" s="444"/>
    </row>
    <row r="3" spans="1:6" s="340" customFormat="1" ht="33.75" customHeight="1" x14ac:dyDescent="0.25">
      <c r="A3" s="446" t="s">
        <v>1796</v>
      </c>
      <c r="B3" s="446" t="s">
        <v>1797</v>
      </c>
      <c r="C3" s="446" t="s">
        <v>1798</v>
      </c>
      <c r="D3" s="446" t="s">
        <v>1799</v>
      </c>
      <c r="E3" s="446" t="s">
        <v>1800</v>
      </c>
      <c r="F3" s="447"/>
    </row>
    <row r="4" spans="1:6" s="340" customFormat="1" ht="15" customHeight="1" x14ac:dyDescent="0.25">
      <c r="A4" s="456"/>
      <c r="B4" s="456"/>
      <c r="C4" s="456"/>
      <c r="D4" s="456"/>
      <c r="E4" s="456"/>
      <c r="F4" s="805" t="s">
        <v>1280</v>
      </c>
    </row>
    <row r="5" spans="1:6" s="340" customFormat="1" ht="15" customHeight="1" x14ac:dyDescent="0.25">
      <c r="A5" s="454" t="s">
        <v>1317</v>
      </c>
      <c r="B5" s="340" t="s">
        <v>1817</v>
      </c>
      <c r="D5" s="340" t="s">
        <v>1818</v>
      </c>
      <c r="E5" s="455" t="s">
        <v>1311</v>
      </c>
      <c r="F5" s="831"/>
    </row>
    <row r="6" spans="1:6" s="340" customFormat="1" ht="15" customHeight="1" x14ac:dyDescent="0.25">
      <c r="A6" s="454" t="s">
        <v>1432</v>
      </c>
      <c r="B6" s="340" t="s">
        <v>1819</v>
      </c>
      <c r="C6" s="340" t="s">
        <v>1820</v>
      </c>
      <c r="D6" s="340" t="s">
        <v>1821</v>
      </c>
      <c r="E6" s="455" t="s">
        <v>1434</v>
      </c>
      <c r="F6" s="831"/>
    </row>
    <row r="7" spans="1:6" s="340" customFormat="1" ht="15" customHeight="1" x14ac:dyDescent="0.25">
      <c r="A7" s="454" t="s">
        <v>1352</v>
      </c>
      <c r="B7" s="340" t="s">
        <v>1822</v>
      </c>
      <c r="E7" s="455" t="s">
        <v>1354</v>
      </c>
      <c r="F7" s="831"/>
    </row>
    <row r="8" spans="1:6" s="340" customFormat="1" ht="15" customHeight="1" x14ac:dyDescent="0.25">
      <c r="A8" s="454" t="s">
        <v>1393</v>
      </c>
      <c r="B8" s="340" t="s">
        <v>1823</v>
      </c>
      <c r="D8" s="340" t="s">
        <v>1824</v>
      </c>
      <c r="E8" s="455" t="s">
        <v>1394</v>
      </c>
      <c r="F8" s="831"/>
    </row>
    <row r="9" spans="1:6" s="340" customFormat="1" ht="15" customHeight="1" x14ac:dyDescent="0.25">
      <c r="A9" s="454" t="s">
        <v>1362</v>
      </c>
      <c r="B9" s="340" t="s">
        <v>1825</v>
      </c>
      <c r="E9" s="455" t="s">
        <v>1364</v>
      </c>
      <c r="F9" s="831"/>
    </row>
    <row r="10" spans="1:6" s="340" customFormat="1" ht="15" customHeight="1" x14ac:dyDescent="0.25">
      <c r="A10" s="454" t="s">
        <v>1378</v>
      </c>
      <c r="B10" s="340" t="s">
        <v>1826</v>
      </c>
      <c r="C10" s="340" t="s">
        <v>1827</v>
      </c>
      <c r="E10" s="455" t="s">
        <v>1380</v>
      </c>
      <c r="F10" s="831"/>
    </row>
    <row r="11" spans="1:6" s="340" customFormat="1" ht="15" customHeight="1" x14ac:dyDescent="0.25">
      <c r="A11" s="454" t="s">
        <v>1287</v>
      </c>
      <c r="B11" s="340" t="s">
        <v>1828</v>
      </c>
      <c r="D11" s="340" t="s">
        <v>1829</v>
      </c>
      <c r="E11" s="455" t="s">
        <v>1290</v>
      </c>
      <c r="F11" s="831"/>
    </row>
    <row r="12" spans="1:6" s="340" customFormat="1" ht="15" customHeight="1" x14ac:dyDescent="0.25">
      <c r="A12" s="454" t="s">
        <v>1336</v>
      </c>
      <c r="B12" s="340" t="s">
        <v>1830</v>
      </c>
      <c r="C12" s="340" t="s">
        <v>1831</v>
      </c>
      <c r="D12" s="340" t="s">
        <v>1832</v>
      </c>
      <c r="E12" s="455" t="s">
        <v>1337</v>
      </c>
      <c r="F12" s="831"/>
    </row>
    <row r="13" spans="1:6" s="340" customFormat="1" ht="15" customHeight="1" x14ac:dyDescent="0.25">
      <c r="A13" s="454" t="s">
        <v>1399</v>
      </c>
      <c r="B13" s="340" t="s">
        <v>1833</v>
      </c>
      <c r="E13" s="455" t="s">
        <v>1834</v>
      </c>
      <c r="F13" s="831"/>
    </row>
    <row r="14" spans="1:6" s="340" customFormat="1" ht="15" customHeight="1" x14ac:dyDescent="0.25">
      <c r="A14" s="454" t="s">
        <v>1413</v>
      </c>
      <c r="B14" s="340" t="s">
        <v>1835</v>
      </c>
      <c r="C14" s="340" t="s">
        <v>1836</v>
      </c>
      <c r="D14" s="340" t="s">
        <v>1837</v>
      </c>
      <c r="E14" s="455" t="s">
        <v>1415</v>
      </c>
      <c r="F14" s="831"/>
    </row>
  </sheetData>
  <mergeCells count="2">
    <mergeCell ref="A1:E2"/>
    <mergeCell ref="F4:F14"/>
  </mergeCells>
  <hyperlinks>
    <hyperlink ref="E5" display="beatz_monroy@hotmail.com"/>
    <hyperlink ref="E6" display="diegovr.sedsa@yahoo.com.mx"/>
    <hyperlink ref="E7" display="arturonavas1@live.com.mx"/>
    <hyperlink ref="E8" display="george_architec@hotmail.com"/>
    <hyperlink ref="E9" display="arqlajovich@hotmail.com"/>
    <hyperlink ref="E10" display="leonrm@casasyes.com"/>
    <hyperlink ref="E11" display="arqmago@hotmail.com"/>
    <hyperlink ref="E12" display="p_murrieta@hotmail.com"/>
    <hyperlink ref="E13" display="claudia_arq@live.com.mx"/>
    <hyperlink ref="E14" display="rtorres@grupobendit.com"/>
  </hyperlinks>
  <pageMargins left="0.75" right="0.75" top="1" bottom="1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T19"/>
  <sheetViews>
    <sheetView zoomScale="80" zoomScaleNormal="80" workbookViewId="0">
      <pane xSplit="4" ySplit="1" topLeftCell="AE2" activePane="bottomRight" state="frozen"/>
      <selection pane="topRight" activeCell="H1" sqref="H1"/>
      <selection pane="bottomLeft" activeCell="A4" sqref="A4"/>
      <selection pane="bottomRight" activeCell="AL5" sqref="AL5"/>
    </sheetView>
  </sheetViews>
  <sheetFormatPr baseColWidth="10" defaultRowHeight="15" x14ac:dyDescent="0.25"/>
  <cols>
    <col min="1" max="1" width="44.5703125" customWidth="1"/>
    <col min="2" max="2" width="38" customWidth="1"/>
    <col min="3" max="3" width="10.28515625" customWidth="1"/>
    <col min="4" max="4" width="0.42578125" customWidth="1"/>
    <col min="5" max="5" width="13.7109375" bestFit="1" customWidth="1"/>
    <col min="6" max="6" width="10.7109375" customWidth="1"/>
    <col min="7" max="7" width="9.7109375" customWidth="1"/>
    <col min="8" max="8" width="8.7109375" customWidth="1"/>
    <col min="9" max="9" width="10.140625" customWidth="1"/>
    <col min="10" max="10" width="9.42578125" customWidth="1"/>
    <col min="11" max="11" width="21.28515625" bestFit="1" customWidth="1"/>
    <col min="12" max="12" width="9.42578125" customWidth="1"/>
    <col min="13" max="13" width="10.85546875" customWidth="1"/>
    <col min="14" max="14" width="9.42578125" customWidth="1"/>
    <col min="15" max="15" width="10.42578125" customWidth="1"/>
    <col min="16" max="16" width="10.140625" customWidth="1"/>
    <col min="17" max="17" width="13.85546875" customWidth="1"/>
    <col min="18" max="18" width="11.85546875" customWidth="1"/>
    <col min="19" max="19" width="0.5703125" style="297" customWidth="1"/>
    <col min="20" max="20" width="12.140625" customWidth="1"/>
    <col min="22" max="22" width="11.42578125" style="356"/>
    <col min="28" max="28" width="11.42578125" style="356"/>
    <col min="30" max="30" width="11.42578125" style="356"/>
    <col min="32" max="32" width="11.42578125" style="356"/>
    <col min="34" max="34" width="11.42578125" style="356"/>
    <col min="36" max="36" width="11.42578125" style="356"/>
    <col min="38" max="38" width="11.42578125" style="356"/>
    <col min="40" max="40" width="11.42578125" style="56"/>
    <col min="42" max="42" width="11.42578125" style="356"/>
  </cols>
  <sheetData>
    <row r="1" spans="1:46" s="297" customFormat="1" ht="60" x14ac:dyDescent="0.25">
      <c r="A1" s="301" t="s">
        <v>1268</v>
      </c>
      <c r="B1" s="363" t="s">
        <v>1461</v>
      </c>
      <c r="C1" s="301" t="s">
        <v>77</v>
      </c>
      <c r="D1" s="301"/>
      <c r="E1" s="301" t="s">
        <v>1271</v>
      </c>
      <c r="F1" s="301" t="s">
        <v>978</v>
      </c>
      <c r="G1" s="301" t="s">
        <v>1281</v>
      </c>
      <c r="H1" s="301" t="s">
        <v>978</v>
      </c>
      <c r="I1" s="303" t="s">
        <v>1282</v>
      </c>
      <c r="J1" s="300" t="s">
        <v>978</v>
      </c>
      <c r="K1" s="303" t="s">
        <v>1283</v>
      </c>
      <c r="L1" s="300" t="s">
        <v>978</v>
      </c>
      <c r="M1" s="303" t="s">
        <v>1273</v>
      </c>
      <c r="N1" s="300" t="s">
        <v>978</v>
      </c>
      <c r="O1" s="303" t="s">
        <v>1272</v>
      </c>
      <c r="P1" s="300" t="s">
        <v>978</v>
      </c>
      <c r="Q1" s="334" t="s">
        <v>1274</v>
      </c>
      <c r="R1" s="300" t="s">
        <v>978</v>
      </c>
      <c r="T1" s="364" t="s">
        <v>1462</v>
      </c>
      <c r="V1" s="352"/>
      <c r="AB1" s="352"/>
      <c r="AD1" s="352"/>
      <c r="AF1" s="352"/>
      <c r="AH1" s="352"/>
      <c r="AJ1" s="352"/>
      <c r="AL1" s="352"/>
      <c r="AN1" s="298"/>
      <c r="AP1" s="352"/>
    </row>
    <row r="2" spans="1:46" ht="30.75" customHeight="1" x14ac:dyDescent="0.25">
      <c r="A2" s="339" t="s">
        <v>1463</v>
      </c>
      <c r="B2" s="365" t="s">
        <v>1464</v>
      </c>
      <c r="C2" t="s">
        <v>52</v>
      </c>
      <c r="E2" s="314">
        <v>3000</v>
      </c>
      <c r="F2" t="s">
        <v>1465</v>
      </c>
      <c r="G2" s="313">
        <v>3610</v>
      </c>
      <c r="H2" t="s">
        <v>1466</v>
      </c>
      <c r="I2" s="310">
        <v>4182</v>
      </c>
      <c r="J2" t="s">
        <v>1467</v>
      </c>
      <c r="K2" s="320">
        <v>4182</v>
      </c>
      <c r="L2" s="362" t="s">
        <v>1468</v>
      </c>
      <c r="M2" s="323">
        <v>4182</v>
      </c>
      <c r="N2" t="s">
        <v>1469</v>
      </c>
      <c r="O2" s="325">
        <v>4182</v>
      </c>
      <c r="P2" t="s">
        <v>1470</v>
      </c>
      <c r="Q2" s="319">
        <v>4182</v>
      </c>
      <c r="R2">
        <v>7825</v>
      </c>
      <c r="V2" s="356">
        <v>4182</v>
      </c>
      <c r="W2">
        <v>8737</v>
      </c>
      <c r="Z2">
        <v>700</v>
      </c>
      <c r="AA2">
        <v>9863</v>
      </c>
      <c r="AB2" s="356">
        <v>4182</v>
      </c>
      <c r="AC2">
        <v>10613</v>
      </c>
      <c r="AR2" s="356">
        <v>35704</v>
      </c>
      <c r="AS2" s="356"/>
      <c r="AT2" s="356"/>
    </row>
    <row r="3" spans="1:46" s="367" customFormat="1" ht="23.25" customHeight="1" x14ac:dyDescent="0.25">
      <c r="A3" s="366" t="s">
        <v>1471</v>
      </c>
      <c r="B3" s="367" t="s">
        <v>760</v>
      </c>
      <c r="E3" s="368"/>
      <c r="G3" s="368"/>
      <c r="I3" s="368"/>
      <c r="K3" s="368"/>
      <c r="M3" s="368"/>
      <c r="O3" s="368"/>
      <c r="V3" s="369"/>
      <c r="AB3" s="369"/>
      <c r="AD3" s="369"/>
      <c r="AF3" s="369"/>
      <c r="AH3" s="369"/>
      <c r="AJ3" s="369"/>
      <c r="AL3" s="369"/>
      <c r="AN3" s="368"/>
      <c r="AP3" s="369"/>
    </row>
    <row r="4" spans="1:46" x14ac:dyDescent="0.25">
      <c r="A4" s="370" t="s">
        <v>1472</v>
      </c>
      <c r="B4" s="365" t="s">
        <v>1473</v>
      </c>
      <c r="C4" t="s">
        <v>51</v>
      </c>
      <c r="E4" s="314">
        <v>2950</v>
      </c>
      <c r="F4" t="s">
        <v>1474</v>
      </c>
      <c r="G4" s="308">
        <v>3510</v>
      </c>
      <c r="H4" t="s">
        <v>1475</v>
      </c>
      <c r="I4" s="308">
        <v>3350</v>
      </c>
      <c r="J4" t="s">
        <v>1475</v>
      </c>
      <c r="K4" s="310">
        <v>3350</v>
      </c>
      <c r="L4" t="s">
        <v>1476</v>
      </c>
      <c r="M4" s="319">
        <v>3008</v>
      </c>
      <c r="N4" t="s">
        <v>1477</v>
      </c>
      <c r="O4" s="322">
        <v>3350</v>
      </c>
      <c r="P4" t="s">
        <v>1478</v>
      </c>
      <c r="Q4" s="325">
        <v>3200</v>
      </c>
      <c r="R4" t="s">
        <v>1479</v>
      </c>
      <c r="T4" s="326">
        <v>3200</v>
      </c>
      <c r="U4" t="s">
        <v>1480</v>
      </c>
      <c r="V4" s="354">
        <v>3200</v>
      </c>
      <c r="W4" t="s">
        <v>1481</v>
      </c>
      <c r="X4" s="319">
        <v>3200</v>
      </c>
      <c r="Y4" t="s">
        <v>1482</v>
      </c>
      <c r="Z4" s="319">
        <v>3200</v>
      </c>
      <c r="AA4" t="s">
        <v>1482</v>
      </c>
      <c r="AB4" s="355">
        <v>3200</v>
      </c>
      <c r="AC4" t="s">
        <v>1483</v>
      </c>
      <c r="AD4" s="356">
        <v>3200</v>
      </c>
      <c r="AE4">
        <v>10559</v>
      </c>
      <c r="AH4" s="357"/>
      <c r="AJ4" s="371"/>
      <c r="AL4" s="372"/>
      <c r="AP4" s="373">
        <v>11500</v>
      </c>
      <c r="AR4" s="356">
        <f>11500+9000</f>
        <v>20500</v>
      </c>
    </row>
    <row r="5" spans="1:46" ht="36.75" customHeight="1" x14ac:dyDescent="0.25">
      <c r="A5" s="339" t="s">
        <v>1484</v>
      </c>
      <c r="B5" s="365" t="s">
        <v>1485</v>
      </c>
      <c r="C5" t="s">
        <v>52</v>
      </c>
      <c r="E5" s="314">
        <v>2950</v>
      </c>
      <c r="F5" t="s">
        <v>1486</v>
      </c>
      <c r="G5" s="314">
        <v>3840</v>
      </c>
      <c r="H5" t="s">
        <v>1486</v>
      </c>
      <c r="I5" s="308">
        <v>3379.2</v>
      </c>
      <c r="J5" t="s">
        <v>1487</v>
      </c>
      <c r="K5" s="310">
        <v>3609.6</v>
      </c>
      <c r="L5" t="s">
        <v>1488</v>
      </c>
      <c r="M5" s="319">
        <v>3609.6</v>
      </c>
      <c r="N5" t="s">
        <v>1489</v>
      </c>
      <c r="O5" s="320">
        <v>3609.6</v>
      </c>
      <c r="P5" t="s">
        <v>1490</v>
      </c>
      <c r="Q5" s="323">
        <v>3609.6</v>
      </c>
      <c r="R5" t="s">
        <v>1491</v>
      </c>
      <c r="T5" s="353">
        <v>3840</v>
      </c>
      <c r="U5" t="s">
        <v>1492</v>
      </c>
      <c r="V5" s="354">
        <v>3840</v>
      </c>
      <c r="W5" t="s">
        <v>1493</v>
      </c>
      <c r="X5" s="326">
        <v>3840</v>
      </c>
      <c r="Y5" t="s">
        <v>1493</v>
      </c>
      <c r="Z5" s="321">
        <v>3990</v>
      </c>
      <c r="AA5" t="s">
        <v>1494</v>
      </c>
      <c r="AB5" s="374">
        <v>3609.6</v>
      </c>
      <c r="AC5" t="s">
        <v>1495</v>
      </c>
      <c r="AD5" s="355">
        <v>3609.6</v>
      </c>
      <c r="AF5" s="356">
        <v>3609</v>
      </c>
      <c r="AH5" s="357">
        <v>3609.6</v>
      </c>
      <c r="AI5">
        <v>11733</v>
      </c>
      <c r="AJ5" s="371">
        <v>3609.6</v>
      </c>
      <c r="AK5">
        <v>12761</v>
      </c>
      <c r="AL5" s="372">
        <v>3609.6</v>
      </c>
      <c r="AM5">
        <v>12899</v>
      </c>
      <c r="AN5" s="56">
        <v>3609.6</v>
      </c>
      <c r="AP5" s="356">
        <v>2406</v>
      </c>
      <c r="AR5" t="s">
        <v>1496</v>
      </c>
    </row>
    <row r="6" spans="1:46" x14ac:dyDescent="0.25">
      <c r="A6" s="317" t="s">
        <v>1497</v>
      </c>
      <c r="C6" t="s">
        <v>51</v>
      </c>
      <c r="E6" s="308">
        <v>2950</v>
      </c>
      <c r="F6" t="s">
        <v>1498</v>
      </c>
      <c r="G6" s="308">
        <v>3200</v>
      </c>
      <c r="H6" t="s">
        <v>1498</v>
      </c>
      <c r="I6" s="308">
        <v>3200</v>
      </c>
      <c r="J6" t="s">
        <v>1499</v>
      </c>
      <c r="K6" s="310">
        <v>3200</v>
      </c>
      <c r="L6" t="s">
        <v>1500</v>
      </c>
      <c r="M6" s="320">
        <v>3510</v>
      </c>
      <c r="N6" t="s">
        <v>1501</v>
      </c>
      <c r="O6" s="320">
        <v>3350</v>
      </c>
      <c r="P6" t="s">
        <v>1501</v>
      </c>
      <c r="Q6" s="375">
        <v>3200</v>
      </c>
      <c r="R6" s="376">
        <v>41115</v>
      </c>
      <c r="T6" s="375" t="s">
        <v>1502</v>
      </c>
      <c r="U6" s="377"/>
      <c r="V6" s="355" t="s">
        <v>1503</v>
      </c>
      <c r="W6" s="378"/>
      <c r="X6" s="378"/>
      <c r="Y6" s="378"/>
      <c r="Z6" s="378"/>
      <c r="AA6" s="378"/>
      <c r="AB6" s="355"/>
      <c r="AC6" s="378"/>
      <c r="AD6" s="355"/>
      <c r="AE6" s="378"/>
      <c r="AF6" s="355"/>
      <c r="AG6" s="378"/>
      <c r="AH6" s="355"/>
      <c r="AI6" s="378"/>
      <c r="AJ6" s="355"/>
      <c r="AK6" s="378"/>
      <c r="AL6" s="355"/>
      <c r="AM6" s="378"/>
      <c r="AN6" s="323"/>
      <c r="AO6" s="378"/>
      <c r="AP6" s="373">
        <v>12000</v>
      </c>
      <c r="AQ6" s="373">
        <v>18000</v>
      </c>
    </row>
    <row r="7" spans="1:46" ht="30" customHeight="1" x14ac:dyDescent="0.25">
      <c r="A7" s="339" t="s">
        <v>1504</v>
      </c>
      <c r="B7" s="365" t="s">
        <v>1505</v>
      </c>
      <c r="C7" t="s">
        <v>52</v>
      </c>
      <c r="E7" s="314">
        <v>2950</v>
      </c>
      <c r="F7" t="s">
        <v>706</v>
      </c>
      <c r="G7" s="313">
        <v>3609.6</v>
      </c>
      <c r="H7" t="s">
        <v>1506</v>
      </c>
      <c r="I7" s="308">
        <v>3609.6</v>
      </c>
      <c r="J7" t="s">
        <v>1507</v>
      </c>
      <c r="K7" s="310">
        <v>3609.6</v>
      </c>
      <c r="L7" t="s">
        <v>1508</v>
      </c>
      <c r="M7" s="319">
        <v>3609.6</v>
      </c>
      <c r="N7" t="s">
        <v>1508</v>
      </c>
      <c r="O7" s="320">
        <v>3609.6</v>
      </c>
      <c r="P7" t="s">
        <v>1509</v>
      </c>
      <c r="Q7" s="323">
        <v>3609.6</v>
      </c>
      <c r="R7" t="s">
        <v>1510</v>
      </c>
      <c r="T7" s="353">
        <v>3610</v>
      </c>
      <c r="U7" t="s">
        <v>1511</v>
      </c>
      <c r="V7" s="358">
        <v>3609.6</v>
      </c>
      <c r="W7" t="s">
        <v>1512</v>
      </c>
      <c r="X7" s="326">
        <v>3609.6</v>
      </c>
      <c r="Y7" t="s">
        <v>1513</v>
      </c>
      <c r="Z7" s="321">
        <v>3609.6</v>
      </c>
      <c r="AA7" t="s">
        <v>1514</v>
      </c>
      <c r="AB7" s="374">
        <v>3609.6</v>
      </c>
      <c r="AC7" t="s">
        <v>1515</v>
      </c>
      <c r="AD7" s="355">
        <v>3609.6</v>
      </c>
      <c r="AE7">
        <v>10403</v>
      </c>
      <c r="AF7" s="359">
        <v>3609.6</v>
      </c>
      <c r="AG7" t="s">
        <v>1516</v>
      </c>
      <c r="AH7" s="357">
        <v>3609.6</v>
      </c>
      <c r="AI7">
        <v>11731</v>
      </c>
      <c r="AJ7" s="371">
        <v>3609.6</v>
      </c>
      <c r="AL7" s="372">
        <v>3609.6</v>
      </c>
      <c r="AM7">
        <v>13273</v>
      </c>
      <c r="AN7" s="56">
        <v>3609.6</v>
      </c>
      <c r="AP7" s="373">
        <v>3609.6</v>
      </c>
    </row>
    <row r="8" spans="1:46" s="381" customFormat="1" ht="24.75" customHeight="1" x14ac:dyDescent="0.25">
      <c r="A8" s="379" t="s">
        <v>1517</v>
      </c>
      <c r="B8" s="380"/>
      <c r="C8" s="381" t="s">
        <v>51</v>
      </c>
      <c r="D8" s="381" t="s">
        <v>1518</v>
      </c>
      <c r="E8" s="382">
        <v>2950</v>
      </c>
      <c r="F8" s="381" t="s">
        <v>1519</v>
      </c>
      <c r="G8" s="382">
        <v>3510</v>
      </c>
      <c r="H8" s="381" t="s">
        <v>1520</v>
      </c>
      <c r="I8" s="382">
        <v>3350</v>
      </c>
      <c r="K8" s="382">
        <v>3700</v>
      </c>
      <c r="L8" s="381" t="s">
        <v>1521</v>
      </c>
      <c r="M8" s="382">
        <v>3700</v>
      </c>
      <c r="N8" s="381">
        <v>7602</v>
      </c>
      <c r="O8" s="382">
        <v>3700</v>
      </c>
      <c r="P8" s="381">
        <v>7602</v>
      </c>
      <c r="Q8" s="382">
        <v>3700</v>
      </c>
      <c r="R8" s="381">
        <v>7602</v>
      </c>
      <c r="T8" s="382" t="s">
        <v>1522</v>
      </c>
      <c r="V8" s="360"/>
      <c r="AB8" s="360"/>
      <c r="AD8" s="360"/>
      <c r="AF8" s="360"/>
      <c r="AH8" s="360"/>
      <c r="AJ8" s="360"/>
      <c r="AL8" s="360"/>
      <c r="AN8" s="382"/>
      <c r="AP8" s="360"/>
    </row>
    <row r="9" spans="1:46" ht="27" customHeight="1" x14ac:dyDescent="0.25">
      <c r="A9" s="339" t="s">
        <v>1523</v>
      </c>
      <c r="B9" s="365" t="s">
        <v>1524</v>
      </c>
      <c r="C9" t="s">
        <v>51</v>
      </c>
      <c r="D9" t="s">
        <v>1458</v>
      </c>
      <c r="E9" s="314">
        <v>2950</v>
      </c>
      <c r="F9" t="s">
        <v>1525</v>
      </c>
      <c r="G9" s="308">
        <v>3510</v>
      </c>
      <c r="H9" t="s">
        <v>707</v>
      </c>
      <c r="I9" s="308">
        <v>3010</v>
      </c>
      <c r="J9" t="s">
        <v>707</v>
      </c>
      <c r="K9" s="310">
        <v>3008</v>
      </c>
      <c r="L9" t="s">
        <v>1526</v>
      </c>
      <c r="M9" s="310">
        <v>3008</v>
      </c>
      <c r="N9" t="s">
        <v>1527</v>
      </c>
      <c r="O9" s="320">
        <v>3200</v>
      </c>
      <c r="P9" t="s">
        <v>1528</v>
      </c>
      <c r="Q9" s="323">
        <v>3200</v>
      </c>
      <c r="R9" t="s">
        <v>1529</v>
      </c>
      <c r="T9" s="353">
        <v>3006</v>
      </c>
      <c r="U9" t="s">
        <v>1530</v>
      </c>
      <c r="V9" s="358">
        <v>3008</v>
      </c>
      <c r="W9" t="s">
        <v>1459</v>
      </c>
      <c r="X9" s="326">
        <v>3008</v>
      </c>
      <c r="Y9" t="s">
        <v>1531</v>
      </c>
      <c r="Z9" s="321">
        <v>3200</v>
      </c>
      <c r="AA9" t="s">
        <v>1532</v>
      </c>
      <c r="AB9" s="374">
        <v>3008</v>
      </c>
      <c r="AC9" t="s">
        <v>1533</v>
      </c>
      <c r="AD9" s="355">
        <v>3008</v>
      </c>
      <c r="AE9" t="s">
        <v>989</v>
      </c>
      <c r="AF9" s="356">
        <v>3200</v>
      </c>
      <c r="AG9">
        <v>11250</v>
      </c>
      <c r="AH9" s="357">
        <v>3008</v>
      </c>
      <c r="AI9">
        <v>11784</v>
      </c>
      <c r="AJ9" s="371">
        <v>3008</v>
      </c>
      <c r="AK9">
        <v>12490</v>
      </c>
      <c r="AL9" s="372">
        <v>3008</v>
      </c>
      <c r="AM9">
        <v>12904</v>
      </c>
      <c r="AN9" s="56">
        <v>3200</v>
      </c>
      <c r="AP9" s="356">
        <v>3200</v>
      </c>
      <c r="AT9" t="s">
        <v>328</v>
      </c>
    </row>
    <row r="10" spans="1:46" ht="24" customHeight="1" x14ac:dyDescent="0.25">
      <c r="A10" s="370" t="s">
        <v>1534</v>
      </c>
      <c r="B10" s="365" t="s">
        <v>1535</v>
      </c>
      <c r="C10" t="s">
        <v>51</v>
      </c>
      <c r="E10" s="308">
        <v>2950</v>
      </c>
      <c r="F10" t="s">
        <v>1536</v>
      </c>
      <c r="G10" s="840" t="s">
        <v>1276</v>
      </c>
      <c r="H10" s="840"/>
      <c r="I10" s="308">
        <v>3200</v>
      </c>
      <c r="J10" t="s">
        <v>1536</v>
      </c>
      <c r="K10" s="353">
        <v>3200</v>
      </c>
      <c r="L10" t="s">
        <v>1537</v>
      </c>
      <c r="M10" s="353">
        <v>3200</v>
      </c>
      <c r="N10" t="s">
        <v>1537</v>
      </c>
      <c r="O10" s="319">
        <v>3200</v>
      </c>
      <c r="P10" t="s">
        <v>1538</v>
      </c>
      <c r="Q10" s="319">
        <v>3200</v>
      </c>
      <c r="R10" t="s">
        <v>989</v>
      </c>
      <c r="T10" s="383">
        <v>3200</v>
      </c>
      <c r="V10" s="355">
        <v>3200</v>
      </c>
      <c r="W10" t="s">
        <v>1539</v>
      </c>
      <c r="X10" s="323">
        <v>3200</v>
      </c>
      <c r="Y10" t="s">
        <v>1540</v>
      </c>
      <c r="Z10" s="323">
        <v>3200</v>
      </c>
      <c r="AA10" t="s">
        <v>1540</v>
      </c>
      <c r="AB10" s="356">
        <v>4500</v>
      </c>
      <c r="AC10">
        <v>10227</v>
      </c>
      <c r="AD10" s="356">
        <v>5000</v>
      </c>
      <c r="AE10">
        <v>10399</v>
      </c>
      <c r="AH10" s="357">
        <v>3200</v>
      </c>
      <c r="AJ10" s="371">
        <v>3200</v>
      </c>
      <c r="AL10" s="372">
        <v>3200</v>
      </c>
      <c r="AN10" s="56">
        <v>3200</v>
      </c>
      <c r="AP10" s="356">
        <v>3200</v>
      </c>
      <c r="AR10" s="356">
        <v>7200</v>
      </c>
      <c r="AS10" t="s">
        <v>1541</v>
      </c>
    </row>
    <row r="11" spans="1:46" ht="24" customHeight="1" x14ac:dyDescent="0.25">
      <c r="A11" s="339" t="s">
        <v>1542</v>
      </c>
      <c r="B11" s="365" t="s">
        <v>1543</v>
      </c>
      <c r="C11" t="s">
        <v>52</v>
      </c>
      <c r="E11" s="313">
        <v>2950</v>
      </c>
      <c r="F11" t="s">
        <v>1544</v>
      </c>
      <c r="G11" s="313">
        <v>3840</v>
      </c>
      <c r="H11" t="s">
        <v>1545</v>
      </c>
      <c r="I11" s="310">
        <v>4182</v>
      </c>
      <c r="J11" t="s">
        <v>1546</v>
      </c>
      <c r="K11" s="310">
        <v>3840</v>
      </c>
      <c r="L11" t="s">
        <v>1547</v>
      </c>
      <c r="M11" s="320">
        <v>3000</v>
      </c>
      <c r="O11" s="323">
        <v>4182</v>
      </c>
      <c r="P11" t="s">
        <v>1538</v>
      </c>
      <c r="Q11" s="323">
        <v>3840</v>
      </c>
      <c r="T11" s="319">
        <v>3200</v>
      </c>
      <c r="U11" t="s">
        <v>1548</v>
      </c>
      <c r="V11" s="374">
        <v>3200</v>
      </c>
      <c r="W11" t="s">
        <v>1548</v>
      </c>
      <c r="X11" s="384">
        <v>3200</v>
      </c>
      <c r="Y11" t="s">
        <v>989</v>
      </c>
      <c r="Z11" s="384">
        <v>3200</v>
      </c>
      <c r="AA11" t="s">
        <v>989</v>
      </c>
      <c r="AB11" s="359">
        <v>3200</v>
      </c>
      <c r="AC11" t="s">
        <v>989</v>
      </c>
      <c r="AD11" s="359">
        <v>3200</v>
      </c>
      <c r="AE11" t="s">
        <v>989</v>
      </c>
      <c r="AF11" s="359">
        <v>3200</v>
      </c>
      <c r="AH11" s="357">
        <v>3200</v>
      </c>
      <c r="AJ11" s="371"/>
      <c r="AL11" s="372"/>
      <c r="AP11" s="373">
        <v>10530</v>
      </c>
      <c r="AT11" t="s">
        <v>328</v>
      </c>
    </row>
    <row r="12" spans="1:46" x14ac:dyDescent="0.25">
      <c r="A12" s="370" t="s">
        <v>1549</v>
      </c>
      <c r="B12" s="385" t="s">
        <v>1550</v>
      </c>
      <c r="C12" t="s">
        <v>51</v>
      </c>
      <c r="D12" t="s">
        <v>1551</v>
      </c>
      <c r="E12" s="314">
        <v>2950</v>
      </c>
      <c r="F12" t="s">
        <v>1552</v>
      </c>
      <c r="G12" s="319">
        <v>3820</v>
      </c>
      <c r="H12" t="s">
        <v>1553</v>
      </c>
      <c r="I12" s="308">
        <v>3350</v>
      </c>
      <c r="J12" t="s">
        <v>1554</v>
      </c>
      <c r="K12" s="310">
        <v>3008</v>
      </c>
      <c r="L12" t="s">
        <v>1555</v>
      </c>
      <c r="M12" s="319">
        <v>3200</v>
      </c>
      <c r="N12" t="s">
        <v>1553</v>
      </c>
      <c r="O12" s="361">
        <v>3200</v>
      </c>
      <c r="P12" t="s">
        <v>1538</v>
      </c>
      <c r="Q12" s="319">
        <v>3200</v>
      </c>
      <c r="R12" t="s">
        <v>1556</v>
      </c>
      <c r="T12" s="319">
        <v>3200</v>
      </c>
      <c r="U12" t="s">
        <v>1548</v>
      </c>
      <c r="V12" s="374">
        <v>3200</v>
      </c>
      <c r="W12" t="s">
        <v>1557</v>
      </c>
      <c r="X12" s="384">
        <v>3006</v>
      </c>
      <c r="Z12" s="384">
        <v>3200</v>
      </c>
      <c r="AB12" s="356">
        <v>6400</v>
      </c>
      <c r="AC12">
        <v>10471</v>
      </c>
      <c r="AF12" s="356">
        <v>3050</v>
      </c>
      <c r="AH12" s="357"/>
      <c r="AJ12" s="371">
        <v>3100</v>
      </c>
      <c r="AL12" s="372"/>
      <c r="AP12" s="373">
        <v>5000</v>
      </c>
      <c r="AR12" s="356">
        <f>3050+5450</f>
        <v>8500</v>
      </c>
    </row>
    <row r="13" spans="1:46" x14ac:dyDescent="0.25">
      <c r="E13" s="827" t="s">
        <v>6</v>
      </c>
      <c r="F13" s="827"/>
      <c r="G13" s="828" t="s">
        <v>20</v>
      </c>
      <c r="H13" s="828"/>
      <c r="I13" s="818" t="s">
        <v>39</v>
      </c>
      <c r="J13" s="818"/>
      <c r="K13" s="841" t="s">
        <v>40</v>
      </c>
      <c r="L13" s="841"/>
      <c r="M13" s="815" t="s">
        <v>41</v>
      </c>
      <c r="N13" s="815"/>
      <c r="O13" s="830" t="s">
        <v>130</v>
      </c>
      <c r="P13" s="830"/>
      <c r="Q13" s="842" t="s">
        <v>131</v>
      </c>
      <c r="R13" s="842"/>
      <c r="T13" s="843" t="s">
        <v>147</v>
      </c>
      <c r="U13" s="843"/>
      <c r="V13" s="811" t="s">
        <v>153</v>
      </c>
      <c r="W13" s="812"/>
      <c r="X13" s="813" t="s">
        <v>154</v>
      </c>
      <c r="Y13" s="813"/>
      <c r="Z13" s="814" t="s">
        <v>46</v>
      </c>
      <c r="AA13" s="814"/>
      <c r="AB13" s="834" t="s">
        <v>155</v>
      </c>
      <c r="AC13" s="834"/>
      <c r="AD13" s="835" t="s">
        <v>6</v>
      </c>
      <c r="AE13" s="835"/>
      <c r="AF13" s="836" t="s">
        <v>20</v>
      </c>
      <c r="AG13" s="836"/>
      <c r="AH13" s="837" t="s">
        <v>39</v>
      </c>
      <c r="AI13" s="837"/>
      <c r="AJ13" s="838" t="s">
        <v>40</v>
      </c>
      <c r="AK13" s="838"/>
      <c r="AL13" s="839" t="s">
        <v>41</v>
      </c>
      <c r="AM13" s="839"/>
      <c r="AN13" s="832" t="s">
        <v>130</v>
      </c>
      <c r="AO13" s="832"/>
      <c r="AP13" s="386" t="s">
        <v>131</v>
      </c>
      <c r="AQ13" s="387"/>
      <c r="AR13" s="833" t="s">
        <v>1558</v>
      </c>
      <c r="AS13" s="833"/>
      <c r="AT13" t="s">
        <v>1559</v>
      </c>
    </row>
    <row r="14" spans="1:46" x14ac:dyDescent="0.25">
      <c r="E14" s="809">
        <f>E2+E5+E7+E8+E9+E12+G5</f>
        <v>21590</v>
      </c>
      <c r="F14" s="810"/>
      <c r="G14" s="809">
        <f>E11+G2+G7+G11</f>
        <v>14009.6</v>
      </c>
      <c r="H14" s="810"/>
      <c r="I14" s="809">
        <f>E10+G4+G8+G9+I4+I5+I7+I9+I10+I12</f>
        <v>33378.800000000003</v>
      </c>
      <c r="J14" s="810"/>
      <c r="K14" s="809">
        <f>I2+I11+K2+K4+K5+K7+K11+K12</f>
        <v>29963.199999999997</v>
      </c>
      <c r="L14" s="810"/>
      <c r="M14" s="809">
        <f>M4+M5+M7+M12+G12</f>
        <v>17247.2</v>
      </c>
      <c r="N14" s="810"/>
      <c r="O14" s="809">
        <f>K2+M6+O5+O6+O7+O9+K8+M11</f>
        <v>28161.200000000001</v>
      </c>
      <c r="P14" s="810"/>
      <c r="Q14" s="809">
        <f>+M2+O4+Q5+Q7+Q11+Q9+O11</f>
        <v>25973.200000000001</v>
      </c>
      <c r="R14" s="809"/>
      <c r="X14" s="809">
        <f>+T4+V4+V5+X7+X9+O12</f>
        <v>20057.599999999999</v>
      </c>
      <c r="Y14" s="810"/>
    </row>
    <row r="19" spans="42:42" x14ac:dyDescent="0.25">
      <c r="AP19" s="356">
        <f>3609-AP5</f>
        <v>1203</v>
      </c>
    </row>
  </sheetData>
  <mergeCells count="28">
    <mergeCell ref="Z13:AA13"/>
    <mergeCell ref="G10:H10"/>
    <mergeCell ref="E13:F13"/>
    <mergeCell ref="G13:H13"/>
    <mergeCell ref="I13:J13"/>
    <mergeCell ref="K13:L13"/>
    <mergeCell ref="M13:N13"/>
    <mergeCell ref="O13:P13"/>
    <mergeCell ref="Q13:R13"/>
    <mergeCell ref="T13:U13"/>
    <mergeCell ref="V13:W13"/>
    <mergeCell ref="X13:Y13"/>
    <mergeCell ref="AN13:AO13"/>
    <mergeCell ref="AR13:AS13"/>
    <mergeCell ref="E14:F14"/>
    <mergeCell ref="G14:H14"/>
    <mergeCell ref="I14:J14"/>
    <mergeCell ref="K14:L14"/>
    <mergeCell ref="M14:N14"/>
    <mergeCell ref="O14:P14"/>
    <mergeCell ref="Q14:R14"/>
    <mergeCell ref="X14:Y14"/>
    <mergeCell ref="AB13:AC13"/>
    <mergeCell ref="AD13:AE13"/>
    <mergeCell ref="AF13:AG13"/>
    <mergeCell ref="AH13:AI13"/>
    <mergeCell ref="AJ13:AK13"/>
    <mergeCell ref="AL13:AM13"/>
  </mergeCells>
  <hyperlinks>
    <hyperlink ref="B11" display="manuel.padilla@pylsasilao.com"/>
    <hyperlink ref="B10" display="orlanzzini_le@hotmail.com"/>
    <hyperlink ref="B12" display="rammseth@hotmail.com"/>
    <hyperlink ref="B7" display="cesar.macias@cfe.gob.mx"/>
    <hyperlink ref="B5" display="fernando.estrada@iec-pdt.com"/>
    <hyperlink ref="B4" display="hbrth09@hotmail.com"/>
    <hyperlink ref="B2" display="neo_morpheo@hotmail.com"/>
    <hyperlink ref="B9" display="tavo_m_alba@yahoo.com.mx"/>
  </hyperlinks>
  <pageMargins left="0.75" right="0.75" top="1" bottom="1" header="0" footer="0"/>
  <pageSetup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V13"/>
  <sheetViews>
    <sheetView workbookViewId="0">
      <selection activeCell="B26" sqref="B26"/>
    </sheetView>
  </sheetViews>
  <sheetFormatPr baseColWidth="10" defaultColWidth="11.42578125" defaultRowHeight="13.5" x14ac:dyDescent="0.25"/>
  <cols>
    <col min="1" max="1" width="43.140625" style="445" customWidth="1"/>
    <col min="2" max="2" width="12.7109375" style="340" bestFit="1" customWidth="1"/>
    <col min="3" max="3" width="12" style="340" bestFit="1" customWidth="1"/>
    <col min="4" max="4" width="13.7109375" style="457" customWidth="1"/>
    <col min="5" max="5" width="49" style="340" customWidth="1"/>
    <col min="6" max="6" width="11.42578125" style="462"/>
    <col min="7" max="16384" width="11.42578125" style="445"/>
  </cols>
  <sheetData>
    <row r="1" spans="1:256" ht="29.25" customHeight="1" x14ac:dyDescent="0.25">
      <c r="A1" s="806" t="s">
        <v>1795</v>
      </c>
      <c r="B1" s="807"/>
      <c r="C1" s="807"/>
      <c r="D1" s="807"/>
      <c r="E1" s="807"/>
      <c r="F1" s="444"/>
    </row>
    <row r="2" spans="1:256" ht="59.25" customHeight="1" x14ac:dyDescent="0.25">
      <c r="A2" s="807"/>
      <c r="B2" s="807"/>
      <c r="C2" s="807"/>
      <c r="D2" s="807"/>
      <c r="E2" s="807"/>
      <c r="F2" s="444"/>
    </row>
    <row r="3" spans="1:256" s="340" customFormat="1" ht="33.75" customHeight="1" x14ac:dyDescent="0.25">
      <c r="A3" s="446" t="s">
        <v>1796</v>
      </c>
      <c r="B3" s="446" t="s">
        <v>1797</v>
      </c>
      <c r="C3" s="446" t="s">
        <v>1798</v>
      </c>
      <c r="D3" s="446" t="s">
        <v>1799</v>
      </c>
      <c r="E3" s="446" t="s">
        <v>1800</v>
      </c>
      <c r="F3" s="447"/>
    </row>
    <row r="4" spans="1:256" s="451" customFormat="1" ht="33.75" customHeight="1" x14ac:dyDescent="0.25">
      <c r="A4" s="450"/>
      <c r="B4" s="450"/>
      <c r="C4" s="450"/>
      <c r="D4" s="450"/>
      <c r="E4" s="450"/>
      <c r="F4" s="450"/>
      <c r="G4" s="450"/>
      <c r="H4" s="450"/>
      <c r="I4" s="450"/>
      <c r="J4" s="450"/>
      <c r="K4" s="450"/>
      <c r="L4" s="450"/>
      <c r="M4" s="450"/>
      <c r="N4" s="450"/>
      <c r="O4" s="450"/>
      <c r="P4" s="450"/>
      <c r="Q4" s="450"/>
      <c r="R4" s="450"/>
      <c r="S4" s="450"/>
      <c r="T4" s="450"/>
      <c r="U4" s="450"/>
      <c r="V4" s="450"/>
      <c r="W4" s="450"/>
      <c r="X4" s="450"/>
      <c r="Y4" s="450"/>
      <c r="Z4" s="450"/>
      <c r="AA4" s="450"/>
      <c r="AB4" s="450"/>
      <c r="AC4" s="450"/>
      <c r="AD4" s="450"/>
      <c r="AE4" s="450"/>
      <c r="AF4" s="450"/>
      <c r="AG4" s="450"/>
      <c r="AH4" s="450"/>
      <c r="AI4" s="450"/>
      <c r="AJ4" s="450"/>
      <c r="AK4" s="450"/>
      <c r="AL4" s="450"/>
      <c r="AM4" s="450"/>
      <c r="AN4" s="450"/>
      <c r="AO4" s="450"/>
      <c r="AP4" s="450"/>
      <c r="AQ4" s="450"/>
      <c r="AR4" s="450"/>
      <c r="AS4" s="450"/>
      <c r="AT4" s="450"/>
      <c r="AU4" s="450"/>
      <c r="AV4" s="450"/>
      <c r="AW4" s="450"/>
      <c r="AX4" s="450"/>
      <c r="AY4" s="450"/>
      <c r="AZ4" s="450"/>
      <c r="BA4" s="450"/>
      <c r="BB4" s="450"/>
      <c r="BC4" s="450"/>
      <c r="BD4" s="450"/>
      <c r="BE4" s="450"/>
      <c r="BF4" s="450"/>
      <c r="BG4" s="450"/>
      <c r="BH4" s="450"/>
      <c r="BI4" s="450"/>
      <c r="BJ4" s="450"/>
      <c r="BK4" s="450"/>
      <c r="BL4" s="450"/>
      <c r="BM4" s="450"/>
      <c r="BN4" s="450"/>
      <c r="BO4" s="450"/>
      <c r="BP4" s="450"/>
      <c r="BQ4" s="450"/>
      <c r="BR4" s="450"/>
      <c r="BS4" s="450"/>
      <c r="BT4" s="450"/>
      <c r="BU4" s="450"/>
      <c r="BV4" s="450"/>
      <c r="BW4" s="450"/>
      <c r="BX4" s="450"/>
      <c r="BY4" s="450"/>
      <c r="BZ4" s="450"/>
      <c r="CA4" s="450"/>
      <c r="CB4" s="450"/>
      <c r="CC4" s="450"/>
      <c r="CD4" s="450"/>
      <c r="CE4" s="450"/>
      <c r="CF4" s="450"/>
      <c r="CG4" s="450"/>
      <c r="CH4" s="450"/>
      <c r="CI4" s="450"/>
      <c r="CJ4" s="450"/>
      <c r="CK4" s="450"/>
      <c r="CL4" s="450"/>
      <c r="CM4" s="450"/>
      <c r="CN4" s="450"/>
      <c r="CO4" s="450"/>
      <c r="CP4" s="450"/>
      <c r="CQ4" s="450"/>
      <c r="CR4" s="450"/>
      <c r="CS4" s="450"/>
      <c r="CT4" s="450"/>
      <c r="CU4" s="450"/>
      <c r="CV4" s="450"/>
      <c r="CW4" s="450"/>
      <c r="CX4" s="450"/>
      <c r="CY4" s="450"/>
      <c r="CZ4" s="450"/>
      <c r="DA4" s="450"/>
      <c r="DB4" s="450"/>
      <c r="DC4" s="450"/>
      <c r="DD4" s="450"/>
      <c r="DE4" s="450"/>
      <c r="DF4" s="450"/>
      <c r="DG4" s="450"/>
      <c r="DH4" s="450"/>
      <c r="DI4" s="450"/>
      <c r="DJ4" s="450"/>
      <c r="DK4" s="450"/>
      <c r="DL4" s="450"/>
      <c r="DM4" s="450"/>
      <c r="DN4" s="450"/>
      <c r="DO4" s="450"/>
      <c r="DP4" s="450"/>
      <c r="DQ4" s="450"/>
      <c r="DR4" s="450"/>
      <c r="DS4" s="450"/>
      <c r="DT4" s="450"/>
      <c r="DU4" s="450"/>
      <c r="DV4" s="450"/>
      <c r="DW4" s="450"/>
      <c r="DX4" s="450"/>
      <c r="DY4" s="450"/>
      <c r="DZ4" s="450"/>
      <c r="EA4" s="450"/>
      <c r="EB4" s="450"/>
      <c r="EC4" s="450"/>
      <c r="ED4" s="450"/>
      <c r="EE4" s="450"/>
      <c r="EF4" s="450"/>
      <c r="EG4" s="450"/>
      <c r="EH4" s="450"/>
      <c r="EI4" s="450"/>
      <c r="EJ4" s="450"/>
      <c r="EK4" s="450"/>
      <c r="EL4" s="450"/>
      <c r="EM4" s="450"/>
      <c r="EN4" s="450"/>
      <c r="EO4" s="450"/>
      <c r="EP4" s="450"/>
      <c r="EQ4" s="450"/>
      <c r="ER4" s="450"/>
      <c r="ES4" s="450"/>
      <c r="ET4" s="450"/>
      <c r="EU4" s="450"/>
      <c r="EV4" s="450"/>
      <c r="EW4" s="450"/>
      <c r="EX4" s="450"/>
      <c r="EY4" s="450"/>
      <c r="EZ4" s="450"/>
      <c r="FA4" s="450"/>
      <c r="FB4" s="450"/>
      <c r="FC4" s="450"/>
      <c r="FD4" s="450"/>
      <c r="FE4" s="450"/>
      <c r="FF4" s="450"/>
      <c r="FG4" s="450"/>
      <c r="FH4" s="450"/>
      <c r="FI4" s="450"/>
      <c r="FJ4" s="450"/>
      <c r="FK4" s="450"/>
      <c r="FL4" s="450"/>
      <c r="FM4" s="450"/>
      <c r="FN4" s="450"/>
      <c r="FO4" s="450"/>
      <c r="FP4" s="450"/>
      <c r="FQ4" s="450"/>
      <c r="FR4" s="450"/>
      <c r="FS4" s="450"/>
      <c r="FT4" s="450"/>
      <c r="FU4" s="450"/>
      <c r="FV4" s="450"/>
      <c r="FW4" s="450"/>
      <c r="FX4" s="450"/>
      <c r="FY4" s="450"/>
      <c r="FZ4" s="450"/>
      <c r="GA4" s="450"/>
      <c r="GB4" s="450"/>
      <c r="GC4" s="450"/>
      <c r="GD4" s="450"/>
      <c r="GE4" s="450"/>
      <c r="GF4" s="450"/>
      <c r="GG4" s="450"/>
      <c r="GH4" s="450"/>
      <c r="GI4" s="450"/>
      <c r="GJ4" s="450"/>
      <c r="GK4" s="450"/>
      <c r="GL4" s="450"/>
      <c r="GM4" s="450"/>
      <c r="GN4" s="450"/>
      <c r="GO4" s="450"/>
      <c r="GP4" s="450"/>
      <c r="GQ4" s="450"/>
      <c r="GR4" s="450"/>
      <c r="GS4" s="450"/>
      <c r="GT4" s="450"/>
      <c r="GU4" s="450"/>
      <c r="GV4" s="450"/>
      <c r="GW4" s="450"/>
      <c r="GX4" s="450"/>
      <c r="GY4" s="450"/>
      <c r="GZ4" s="450"/>
      <c r="HA4" s="450"/>
      <c r="HB4" s="450"/>
      <c r="HC4" s="450"/>
      <c r="HD4" s="450"/>
      <c r="HE4" s="450"/>
      <c r="HF4" s="450"/>
      <c r="HG4" s="450"/>
      <c r="HH4" s="450"/>
      <c r="HI4" s="450"/>
      <c r="HJ4" s="450"/>
      <c r="HK4" s="450"/>
      <c r="HL4" s="450"/>
      <c r="HM4" s="450"/>
      <c r="HN4" s="450"/>
      <c r="HO4" s="450"/>
      <c r="HP4" s="450"/>
      <c r="HQ4" s="450"/>
      <c r="HR4" s="450"/>
      <c r="HS4" s="450"/>
      <c r="HT4" s="450"/>
      <c r="HU4" s="450"/>
      <c r="HV4" s="450"/>
      <c r="HW4" s="450"/>
      <c r="HX4" s="450"/>
      <c r="HY4" s="450"/>
      <c r="HZ4" s="450"/>
      <c r="IA4" s="450"/>
      <c r="IB4" s="450"/>
      <c r="IC4" s="450"/>
      <c r="ID4" s="450"/>
      <c r="IE4" s="450"/>
      <c r="IF4" s="450"/>
      <c r="IG4" s="450"/>
      <c r="IH4" s="450"/>
      <c r="II4" s="450"/>
      <c r="IJ4" s="450"/>
      <c r="IK4" s="450"/>
      <c r="IL4" s="450"/>
      <c r="IM4" s="450"/>
      <c r="IN4" s="450"/>
      <c r="IO4" s="450"/>
      <c r="IP4" s="450"/>
      <c r="IQ4" s="450"/>
      <c r="IR4" s="450"/>
      <c r="IS4" s="450"/>
      <c r="IT4" s="450"/>
      <c r="IU4" s="450"/>
      <c r="IV4" s="450"/>
    </row>
    <row r="5" spans="1:256" s="451" customFormat="1" ht="33.75" customHeight="1" x14ac:dyDescent="0.25">
      <c r="A5" s="448" t="s">
        <v>1463</v>
      </c>
      <c r="B5" s="448" t="s">
        <v>1802</v>
      </c>
      <c r="C5" s="448"/>
      <c r="D5" s="448"/>
      <c r="E5" s="449" t="s">
        <v>1464</v>
      </c>
      <c r="F5" s="844" t="s">
        <v>1803</v>
      </c>
      <c r="G5" s="448"/>
      <c r="H5" s="448"/>
      <c r="I5" s="448"/>
      <c r="J5" s="448"/>
      <c r="K5" s="448"/>
      <c r="L5" s="448"/>
      <c r="M5" s="448"/>
      <c r="N5" s="448"/>
      <c r="O5" s="448"/>
      <c r="P5" s="448"/>
      <c r="Q5" s="448"/>
      <c r="R5" s="448"/>
      <c r="S5" s="448"/>
      <c r="T5" s="448"/>
      <c r="U5" s="448"/>
      <c r="V5" s="448"/>
      <c r="W5" s="448"/>
      <c r="X5" s="448"/>
      <c r="Y5" s="448"/>
      <c r="Z5" s="448"/>
      <c r="AA5" s="448"/>
      <c r="AB5" s="448"/>
      <c r="AC5" s="448"/>
      <c r="AD5" s="448"/>
      <c r="AE5" s="448"/>
      <c r="AF5" s="448"/>
      <c r="AG5" s="448"/>
      <c r="AH5" s="448"/>
      <c r="AI5" s="448"/>
      <c r="AJ5" s="448"/>
      <c r="AK5" s="448"/>
      <c r="AL5" s="448"/>
      <c r="AM5" s="448"/>
      <c r="AN5" s="448"/>
      <c r="AO5" s="448"/>
      <c r="AP5" s="448"/>
      <c r="AQ5" s="448"/>
      <c r="AR5" s="448"/>
      <c r="AS5" s="448"/>
      <c r="AT5" s="448"/>
      <c r="AU5" s="448"/>
      <c r="AV5" s="448"/>
      <c r="AW5" s="448"/>
      <c r="AX5" s="448"/>
      <c r="AY5" s="448"/>
      <c r="AZ5" s="448"/>
      <c r="BA5" s="448"/>
      <c r="BB5" s="448"/>
      <c r="BC5" s="448"/>
      <c r="BD5" s="448"/>
      <c r="BE5" s="448"/>
      <c r="BF5" s="448"/>
      <c r="BG5" s="448"/>
      <c r="BH5" s="448"/>
      <c r="BI5" s="448"/>
      <c r="BJ5" s="448"/>
      <c r="BK5" s="448"/>
      <c r="BL5" s="448"/>
      <c r="BM5" s="448"/>
      <c r="BN5" s="448"/>
      <c r="BO5" s="448"/>
      <c r="BP5" s="448"/>
      <c r="BQ5" s="448"/>
      <c r="BR5" s="448"/>
      <c r="BS5" s="448"/>
      <c r="BT5" s="448"/>
      <c r="BU5" s="448"/>
      <c r="BV5" s="448"/>
      <c r="BW5" s="448"/>
      <c r="BX5" s="448"/>
      <c r="BY5" s="448"/>
      <c r="BZ5" s="448"/>
      <c r="CA5" s="448"/>
      <c r="CB5" s="448"/>
      <c r="CC5" s="448"/>
      <c r="CD5" s="448"/>
      <c r="CE5" s="448"/>
      <c r="CF5" s="448"/>
      <c r="CG5" s="448"/>
      <c r="CH5" s="448"/>
      <c r="CI5" s="448"/>
      <c r="CJ5" s="448"/>
      <c r="CK5" s="448"/>
      <c r="CL5" s="448"/>
      <c r="CM5" s="448"/>
      <c r="CN5" s="448"/>
      <c r="CO5" s="448"/>
      <c r="CP5" s="448"/>
      <c r="CQ5" s="448"/>
      <c r="CR5" s="448"/>
      <c r="CS5" s="448"/>
      <c r="CT5" s="448"/>
      <c r="CU5" s="448"/>
      <c r="CV5" s="448"/>
      <c r="CW5" s="448"/>
      <c r="CX5" s="448"/>
      <c r="CY5" s="448"/>
      <c r="CZ5" s="448"/>
      <c r="DA5" s="448"/>
      <c r="DB5" s="448"/>
      <c r="DC5" s="448"/>
      <c r="DD5" s="448"/>
      <c r="DE5" s="448"/>
      <c r="DF5" s="448"/>
      <c r="DG5" s="448"/>
      <c r="DH5" s="448"/>
      <c r="DI5" s="448"/>
      <c r="DJ5" s="448"/>
      <c r="DK5" s="448"/>
      <c r="DL5" s="448"/>
      <c r="DM5" s="448"/>
      <c r="DN5" s="448"/>
      <c r="DO5" s="448"/>
      <c r="DP5" s="448"/>
      <c r="DQ5" s="448"/>
      <c r="DR5" s="448"/>
      <c r="DS5" s="448"/>
      <c r="DT5" s="448"/>
      <c r="DU5" s="448"/>
      <c r="DV5" s="448"/>
      <c r="DW5" s="448"/>
      <c r="DX5" s="448"/>
      <c r="DY5" s="448"/>
      <c r="DZ5" s="448"/>
      <c r="EA5" s="448"/>
      <c r="EB5" s="448"/>
      <c r="EC5" s="448"/>
      <c r="ED5" s="448"/>
      <c r="EE5" s="448"/>
      <c r="EF5" s="448"/>
      <c r="EG5" s="448"/>
      <c r="EH5" s="448"/>
      <c r="EI5" s="448"/>
      <c r="EJ5" s="448"/>
      <c r="EK5" s="448"/>
      <c r="EL5" s="448"/>
      <c r="EM5" s="448"/>
      <c r="EN5" s="448"/>
      <c r="EO5" s="448"/>
      <c r="EP5" s="448"/>
      <c r="EQ5" s="448"/>
      <c r="ER5" s="448"/>
      <c r="ES5" s="448"/>
      <c r="ET5" s="448" t="s">
        <v>1463</v>
      </c>
      <c r="EU5" s="448" t="s">
        <v>1463</v>
      </c>
      <c r="EV5" s="448" t="s">
        <v>1463</v>
      </c>
      <c r="EW5" s="448" t="s">
        <v>1463</v>
      </c>
      <c r="EX5" s="448" t="s">
        <v>1463</v>
      </c>
      <c r="EY5" s="448" t="s">
        <v>1463</v>
      </c>
      <c r="EZ5" s="448" t="s">
        <v>1463</v>
      </c>
      <c r="FA5" s="448" t="s">
        <v>1463</v>
      </c>
      <c r="FB5" s="448" t="s">
        <v>1463</v>
      </c>
      <c r="FC5" s="448" t="s">
        <v>1463</v>
      </c>
      <c r="FD5" s="448" t="s">
        <v>1463</v>
      </c>
      <c r="FE5" s="448" t="s">
        <v>1463</v>
      </c>
      <c r="FF5" s="448" t="s">
        <v>1463</v>
      </c>
      <c r="FG5" s="448" t="s">
        <v>1463</v>
      </c>
      <c r="FH5" s="448" t="s">
        <v>1463</v>
      </c>
      <c r="FI5" s="448" t="s">
        <v>1463</v>
      </c>
      <c r="FJ5" s="448" t="s">
        <v>1463</v>
      </c>
      <c r="FK5" s="448" t="s">
        <v>1463</v>
      </c>
      <c r="FL5" s="448" t="s">
        <v>1463</v>
      </c>
      <c r="FM5" s="448" t="s">
        <v>1463</v>
      </c>
      <c r="FN5" s="448" t="s">
        <v>1463</v>
      </c>
      <c r="FO5" s="448" t="s">
        <v>1463</v>
      </c>
      <c r="FP5" s="448" t="s">
        <v>1463</v>
      </c>
      <c r="FQ5" s="448" t="s">
        <v>1463</v>
      </c>
      <c r="FR5" s="448" t="s">
        <v>1463</v>
      </c>
      <c r="FS5" s="448" t="s">
        <v>1463</v>
      </c>
      <c r="FT5" s="448" t="s">
        <v>1463</v>
      </c>
      <c r="FU5" s="448" t="s">
        <v>1463</v>
      </c>
      <c r="FV5" s="448" t="s">
        <v>1463</v>
      </c>
      <c r="FW5" s="448" t="s">
        <v>1463</v>
      </c>
      <c r="FX5" s="448" t="s">
        <v>1463</v>
      </c>
      <c r="FY5" s="448" t="s">
        <v>1463</v>
      </c>
      <c r="FZ5" s="448" t="s">
        <v>1463</v>
      </c>
      <c r="GA5" s="448" t="s">
        <v>1463</v>
      </c>
      <c r="GB5" s="448" t="s">
        <v>1463</v>
      </c>
      <c r="GC5" s="448" t="s">
        <v>1463</v>
      </c>
      <c r="GD5" s="448" t="s">
        <v>1463</v>
      </c>
      <c r="GE5" s="448" t="s">
        <v>1463</v>
      </c>
      <c r="GF5" s="448" t="s">
        <v>1463</v>
      </c>
      <c r="GG5" s="448" t="s">
        <v>1463</v>
      </c>
      <c r="GH5" s="448" t="s">
        <v>1463</v>
      </c>
      <c r="GI5" s="448" t="s">
        <v>1463</v>
      </c>
      <c r="GJ5" s="448" t="s">
        <v>1463</v>
      </c>
      <c r="GK5" s="448" t="s">
        <v>1463</v>
      </c>
      <c r="GL5" s="448" t="s">
        <v>1463</v>
      </c>
      <c r="GM5" s="448" t="s">
        <v>1463</v>
      </c>
      <c r="GN5" s="448" t="s">
        <v>1463</v>
      </c>
      <c r="GO5" s="448" t="s">
        <v>1463</v>
      </c>
      <c r="GP5" s="448" t="s">
        <v>1463</v>
      </c>
      <c r="GQ5" s="448" t="s">
        <v>1463</v>
      </c>
      <c r="GR5" s="448" t="s">
        <v>1463</v>
      </c>
      <c r="GS5" s="448" t="s">
        <v>1463</v>
      </c>
      <c r="GT5" s="448" t="s">
        <v>1463</v>
      </c>
      <c r="GU5" s="448" t="s">
        <v>1463</v>
      </c>
      <c r="GV5" s="448" t="s">
        <v>1463</v>
      </c>
      <c r="GW5" s="448" t="s">
        <v>1463</v>
      </c>
      <c r="GX5" s="448" t="s">
        <v>1463</v>
      </c>
      <c r="GY5" s="448" t="s">
        <v>1463</v>
      </c>
      <c r="GZ5" s="448" t="s">
        <v>1463</v>
      </c>
      <c r="HA5" s="448" t="s">
        <v>1463</v>
      </c>
      <c r="HB5" s="448" t="s">
        <v>1463</v>
      </c>
      <c r="HC5" s="448" t="s">
        <v>1463</v>
      </c>
      <c r="HD5" s="448" t="s">
        <v>1463</v>
      </c>
      <c r="HE5" s="448" t="s">
        <v>1463</v>
      </c>
      <c r="HF5" s="448" t="s">
        <v>1463</v>
      </c>
      <c r="HG5" s="448" t="s">
        <v>1463</v>
      </c>
      <c r="HH5" s="448" t="s">
        <v>1463</v>
      </c>
      <c r="HI5" s="448" t="s">
        <v>1463</v>
      </c>
      <c r="HJ5" s="448" t="s">
        <v>1463</v>
      </c>
      <c r="HK5" s="448" t="s">
        <v>1463</v>
      </c>
      <c r="HL5" s="448" t="s">
        <v>1463</v>
      </c>
      <c r="HM5" s="448" t="s">
        <v>1463</v>
      </c>
      <c r="HN5" s="448" t="s">
        <v>1463</v>
      </c>
      <c r="HO5" s="448" t="s">
        <v>1463</v>
      </c>
      <c r="HP5" s="448" t="s">
        <v>1463</v>
      </c>
      <c r="HQ5" s="448" t="s">
        <v>1463</v>
      </c>
      <c r="HR5" s="448" t="s">
        <v>1463</v>
      </c>
      <c r="HS5" s="448" t="s">
        <v>1463</v>
      </c>
      <c r="HT5" s="448" t="s">
        <v>1463</v>
      </c>
      <c r="HU5" s="448" t="s">
        <v>1463</v>
      </c>
      <c r="HV5" s="448" t="s">
        <v>1463</v>
      </c>
      <c r="HW5" s="448" t="s">
        <v>1463</v>
      </c>
      <c r="HX5" s="448" t="s">
        <v>1463</v>
      </c>
      <c r="HY5" s="448" t="s">
        <v>1463</v>
      </c>
      <c r="HZ5" s="448" t="s">
        <v>1463</v>
      </c>
      <c r="IA5" s="448" t="s">
        <v>1463</v>
      </c>
      <c r="IB5" s="448" t="s">
        <v>1463</v>
      </c>
      <c r="IC5" s="448" t="s">
        <v>1463</v>
      </c>
      <c r="ID5" s="448" t="s">
        <v>1463</v>
      </c>
      <c r="IE5" s="448" t="s">
        <v>1463</v>
      </c>
      <c r="IF5" s="448" t="s">
        <v>1463</v>
      </c>
      <c r="IG5" s="448" t="s">
        <v>1463</v>
      </c>
      <c r="IH5" s="448" t="s">
        <v>1463</v>
      </c>
      <c r="II5" s="448" t="s">
        <v>1463</v>
      </c>
      <c r="IJ5" s="448" t="s">
        <v>1463</v>
      </c>
      <c r="IK5" s="448" t="s">
        <v>1463</v>
      </c>
      <c r="IL5" s="448" t="s">
        <v>1463</v>
      </c>
      <c r="IM5" s="448" t="s">
        <v>1463</v>
      </c>
      <c r="IN5" s="448" t="s">
        <v>1463</v>
      </c>
      <c r="IO5" s="448" t="s">
        <v>1463</v>
      </c>
      <c r="IP5" s="448" t="s">
        <v>1463</v>
      </c>
      <c r="IQ5" s="448" t="s">
        <v>1463</v>
      </c>
      <c r="IR5" s="448" t="s">
        <v>1463</v>
      </c>
      <c r="IS5" s="448" t="s">
        <v>1463</v>
      </c>
      <c r="IT5" s="448" t="s">
        <v>1463</v>
      </c>
      <c r="IU5" s="448" t="s">
        <v>1463</v>
      </c>
      <c r="IV5" s="448" t="s">
        <v>1463</v>
      </c>
    </row>
    <row r="6" spans="1:256" s="451" customFormat="1" ht="33.75" customHeight="1" x14ac:dyDescent="0.25">
      <c r="A6" s="448" t="s">
        <v>1471</v>
      </c>
      <c r="B6" s="448"/>
      <c r="C6" s="448"/>
      <c r="D6" s="448"/>
      <c r="E6" s="448"/>
      <c r="F6" s="844"/>
      <c r="G6" s="448"/>
      <c r="H6" s="448"/>
      <c r="I6" s="448"/>
      <c r="J6" s="448"/>
      <c r="K6" s="448"/>
      <c r="L6" s="448"/>
      <c r="M6" s="448"/>
      <c r="N6" s="448"/>
      <c r="O6" s="448"/>
      <c r="P6" s="448"/>
      <c r="Q6" s="448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  <c r="AC6" s="448"/>
      <c r="AD6" s="448"/>
      <c r="AE6" s="448"/>
      <c r="AF6" s="448"/>
      <c r="AG6" s="448"/>
      <c r="AH6" s="448"/>
      <c r="AI6" s="448"/>
      <c r="AJ6" s="448"/>
      <c r="AK6" s="448"/>
      <c r="AL6" s="448"/>
      <c r="AM6" s="448"/>
      <c r="AN6" s="448"/>
      <c r="AO6" s="448"/>
      <c r="AP6" s="448"/>
      <c r="AQ6" s="448"/>
      <c r="AR6" s="448"/>
      <c r="AS6" s="448"/>
      <c r="AT6" s="448"/>
      <c r="AU6" s="448"/>
      <c r="AV6" s="448"/>
      <c r="AW6" s="448"/>
      <c r="AX6" s="448"/>
      <c r="AY6" s="448"/>
      <c r="AZ6" s="448"/>
      <c r="BA6" s="448"/>
      <c r="BB6" s="448"/>
      <c r="BC6" s="448"/>
      <c r="BD6" s="448"/>
      <c r="BE6" s="448"/>
      <c r="BF6" s="448"/>
      <c r="BG6" s="448"/>
      <c r="BH6" s="448"/>
      <c r="BI6" s="448"/>
      <c r="BJ6" s="448"/>
      <c r="BK6" s="448"/>
      <c r="BL6" s="448"/>
      <c r="BM6" s="448"/>
      <c r="BN6" s="448"/>
      <c r="BO6" s="448"/>
      <c r="BP6" s="448"/>
      <c r="BQ6" s="448"/>
      <c r="BR6" s="448"/>
      <c r="BS6" s="448"/>
      <c r="BT6" s="448"/>
      <c r="BU6" s="448"/>
      <c r="BV6" s="448"/>
      <c r="BW6" s="448"/>
      <c r="BX6" s="448"/>
      <c r="BY6" s="448"/>
      <c r="BZ6" s="448"/>
      <c r="CA6" s="448"/>
      <c r="CB6" s="448"/>
      <c r="CC6" s="448"/>
      <c r="CD6" s="448"/>
      <c r="CE6" s="448"/>
      <c r="CF6" s="448"/>
      <c r="CG6" s="448"/>
      <c r="CH6" s="448"/>
      <c r="CI6" s="448"/>
      <c r="CJ6" s="448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448"/>
      <c r="CV6" s="448"/>
      <c r="CW6" s="448"/>
      <c r="CX6" s="448"/>
      <c r="CY6" s="448"/>
      <c r="CZ6" s="448"/>
      <c r="DA6" s="448"/>
      <c r="DB6" s="448"/>
      <c r="DC6" s="448"/>
      <c r="DD6" s="448"/>
      <c r="DE6" s="448"/>
      <c r="DF6" s="448"/>
      <c r="DG6" s="448"/>
      <c r="DH6" s="448"/>
      <c r="DI6" s="448"/>
      <c r="DJ6" s="448"/>
      <c r="DK6" s="448"/>
      <c r="DL6" s="448"/>
      <c r="DM6" s="448"/>
      <c r="DN6" s="448"/>
      <c r="DO6" s="448"/>
      <c r="DP6" s="448"/>
      <c r="DQ6" s="448"/>
      <c r="DR6" s="448"/>
      <c r="DS6" s="448"/>
      <c r="DT6" s="448"/>
      <c r="DU6" s="448"/>
      <c r="DV6" s="448"/>
      <c r="DW6" s="448"/>
      <c r="DX6" s="448"/>
      <c r="DY6" s="448"/>
      <c r="DZ6" s="448"/>
      <c r="EA6" s="448"/>
      <c r="EB6" s="448"/>
      <c r="EC6" s="448"/>
      <c r="ED6" s="448"/>
      <c r="EE6" s="448"/>
      <c r="EF6" s="448"/>
      <c r="EG6" s="448"/>
      <c r="EH6" s="448"/>
      <c r="EI6" s="448"/>
      <c r="EJ6" s="448"/>
      <c r="EK6" s="448"/>
      <c r="EL6" s="448"/>
      <c r="EM6" s="448"/>
      <c r="EN6" s="448"/>
      <c r="EO6" s="448"/>
      <c r="EP6" s="448"/>
      <c r="EQ6" s="448"/>
      <c r="ER6" s="448"/>
      <c r="ES6" s="448"/>
      <c r="ET6" s="448" t="s">
        <v>1471</v>
      </c>
      <c r="EU6" s="448" t="s">
        <v>1471</v>
      </c>
      <c r="EV6" s="448" t="s">
        <v>1471</v>
      </c>
      <c r="EW6" s="448" t="s">
        <v>1471</v>
      </c>
      <c r="EX6" s="448" t="s">
        <v>1471</v>
      </c>
      <c r="EY6" s="448" t="s">
        <v>1471</v>
      </c>
      <c r="EZ6" s="448" t="s">
        <v>1471</v>
      </c>
      <c r="FA6" s="448" t="s">
        <v>1471</v>
      </c>
      <c r="FB6" s="448" t="s">
        <v>1471</v>
      </c>
      <c r="FC6" s="448" t="s">
        <v>1471</v>
      </c>
      <c r="FD6" s="448" t="s">
        <v>1471</v>
      </c>
      <c r="FE6" s="448" t="s">
        <v>1471</v>
      </c>
      <c r="FF6" s="448" t="s">
        <v>1471</v>
      </c>
      <c r="FG6" s="448" t="s">
        <v>1471</v>
      </c>
      <c r="FH6" s="448" t="s">
        <v>1471</v>
      </c>
      <c r="FI6" s="448" t="s">
        <v>1471</v>
      </c>
      <c r="FJ6" s="448" t="s">
        <v>1471</v>
      </c>
      <c r="FK6" s="448" t="s">
        <v>1471</v>
      </c>
      <c r="FL6" s="448" t="s">
        <v>1471</v>
      </c>
      <c r="FM6" s="448" t="s">
        <v>1471</v>
      </c>
      <c r="FN6" s="448" t="s">
        <v>1471</v>
      </c>
      <c r="FO6" s="448" t="s">
        <v>1471</v>
      </c>
      <c r="FP6" s="448" t="s">
        <v>1471</v>
      </c>
      <c r="FQ6" s="448" t="s">
        <v>1471</v>
      </c>
      <c r="FR6" s="448" t="s">
        <v>1471</v>
      </c>
      <c r="FS6" s="448" t="s">
        <v>1471</v>
      </c>
      <c r="FT6" s="448" t="s">
        <v>1471</v>
      </c>
      <c r="FU6" s="448" t="s">
        <v>1471</v>
      </c>
      <c r="FV6" s="448" t="s">
        <v>1471</v>
      </c>
      <c r="FW6" s="448" t="s">
        <v>1471</v>
      </c>
      <c r="FX6" s="448" t="s">
        <v>1471</v>
      </c>
      <c r="FY6" s="448" t="s">
        <v>1471</v>
      </c>
      <c r="FZ6" s="448" t="s">
        <v>1471</v>
      </c>
      <c r="GA6" s="448" t="s">
        <v>1471</v>
      </c>
      <c r="GB6" s="448" t="s">
        <v>1471</v>
      </c>
      <c r="GC6" s="448" t="s">
        <v>1471</v>
      </c>
      <c r="GD6" s="448" t="s">
        <v>1471</v>
      </c>
      <c r="GE6" s="448" t="s">
        <v>1471</v>
      </c>
      <c r="GF6" s="448" t="s">
        <v>1471</v>
      </c>
      <c r="GG6" s="448" t="s">
        <v>1471</v>
      </c>
      <c r="GH6" s="448" t="s">
        <v>1471</v>
      </c>
      <c r="GI6" s="448" t="s">
        <v>1471</v>
      </c>
      <c r="GJ6" s="448" t="s">
        <v>1471</v>
      </c>
      <c r="GK6" s="448" t="s">
        <v>1471</v>
      </c>
      <c r="GL6" s="448" t="s">
        <v>1471</v>
      </c>
      <c r="GM6" s="448" t="s">
        <v>1471</v>
      </c>
      <c r="GN6" s="448" t="s">
        <v>1471</v>
      </c>
      <c r="GO6" s="448" t="s">
        <v>1471</v>
      </c>
      <c r="GP6" s="448" t="s">
        <v>1471</v>
      </c>
      <c r="GQ6" s="448" t="s">
        <v>1471</v>
      </c>
      <c r="GR6" s="448" t="s">
        <v>1471</v>
      </c>
      <c r="GS6" s="448" t="s">
        <v>1471</v>
      </c>
      <c r="GT6" s="448" t="s">
        <v>1471</v>
      </c>
      <c r="GU6" s="448" t="s">
        <v>1471</v>
      </c>
      <c r="GV6" s="448" t="s">
        <v>1471</v>
      </c>
      <c r="GW6" s="448" t="s">
        <v>1471</v>
      </c>
      <c r="GX6" s="448" t="s">
        <v>1471</v>
      </c>
      <c r="GY6" s="448" t="s">
        <v>1471</v>
      </c>
      <c r="GZ6" s="448" t="s">
        <v>1471</v>
      </c>
      <c r="HA6" s="448" t="s">
        <v>1471</v>
      </c>
      <c r="HB6" s="448" t="s">
        <v>1471</v>
      </c>
      <c r="HC6" s="448" t="s">
        <v>1471</v>
      </c>
      <c r="HD6" s="448" t="s">
        <v>1471</v>
      </c>
      <c r="HE6" s="448" t="s">
        <v>1471</v>
      </c>
      <c r="HF6" s="448" t="s">
        <v>1471</v>
      </c>
      <c r="HG6" s="448" t="s">
        <v>1471</v>
      </c>
      <c r="HH6" s="448" t="s">
        <v>1471</v>
      </c>
      <c r="HI6" s="448" t="s">
        <v>1471</v>
      </c>
      <c r="HJ6" s="448" t="s">
        <v>1471</v>
      </c>
      <c r="HK6" s="448" t="s">
        <v>1471</v>
      </c>
      <c r="HL6" s="448" t="s">
        <v>1471</v>
      </c>
      <c r="HM6" s="448" t="s">
        <v>1471</v>
      </c>
      <c r="HN6" s="448" t="s">
        <v>1471</v>
      </c>
      <c r="HO6" s="448" t="s">
        <v>1471</v>
      </c>
      <c r="HP6" s="448" t="s">
        <v>1471</v>
      </c>
      <c r="HQ6" s="448" t="s">
        <v>1471</v>
      </c>
      <c r="HR6" s="448" t="s">
        <v>1471</v>
      </c>
      <c r="HS6" s="448" t="s">
        <v>1471</v>
      </c>
      <c r="HT6" s="448" t="s">
        <v>1471</v>
      </c>
      <c r="HU6" s="448" t="s">
        <v>1471</v>
      </c>
      <c r="HV6" s="448" t="s">
        <v>1471</v>
      </c>
      <c r="HW6" s="448" t="s">
        <v>1471</v>
      </c>
      <c r="HX6" s="448" t="s">
        <v>1471</v>
      </c>
      <c r="HY6" s="448" t="s">
        <v>1471</v>
      </c>
      <c r="HZ6" s="448" t="s">
        <v>1471</v>
      </c>
      <c r="IA6" s="448" t="s">
        <v>1471</v>
      </c>
      <c r="IB6" s="448" t="s">
        <v>1471</v>
      </c>
      <c r="IC6" s="448" t="s">
        <v>1471</v>
      </c>
      <c r="ID6" s="448" t="s">
        <v>1471</v>
      </c>
      <c r="IE6" s="448" t="s">
        <v>1471</v>
      </c>
      <c r="IF6" s="448" t="s">
        <v>1471</v>
      </c>
      <c r="IG6" s="448" t="s">
        <v>1471</v>
      </c>
      <c r="IH6" s="448" t="s">
        <v>1471</v>
      </c>
      <c r="II6" s="448" t="s">
        <v>1471</v>
      </c>
      <c r="IJ6" s="448" t="s">
        <v>1471</v>
      </c>
      <c r="IK6" s="448" t="s">
        <v>1471</v>
      </c>
      <c r="IL6" s="448" t="s">
        <v>1471</v>
      </c>
      <c r="IM6" s="448" t="s">
        <v>1471</v>
      </c>
      <c r="IN6" s="448" t="s">
        <v>1471</v>
      </c>
      <c r="IO6" s="448" t="s">
        <v>1471</v>
      </c>
      <c r="IP6" s="448" t="s">
        <v>1471</v>
      </c>
      <c r="IQ6" s="448" t="s">
        <v>1471</v>
      </c>
      <c r="IR6" s="448" t="s">
        <v>1471</v>
      </c>
      <c r="IS6" s="448" t="s">
        <v>1471</v>
      </c>
      <c r="IT6" s="448" t="s">
        <v>1471</v>
      </c>
      <c r="IU6" s="448" t="s">
        <v>1471</v>
      </c>
      <c r="IV6" s="448" t="s">
        <v>1471</v>
      </c>
    </row>
    <row r="7" spans="1:256" s="451" customFormat="1" ht="33.75" customHeight="1" x14ac:dyDescent="0.25">
      <c r="A7" s="448" t="s">
        <v>1484</v>
      </c>
      <c r="B7" s="448">
        <v>7720245</v>
      </c>
      <c r="C7" s="448">
        <v>3240698</v>
      </c>
      <c r="D7" s="448" t="s">
        <v>1804</v>
      </c>
      <c r="E7" s="449" t="s">
        <v>1805</v>
      </c>
      <c r="F7" s="844"/>
      <c r="G7" s="448"/>
      <c r="H7" s="448"/>
      <c r="I7" s="448"/>
      <c r="J7" s="448"/>
      <c r="K7" s="448"/>
      <c r="L7" s="448"/>
      <c r="M7" s="448"/>
      <c r="N7" s="448"/>
      <c r="O7" s="448"/>
      <c r="P7" s="448"/>
      <c r="Q7" s="448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  <c r="AC7" s="448"/>
      <c r="AD7" s="448"/>
      <c r="AE7" s="448"/>
      <c r="AF7" s="448"/>
      <c r="AG7" s="448"/>
      <c r="AH7" s="448"/>
      <c r="AI7" s="448"/>
      <c r="AJ7" s="448"/>
      <c r="AK7" s="448"/>
      <c r="AL7" s="448"/>
      <c r="AM7" s="448"/>
      <c r="AN7" s="448"/>
      <c r="AO7" s="448"/>
      <c r="AP7" s="448"/>
      <c r="AQ7" s="448"/>
      <c r="AR7" s="448"/>
      <c r="AS7" s="448"/>
      <c r="AT7" s="448"/>
      <c r="AU7" s="448"/>
      <c r="AV7" s="448"/>
      <c r="AW7" s="448"/>
      <c r="AX7" s="448"/>
      <c r="AY7" s="448"/>
      <c r="AZ7" s="448"/>
      <c r="BA7" s="448"/>
      <c r="BB7" s="448"/>
      <c r="BC7" s="448"/>
      <c r="BD7" s="448"/>
      <c r="BE7" s="448"/>
      <c r="BF7" s="448"/>
      <c r="BG7" s="448"/>
      <c r="BH7" s="448"/>
      <c r="BI7" s="448"/>
      <c r="BJ7" s="448"/>
      <c r="BK7" s="448"/>
      <c r="BL7" s="448"/>
      <c r="BM7" s="448"/>
      <c r="BN7" s="448"/>
      <c r="BO7" s="448"/>
      <c r="BP7" s="448"/>
      <c r="BQ7" s="448"/>
      <c r="BR7" s="448"/>
      <c r="BS7" s="448"/>
      <c r="BT7" s="448"/>
      <c r="BU7" s="448"/>
      <c r="BV7" s="448"/>
      <c r="BW7" s="448"/>
      <c r="BX7" s="448"/>
      <c r="BY7" s="448"/>
      <c r="BZ7" s="448"/>
      <c r="CA7" s="448"/>
      <c r="CB7" s="448"/>
      <c r="CC7" s="448"/>
      <c r="CD7" s="448"/>
      <c r="CE7" s="448"/>
      <c r="CF7" s="448"/>
      <c r="CG7" s="448"/>
      <c r="CH7" s="448"/>
      <c r="CI7" s="448"/>
      <c r="CJ7" s="448"/>
      <c r="CK7" s="448"/>
      <c r="CL7" s="448"/>
      <c r="CM7" s="448"/>
      <c r="CN7" s="448"/>
      <c r="CO7" s="448"/>
      <c r="CP7" s="448"/>
      <c r="CQ7" s="448"/>
      <c r="CR7" s="448"/>
      <c r="CS7" s="448"/>
      <c r="CT7" s="448"/>
      <c r="CU7" s="448"/>
      <c r="CV7" s="448"/>
      <c r="CW7" s="448"/>
      <c r="CX7" s="448"/>
      <c r="CY7" s="448"/>
      <c r="CZ7" s="448"/>
      <c r="DA7" s="448"/>
      <c r="DB7" s="448"/>
      <c r="DC7" s="448"/>
      <c r="DD7" s="448"/>
      <c r="DE7" s="448"/>
      <c r="DF7" s="448"/>
      <c r="DG7" s="448"/>
      <c r="DH7" s="448"/>
      <c r="DI7" s="448"/>
      <c r="DJ7" s="448"/>
      <c r="DK7" s="448"/>
      <c r="DL7" s="448"/>
      <c r="DM7" s="448"/>
      <c r="DN7" s="448"/>
      <c r="DO7" s="448"/>
      <c r="DP7" s="448"/>
      <c r="DQ7" s="448"/>
      <c r="DR7" s="448"/>
      <c r="DS7" s="448"/>
      <c r="DT7" s="448"/>
      <c r="DU7" s="448"/>
      <c r="DV7" s="448"/>
      <c r="DW7" s="448"/>
      <c r="DX7" s="448"/>
      <c r="DY7" s="448"/>
      <c r="DZ7" s="448"/>
      <c r="EA7" s="448"/>
      <c r="EB7" s="448"/>
      <c r="EC7" s="448"/>
      <c r="ED7" s="448"/>
      <c r="EE7" s="448"/>
      <c r="EF7" s="448"/>
      <c r="EG7" s="448"/>
      <c r="EH7" s="448"/>
      <c r="EI7" s="448"/>
      <c r="EJ7" s="448"/>
      <c r="EK7" s="448"/>
      <c r="EL7" s="448"/>
      <c r="EM7" s="448"/>
      <c r="EN7" s="448"/>
      <c r="EO7" s="448"/>
      <c r="EP7" s="448"/>
      <c r="EQ7" s="448"/>
      <c r="ER7" s="448"/>
      <c r="ES7" s="448"/>
      <c r="ET7" s="448" t="s">
        <v>1484</v>
      </c>
      <c r="EU7" s="448" t="s">
        <v>1484</v>
      </c>
      <c r="EV7" s="448" t="s">
        <v>1484</v>
      </c>
      <c r="EW7" s="448" t="s">
        <v>1484</v>
      </c>
      <c r="EX7" s="448" t="s">
        <v>1484</v>
      </c>
      <c r="EY7" s="448" t="s">
        <v>1484</v>
      </c>
      <c r="EZ7" s="448" t="s">
        <v>1484</v>
      </c>
      <c r="FA7" s="448" t="s">
        <v>1484</v>
      </c>
      <c r="FB7" s="448" t="s">
        <v>1484</v>
      </c>
      <c r="FC7" s="448" t="s">
        <v>1484</v>
      </c>
      <c r="FD7" s="448" t="s">
        <v>1484</v>
      </c>
      <c r="FE7" s="448" t="s">
        <v>1484</v>
      </c>
      <c r="FF7" s="448" t="s">
        <v>1484</v>
      </c>
      <c r="FG7" s="448" t="s">
        <v>1484</v>
      </c>
      <c r="FH7" s="448" t="s">
        <v>1484</v>
      </c>
      <c r="FI7" s="448" t="s">
        <v>1484</v>
      </c>
      <c r="FJ7" s="448" t="s">
        <v>1484</v>
      </c>
      <c r="FK7" s="448" t="s">
        <v>1484</v>
      </c>
      <c r="FL7" s="448" t="s">
        <v>1484</v>
      </c>
      <c r="FM7" s="448" t="s">
        <v>1484</v>
      </c>
      <c r="FN7" s="448" t="s">
        <v>1484</v>
      </c>
      <c r="FO7" s="448" t="s">
        <v>1484</v>
      </c>
      <c r="FP7" s="448" t="s">
        <v>1484</v>
      </c>
      <c r="FQ7" s="448" t="s">
        <v>1484</v>
      </c>
      <c r="FR7" s="448" t="s">
        <v>1484</v>
      </c>
      <c r="FS7" s="448" t="s">
        <v>1484</v>
      </c>
      <c r="FT7" s="448" t="s">
        <v>1484</v>
      </c>
      <c r="FU7" s="448" t="s">
        <v>1484</v>
      </c>
      <c r="FV7" s="448" t="s">
        <v>1484</v>
      </c>
      <c r="FW7" s="448" t="s">
        <v>1484</v>
      </c>
      <c r="FX7" s="448" t="s">
        <v>1484</v>
      </c>
      <c r="FY7" s="448" t="s">
        <v>1484</v>
      </c>
      <c r="FZ7" s="448" t="s">
        <v>1484</v>
      </c>
      <c r="GA7" s="448" t="s">
        <v>1484</v>
      </c>
      <c r="GB7" s="448" t="s">
        <v>1484</v>
      </c>
      <c r="GC7" s="448" t="s">
        <v>1484</v>
      </c>
      <c r="GD7" s="448" t="s">
        <v>1484</v>
      </c>
      <c r="GE7" s="448" t="s">
        <v>1484</v>
      </c>
      <c r="GF7" s="448" t="s">
        <v>1484</v>
      </c>
      <c r="GG7" s="448" t="s">
        <v>1484</v>
      </c>
      <c r="GH7" s="448" t="s">
        <v>1484</v>
      </c>
      <c r="GI7" s="448" t="s">
        <v>1484</v>
      </c>
      <c r="GJ7" s="448" t="s">
        <v>1484</v>
      </c>
      <c r="GK7" s="448" t="s">
        <v>1484</v>
      </c>
      <c r="GL7" s="448" t="s">
        <v>1484</v>
      </c>
      <c r="GM7" s="448" t="s">
        <v>1484</v>
      </c>
      <c r="GN7" s="448" t="s">
        <v>1484</v>
      </c>
      <c r="GO7" s="448" t="s">
        <v>1484</v>
      </c>
      <c r="GP7" s="448" t="s">
        <v>1484</v>
      </c>
      <c r="GQ7" s="448" t="s">
        <v>1484</v>
      </c>
      <c r="GR7" s="448" t="s">
        <v>1484</v>
      </c>
      <c r="GS7" s="448" t="s">
        <v>1484</v>
      </c>
      <c r="GT7" s="448" t="s">
        <v>1484</v>
      </c>
      <c r="GU7" s="448" t="s">
        <v>1484</v>
      </c>
      <c r="GV7" s="448" t="s">
        <v>1484</v>
      </c>
      <c r="GW7" s="448" t="s">
        <v>1484</v>
      </c>
      <c r="GX7" s="448" t="s">
        <v>1484</v>
      </c>
      <c r="GY7" s="448" t="s">
        <v>1484</v>
      </c>
      <c r="GZ7" s="448" t="s">
        <v>1484</v>
      </c>
      <c r="HA7" s="448" t="s">
        <v>1484</v>
      </c>
      <c r="HB7" s="448" t="s">
        <v>1484</v>
      </c>
      <c r="HC7" s="448" t="s">
        <v>1484</v>
      </c>
      <c r="HD7" s="448" t="s">
        <v>1484</v>
      </c>
      <c r="HE7" s="448" t="s">
        <v>1484</v>
      </c>
      <c r="HF7" s="448" t="s">
        <v>1484</v>
      </c>
      <c r="HG7" s="448" t="s">
        <v>1484</v>
      </c>
      <c r="HH7" s="448" t="s">
        <v>1484</v>
      </c>
      <c r="HI7" s="448" t="s">
        <v>1484</v>
      </c>
      <c r="HJ7" s="448" t="s">
        <v>1484</v>
      </c>
      <c r="HK7" s="448" t="s">
        <v>1484</v>
      </c>
      <c r="HL7" s="448" t="s">
        <v>1484</v>
      </c>
      <c r="HM7" s="448" t="s">
        <v>1484</v>
      </c>
      <c r="HN7" s="448" t="s">
        <v>1484</v>
      </c>
      <c r="HO7" s="448" t="s">
        <v>1484</v>
      </c>
      <c r="HP7" s="448" t="s">
        <v>1484</v>
      </c>
      <c r="HQ7" s="448" t="s">
        <v>1484</v>
      </c>
      <c r="HR7" s="448" t="s">
        <v>1484</v>
      </c>
      <c r="HS7" s="448" t="s">
        <v>1484</v>
      </c>
      <c r="HT7" s="448" t="s">
        <v>1484</v>
      </c>
      <c r="HU7" s="448" t="s">
        <v>1484</v>
      </c>
      <c r="HV7" s="448" t="s">
        <v>1484</v>
      </c>
      <c r="HW7" s="448" t="s">
        <v>1484</v>
      </c>
      <c r="HX7" s="448" t="s">
        <v>1484</v>
      </c>
      <c r="HY7" s="448" t="s">
        <v>1484</v>
      </c>
      <c r="HZ7" s="448" t="s">
        <v>1484</v>
      </c>
      <c r="IA7" s="448" t="s">
        <v>1484</v>
      </c>
      <c r="IB7" s="448" t="s">
        <v>1484</v>
      </c>
      <c r="IC7" s="448" t="s">
        <v>1484</v>
      </c>
      <c r="ID7" s="448" t="s">
        <v>1484</v>
      </c>
      <c r="IE7" s="448" t="s">
        <v>1484</v>
      </c>
      <c r="IF7" s="448" t="s">
        <v>1484</v>
      </c>
      <c r="IG7" s="448" t="s">
        <v>1484</v>
      </c>
      <c r="IH7" s="448" t="s">
        <v>1484</v>
      </c>
      <c r="II7" s="448" t="s">
        <v>1484</v>
      </c>
      <c r="IJ7" s="448" t="s">
        <v>1484</v>
      </c>
      <c r="IK7" s="448" t="s">
        <v>1484</v>
      </c>
      <c r="IL7" s="448" t="s">
        <v>1484</v>
      </c>
      <c r="IM7" s="448" t="s">
        <v>1484</v>
      </c>
      <c r="IN7" s="448" t="s">
        <v>1484</v>
      </c>
      <c r="IO7" s="448" t="s">
        <v>1484</v>
      </c>
      <c r="IP7" s="448" t="s">
        <v>1484</v>
      </c>
      <c r="IQ7" s="448" t="s">
        <v>1484</v>
      </c>
      <c r="IR7" s="448" t="s">
        <v>1484</v>
      </c>
      <c r="IS7" s="448" t="s">
        <v>1484</v>
      </c>
      <c r="IT7" s="448" t="s">
        <v>1484</v>
      </c>
      <c r="IU7" s="448" t="s">
        <v>1484</v>
      </c>
      <c r="IV7" s="448" t="s">
        <v>1484</v>
      </c>
    </row>
    <row r="8" spans="1:256" s="451" customFormat="1" ht="33.75" customHeight="1" x14ac:dyDescent="0.25">
      <c r="A8" s="448" t="s">
        <v>1504</v>
      </c>
      <c r="B8" s="448"/>
      <c r="C8" s="448"/>
      <c r="D8" s="448"/>
      <c r="E8" s="449" t="s">
        <v>1806</v>
      </c>
      <c r="F8" s="844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48"/>
      <c r="V8" s="448"/>
      <c r="W8" s="448"/>
      <c r="X8" s="448"/>
      <c r="Y8" s="448"/>
      <c r="Z8" s="448"/>
      <c r="AA8" s="448"/>
      <c r="AB8" s="448"/>
      <c r="AC8" s="448"/>
      <c r="AD8" s="448"/>
      <c r="AE8" s="448"/>
      <c r="AF8" s="448"/>
      <c r="AG8" s="448"/>
      <c r="AH8" s="448"/>
      <c r="AI8" s="448"/>
      <c r="AJ8" s="448"/>
      <c r="AK8" s="448"/>
      <c r="AL8" s="448"/>
      <c r="AM8" s="448"/>
      <c r="AN8" s="448"/>
      <c r="AO8" s="448"/>
      <c r="AP8" s="448"/>
      <c r="AQ8" s="448"/>
      <c r="AR8" s="448"/>
      <c r="AS8" s="448"/>
      <c r="AT8" s="448"/>
      <c r="AU8" s="448"/>
      <c r="AV8" s="448"/>
      <c r="AW8" s="448"/>
      <c r="AX8" s="448"/>
      <c r="AY8" s="448"/>
      <c r="AZ8" s="448"/>
      <c r="BA8" s="448"/>
      <c r="BB8" s="448"/>
      <c r="BC8" s="448"/>
      <c r="BD8" s="448"/>
      <c r="BE8" s="448"/>
      <c r="BF8" s="448"/>
      <c r="BG8" s="448"/>
      <c r="BH8" s="448"/>
      <c r="BI8" s="448"/>
      <c r="BJ8" s="448"/>
      <c r="BK8" s="448"/>
      <c r="BL8" s="448"/>
      <c r="BM8" s="448"/>
      <c r="BN8" s="448"/>
      <c r="BO8" s="448"/>
      <c r="BP8" s="448"/>
      <c r="BQ8" s="448"/>
      <c r="BR8" s="448"/>
      <c r="BS8" s="448"/>
      <c r="BT8" s="448"/>
      <c r="BU8" s="448"/>
      <c r="BV8" s="448"/>
      <c r="BW8" s="448"/>
      <c r="BX8" s="448"/>
      <c r="BY8" s="448"/>
      <c r="BZ8" s="448"/>
      <c r="CA8" s="448"/>
      <c r="CB8" s="448"/>
      <c r="CC8" s="448"/>
      <c r="CD8" s="448"/>
      <c r="CE8" s="448"/>
      <c r="CF8" s="448"/>
      <c r="CG8" s="448"/>
      <c r="CH8" s="448"/>
      <c r="CI8" s="448"/>
      <c r="CJ8" s="448"/>
      <c r="CK8" s="448"/>
      <c r="CL8" s="448"/>
      <c r="CM8" s="448"/>
      <c r="CN8" s="448"/>
      <c r="CO8" s="448"/>
      <c r="CP8" s="448"/>
      <c r="CQ8" s="448"/>
      <c r="CR8" s="448"/>
      <c r="CS8" s="448"/>
      <c r="CT8" s="448"/>
      <c r="CU8" s="448"/>
      <c r="CV8" s="448"/>
      <c r="CW8" s="448"/>
      <c r="CX8" s="448"/>
      <c r="CY8" s="448"/>
      <c r="CZ8" s="448"/>
      <c r="DA8" s="448"/>
      <c r="DB8" s="448"/>
      <c r="DC8" s="448"/>
      <c r="DD8" s="448"/>
      <c r="DE8" s="448"/>
      <c r="DF8" s="448"/>
      <c r="DG8" s="448"/>
      <c r="DH8" s="448"/>
      <c r="DI8" s="448"/>
      <c r="DJ8" s="448"/>
      <c r="DK8" s="448"/>
      <c r="DL8" s="448"/>
      <c r="DM8" s="448"/>
      <c r="DN8" s="448"/>
      <c r="DO8" s="448"/>
      <c r="DP8" s="448"/>
      <c r="DQ8" s="448"/>
      <c r="DR8" s="448"/>
      <c r="DS8" s="448"/>
      <c r="DT8" s="448"/>
      <c r="DU8" s="448"/>
      <c r="DV8" s="448"/>
      <c r="DW8" s="448"/>
      <c r="DX8" s="448"/>
      <c r="DY8" s="448"/>
      <c r="DZ8" s="448"/>
      <c r="EA8" s="448"/>
      <c r="EB8" s="448"/>
      <c r="EC8" s="448"/>
      <c r="ED8" s="448"/>
      <c r="EE8" s="448"/>
      <c r="EF8" s="448"/>
      <c r="EG8" s="448"/>
      <c r="EH8" s="448"/>
      <c r="EI8" s="448"/>
      <c r="EJ8" s="448"/>
      <c r="EK8" s="448"/>
      <c r="EL8" s="448"/>
      <c r="EM8" s="448"/>
      <c r="EN8" s="448"/>
      <c r="EO8" s="448"/>
      <c r="EP8" s="448"/>
      <c r="EQ8" s="448"/>
      <c r="ER8" s="448"/>
      <c r="ES8" s="448"/>
      <c r="ET8" s="448" t="s">
        <v>1504</v>
      </c>
      <c r="EU8" s="448" t="s">
        <v>1504</v>
      </c>
      <c r="EV8" s="448" t="s">
        <v>1504</v>
      </c>
      <c r="EW8" s="448" t="s">
        <v>1504</v>
      </c>
      <c r="EX8" s="448" t="s">
        <v>1504</v>
      </c>
      <c r="EY8" s="448" t="s">
        <v>1504</v>
      </c>
      <c r="EZ8" s="448" t="s">
        <v>1504</v>
      </c>
      <c r="FA8" s="448" t="s">
        <v>1504</v>
      </c>
      <c r="FB8" s="448" t="s">
        <v>1504</v>
      </c>
      <c r="FC8" s="448" t="s">
        <v>1504</v>
      </c>
      <c r="FD8" s="448" t="s">
        <v>1504</v>
      </c>
      <c r="FE8" s="448" t="s">
        <v>1504</v>
      </c>
      <c r="FF8" s="448" t="s">
        <v>1504</v>
      </c>
      <c r="FG8" s="448" t="s">
        <v>1504</v>
      </c>
      <c r="FH8" s="448" t="s">
        <v>1504</v>
      </c>
      <c r="FI8" s="448" t="s">
        <v>1504</v>
      </c>
      <c r="FJ8" s="448" t="s">
        <v>1504</v>
      </c>
      <c r="FK8" s="448" t="s">
        <v>1504</v>
      </c>
      <c r="FL8" s="448" t="s">
        <v>1504</v>
      </c>
      <c r="FM8" s="448" t="s">
        <v>1504</v>
      </c>
      <c r="FN8" s="448" t="s">
        <v>1504</v>
      </c>
      <c r="FO8" s="448" t="s">
        <v>1504</v>
      </c>
      <c r="FP8" s="448" t="s">
        <v>1504</v>
      </c>
      <c r="FQ8" s="448" t="s">
        <v>1504</v>
      </c>
      <c r="FR8" s="448" t="s">
        <v>1504</v>
      </c>
      <c r="FS8" s="448" t="s">
        <v>1504</v>
      </c>
      <c r="FT8" s="448" t="s">
        <v>1504</v>
      </c>
      <c r="FU8" s="448" t="s">
        <v>1504</v>
      </c>
      <c r="FV8" s="448" t="s">
        <v>1504</v>
      </c>
      <c r="FW8" s="448" t="s">
        <v>1504</v>
      </c>
      <c r="FX8" s="448" t="s">
        <v>1504</v>
      </c>
      <c r="FY8" s="448" t="s">
        <v>1504</v>
      </c>
      <c r="FZ8" s="448" t="s">
        <v>1504</v>
      </c>
      <c r="GA8" s="448" t="s">
        <v>1504</v>
      </c>
      <c r="GB8" s="448" t="s">
        <v>1504</v>
      </c>
      <c r="GC8" s="448" t="s">
        <v>1504</v>
      </c>
      <c r="GD8" s="448" t="s">
        <v>1504</v>
      </c>
      <c r="GE8" s="448" t="s">
        <v>1504</v>
      </c>
      <c r="GF8" s="448" t="s">
        <v>1504</v>
      </c>
      <c r="GG8" s="448" t="s">
        <v>1504</v>
      </c>
      <c r="GH8" s="448" t="s">
        <v>1504</v>
      </c>
      <c r="GI8" s="448" t="s">
        <v>1504</v>
      </c>
      <c r="GJ8" s="448" t="s">
        <v>1504</v>
      </c>
      <c r="GK8" s="448" t="s">
        <v>1504</v>
      </c>
      <c r="GL8" s="448" t="s">
        <v>1504</v>
      </c>
      <c r="GM8" s="448" t="s">
        <v>1504</v>
      </c>
      <c r="GN8" s="448" t="s">
        <v>1504</v>
      </c>
      <c r="GO8" s="448" t="s">
        <v>1504</v>
      </c>
      <c r="GP8" s="448" t="s">
        <v>1504</v>
      </c>
      <c r="GQ8" s="448" t="s">
        <v>1504</v>
      </c>
      <c r="GR8" s="448" t="s">
        <v>1504</v>
      </c>
      <c r="GS8" s="448" t="s">
        <v>1504</v>
      </c>
      <c r="GT8" s="448" t="s">
        <v>1504</v>
      </c>
      <c r="GU8" s="448" t="s">
        <v>1504</v>
      </c>
      <c r="GV8" s="448" t="s">
        <v>1504</v>
      </c>
      <c r="GW8" s="448" t="s">
        <v>1504</v>
      </c>
      <c r="GX8" s="448" t="s">
        <v>1504</v>
      </c>
      <c r="GY8" s="448" t="s">
        <v>1504</v>
      </c>
      <c r="GZ8" s="448" t="s">
        <v>1504</v>
      </c>
      <c r="HA8" s="448" t="s">
        <v>1504</v>
      </c>
      <c r="HB8" s="448" t="s">
        <v>1504</v>
      </c>
      <c r="HC8" s="448" t="s">
        <v>1504</v>
      </c>
      <c r="HD8" s="448" t="s">
        <v>1504</v>
      </c>
      <c r="HE8" s="448" t="s">
        <v>1504</v>
      </c>
      <c r="HF8" s="448" t="s">
        <v>1504</v>
      </c>
      <c r="HG8" s="448" t="s">
        <v>1504</v>
      </c>
      <c r="HH8" s="448" t="s">
        <v>1504</v>
      </c>
      <c r="HI8" s="448" t="s">
        <v>1504</v>
      </c>
      <c r="HJ8" s="448" t="s">
        <v>1504</v>
      </c>
      <c r="HK8" s="448" t="s">
        <v>1504</v>
      </c>
      <c r="HL8" s="448" t="s">
        <v>1504</v>
      </c>
      <c r="HM8" s="448" t="s">
        <v>1504</v>
      </c>
      <c r="HN8" s="448" t="s">
        <v>1504</v>
      </c>
      <c r="HO8" s="448" t="s">
        <v>1504</v>
      </c>
      <c r="HP8" s="448" t="s">
        <v>1504</v>
      </c>
      <c r="HQ8" s="448" t="s">
        <v>1504</v>
      </c>
      <c r="HR8" s="448" t="s">
        <v>1504</v>
      </c>
      <c r="HS8" s="448" t="s">
        <v>1504</v>
      </c>
      <c r="HT8" s="448" t="s">
        <v>1504</v>
      </c>
      <c r="HU8" s="448" t="s">
        <v>1504</v>
      </c>
      <c r="HV8" s="448" t="s">
        <v>1504</v>
      </c>
      <c r="HW8" s="448" t="s">
        <v>1504</v>
      </c>
      <c r="HX8" s="448" t="s">
        <v>1504</v>
      </c>
      <c r="HY8" s="448" t="s">
        <v>1504</v>
      </c>
      <c r="HZ8" s="448" t="s">
        <v>1504</v>
      </c>
      <c r="IA8" s="448" t="s">
        <v>1504</v>
      </c>
      <c r="IB8" s="448" t="s">
        <v>1504</v>
      </c>
      <c r="IC8" s="448" t="s">
        <v>1504</v>
      </c>
      <c r="ID8" s="448" t="s">
        <v>1504</v>
      </c>
      <c r="IE8" s="448" t="s">
        <v>1504</v>
      </c>
      <c r="IF8" s="448" t="s">
        <v>1504</v>
      </c>
      <c r="IG8" s="448" t="s">
        <v>1504</v>
      </c>
      <c r="IH8" s="448" t="s">
        <v>1504</v>
      </c>
      <c r="II8" s="448" t="s">
        <v>1504</v>
      </c>
      <c r="IJ8" s="448" t="s">
        <v>1504</v>
      </c>
      <c r="IK8" s="448" t="s">
        <v>1504</v>
      </c>
      <c r="IL8" s="448" t="s">
        <v>1504</v>
      </c>
      <c r="IM8" s="448" t="s">
        <v>1504</v>
      </c>
      <c r="IN8" s="448" t="s">
        <v>1504</v>
      </c>
      <c r="IO8" s="448" t="s">
        <v>1504</v>
      </c>
      <c r="IP8" s="448" t="s">
        <v>1504</v>
      </c>
      <c r="IQ8" s="448" t="s">
        <v>1504</v>
      </c>
      <c r="IR8" s="448" t="s">
        <v>1504</v>
      </c>
      <c r="IS8" s="448" t="s">
        <v>1504</v>
      </c>
      <c r="IT8" s="448" t="s">
        <v>1504</v>
      </c>
      <c r="IU8" s="448" t="s">
        <v>1504</v>
      </c>
      <c r="IV8" s="448" t="s">
        <v>1504</v>
      </c>
    </row>
    <row r="9" spans="1:256" s="451" customFormat="1" ht="33.75" customHeight="1" x14ac:dyDescent="0.25">
      <c r="A9" s="448" t="s">
        <v>1517</v>
      </c>
      <c r="B9" s="448" t="s">
        <v>1807</v>
      </c>
      <c r="C9" s="448"/>
      <c r="D9" s="448"/>
      <c r="E9" s="449" t="s">
        <v>1808</v>
      </c>
      <c r="F9" s="844"/>
      <c r="G9" s="448"/>
      <c r="H9" s="448"/>
      <c r="I9" s="448"/>
      <c r="J9" s="448"/>
      <c r="K9" s="448"/>
      <c r="L9" s="448"/>
      <c r="M9" s="448"/>
      <c r="N9" s="448"/>
      <c r="O9" s="448"/>
      <c r="P9" s="448"/>
      <c r="Q9" s="448"/>
      <c r="R9" s="448"/>
      <c r="S9" s="448"/>
      <c r="T9" s="448"/>
      <c r="U9" s="448"/>
      <c r="V9" s="448"/>
      <c r="W9" s="448"/>
      <c r="X9" s="448"/>
      <c r="Y9" s="448"/>
      <c r="Z9" s="448"/>
      <c r="AA9" s="448"/>
      <c r="AB9" s="448"/>
      <c r="AC9" s="448"/>
      <c r="AD9" s="448"/>
      <c r="AE9" s="448"/>
      <c r="AF9" s="448"/>
      <c r="AG9" s="448"/>
      <c r="AH9" s="448"/>
      <c r="AI9" s="448"/>
      <c r="AJ9" s="448"/>
      <c r="AK9" s="448"/>
      <c r="AL9" s="448"/>
      <c r="AM9" s="448"/>
      <c r="AN9" s="448"/>
      <c r="AO9" s="448"/>
      <c r="AP9" s="448"/>
      <c r="AQ9" s="448"/>
      <c r="AR9" s="448"/>
      <c r="AS9" s="448"/>
      <c r="AT9" s="448"/>
      <c r="AU9" s="448"/>
      <c r="AV9" s="448"/>
      <c r="AW9" s="448"/>
      <c r="AX9" s="448"/>
      <c r="AY9" s="448"/>
      <c r="AZ9" s="448"/>
      <c r="BA9" s="448"/>
      <c r="BB9" s="448"/>
      <c r="BC9" s="448"/>
      <c r="BD9" s="448"/>
      <c r="BE9" s="448"/>
      <c r="BF9" s="448"/>
      <c r="BG9" s="448"/>
      <c r="BH9" s="448"/>
      <c r="BI9" s="448"/>
      <c r="BJ9" s="448"/>
      <c r="BK9" s="448"/>
      <c r="BL9" s="448"/>
      <c r="BM9" s="448"/>
      <c r="BN9" s="448"/>
      <c r="BO9" s="448"/>
      <c r="BP9" s="448"/>
      <c r="BQ9" s="448"/>
      <c r="BR9" s="448"/>
      <c r="BS9" s="448"/>
      <c r="BT9" s="448"/>
      <c r="BU9" s="448"/>
      <c r="BV9" s="448"/>
      <c r="BW9" s="448"/>
      <c r="BX9" s="448"/>
      <c r="BY9" s="448"/>
      <c r="BZ9" s="448"/>
      <c r="CA9" s="448"/>
      <c r="CB9" s="448"/>
      <c r="CC9" s="448"/>
      <c r="CD9" s="448"/>
      <c r="CE9" s="448"/>
      <c r="CF9" s="448"/>
      <c r="CG9" s="448"/>
      <c r="CH9" s="448"/>
      <c r="CI9" s="448"/>
      <c r="CJ9" s="448"/>
      <c r="CK9" s="448"/>
      <c r="CL9" s="448"/>
      <c r="CM9" s="448"/>
      <c r="CN9" s="448"/>
      <c r="CO9" s="448"/>
      <c r="CP9" s="448"/>
      <c r="CQ9" s="448"/>
      <c r="CR9" s="448"/>
      <c r="CS9" s="448"/>
      <c r="CT9" s="448"/>
      <c r="CU9" s="448"/>
      <c r="CV9" s="448"/>
      <c r="CW9" s="448"/>
      <c r="CX9" s="448"/>
      <c r="CY9" s="448"/>
      <c r="CZ9" s="448"/>
      <c r="DA9" s="448"/>
      <c r="DB9" s="448"/>
      <c r="DC9" s="448"/>
      <c r="DD9" s="448"/>
      <c r="DE9" s="448"/>
      <c r="DF9" s="448"/>
      <c r="DG9" s="448"/>
      <c r="DH9" s="448"/>
      <c r="DI9" s="448"/>
      <c r="DJ9" s="448"/>
      <c r="DK9" s="448"/>
      <c r="DL9" s="448"/>
      <c r="DM9" s="448"/>
      <c r="DN9" s="448"/>
      <c r="DO9" s="448"/>
      <c r="DP9" s="448"/>
      <c r="DQ9" s="448"/>
      <c r="DR9" s="448"/>
      <c r="DS9" s="448"/>
      <c r="DT9" s="448"/>
      <c r="DU9" s="448"/>
      <c r="DV9" s="448"/>
      <c r="DW9" s="448"/>
      <c r="DX9" s="448"/>
      <c r="DY9" s="448"/>
      <c r="DZ9" s="448"/>
      <c r="EA9" s="448"/>
      <c r="EB9" s="448"/>
      <c r="EC9" s="448"/>
      <c r="ED9" s="448"/>
      <c r="EE9" s="448"/>
      <c r="EF9" s="448"/>
      <c r="EG9" s="448"/>
      <c r="EH9" s="448"/>
      <c r="EI9" s="448"/>
      <c r="EJ9" s="448"/>
      <c r="EK9" s="448"/>
      <c r="EL9" s="448"/>
      <c r="EM9" s="448"/>
      <c r="EN9" s="448"/>
      <c r="EO9" s="448"/>
      <c r="EP9" s="448"/>
      <c r="EQ9" s="448"/>
      <c r="ER9" s="448"/>
      <c r="ES9" s="448"/>
      <c r="ET9" s="448" t="s">
        <v>1517</v>
      </c>
      <c r="EU9" s="448" t="s">
        <v>1517</v>
      </c>
      <c r="EV9" s="448" t="s">
        <v>1517</v>
      </c>
      <c r="EW9" s="448" t="s">
        <v>1517</v>
      </c>
      <c r="EX9" s="448" t="s">
        <v>1517</v>
      </c>
      <c r="EY9" s="448" t="s">
        <v>1517</v>
      </c>
      <c r="EZ9" s="448" t="s">
        <v>1517</v>
      </c>
      <c r="FA9" s="448" t="s">
        <v>1517</v>
      </c>
      <c r="FB9" s="448" t="s">
        <v>1517</v>
      </c>
      <c r="FC9" s="448" t="s">
        <v>1517</v>
      </c>
      <c r="FD9" s="448" t="s">
        <v>1517</v>
      </c>
      <c r="FE9" s="448" t="s">
        <v>1517</v>
      </c>
      <c r="FF9" s="448" t="s">
        <v>1517</v>
      </c>
      <c r="FG9" s="448" t="s">
        <v>1517</v>
      </c>
      <c r="FH9" s="448" t="s">
        <v>1517</v>
      </c>
      <c r="FI9" s="448" t="s">
        <v>1517</v>
      </c>
      <c r="FJ9" s="448" t="s">
        <v>1517</v>
      </c>
      <c r="FK9" s="448" t="s">
        <v>1517</v>
      </c>
      <c r="FL9" s="448" t="s">
        <v>1517</v>
      </c>
      <c r="FM9" s="448" t="s">
        <v>1517</v>
      </c>
      <c r="FN9" s="448" t="s">
        <v>1517</v>
      </c>
      <c r="FO9" s="448" t="s">
        <v>1517</v>
      </c>
      <c r="FP9" s="448" t="s">
        <v>1517</v>
      </c>
      <c r="FQ9" s="448" t="s">
        <v>1517</v>
      </c>
      <c r="FR9" s="448" t="s">
        <v>1517</v>
      </c>
      <c r="FS9" s="448" t="s">
        <v>1517</v>
      </c>
      <c r="FT9" s="448" t="s">
        <v>1517</v>
      </c>
      <c r="FU9" s="448" t="s">
        <v>1517</v>
      </c>
      <c r="FV9" s="448" t="s">
        <v>1517</v>
      </c>
      <c r="FW9" s="448" t="s">
        <v>1517</v>
      </c>
      <c r="FX9" s="448" t="s">
        <v>1517</v>
      </c>
      <c r="FY9" s="448" t="s">
        <v>1517</v>
      </c>
      <c r="FZ9" s="448" t="s">
        <v>1517</v>
      </c>
      <c r="GA9" s="448" t="s">
        <v>1517</v>
      </c>
      <c r="GB9" s="448" t="s">
        <v>1517</v>
      </c>
      <c r="GC9" s="448" t="s">
        <v>1517</v>
      </c>
      <c r="GD9" s="448" t="s">
        <v>1517</v>
      </c>
      <c r="GE9" s="448" t="s">
        <v>1517</v>
      </c>
      <c r="GF9" s="448" t="s">
        <v>1517</v>
      </c>
      <c r="GG9" s="448" t="s">
        <v>1517</v>
      </c>
      <c r="GH9" s="448" t="s">
        <v>1517</v>
      </c>
      <c r="GI9" s="448" t="s">
        <v>1517</v>
      </c>
      <c r="GJ9" s="448" t="s">
        <v>1517</v>
      </c>
      <c r="GK9" s="448" t="s">
        <v>1517</v>
      </c>
      <c r="GL9" s="448" t="s">
        <v>1517</v>
      </c>
      <c r="GM9" s="448" t="s">
        <v>1517</v>
      </c>
      <c r="GN9" s="448" t="s">
        <v>1517</v>
      </c>
      <c r="GO9" s="448" t="s">
        <v>1517</v>
      </c>
      <c r="GP9" s="448" t="s">
        <v>1517</v>
      </c>
      <c r="GQ9" s="448" t="s">
        <v>1517</v>
      </c>
      <c r="GR9" s="448" t="s">
        <v>1517</v>
      </c>
      <c r="GS9" s="448" t="s">
        <v>1517</v>
      </c>
      <c r="GT9" s="448" t="s">
        <v>1517</v>
      </c>
      <c r="GU9" s="448" t="s">
        <v>1517</v>
      </c>
      <c r="GV9" s="448" t="s">
        <v>1517</v>
      </c>
      <c r="GW9" s="448" t="s">
        <v>1517</v>
      </c>
      <c r="GX9" s="448" t="s">
        <v>1517</v>
      </c>
      <c r="GY9" s="448" t="s">
        <v>1517</v>
      </c>
      <c r="GZ9" s="448" t="s">
        <v>1517</v>
      </c>
      <c r="HA9" s="448" t="s">
        <v>1517</v>
      </c>
      <c r="HB9" s="448" t="s">
        <v>1517</v>
      </c>
      <c r="HC9" s="448" t="s">
        <v>1517</v>
      </c>
      <c r="HD9" s="448" t="s">
        <v>1517</v>
      </c>
      <c r="HE9" s="448" t="s">
        <v>1517</v>
      </c>
      <c r="HF9" s="448" t="s">
        <v>1517</v>
      </c>
      <c r="HG9" s="448" t="s">
        <v>1517</v>
      </c>
      <c r="HH9" s="448" t="s">
        <v>1517</v>
      </c>
      <c r="HI9" s="448" t="s">
        <v>1517</v>
      </c>
      <c r="HJ9" s="448" t="s">
        <v>1517</v>
      </c>
      <c r="HK9" s="448" t="s">
        <v>1517</v>
      </c>
      <c r="HL9" s="448" t="s">
        <v>1517</v>
      </c>
      <c r="HM9" s="448" t="s">
        <v>1517</v>
      </c>
      <c r="HN9" s="448" t="s">
        <v>1517</v>
      </c>
      <c r="HO9" s="448" t="s">
        <v>1517</v>
      </c>
      <c r="HP9" s="448" t="s">
        <v>1517</v>
      </c>
      <c r="HQ9" s="448" t="s">
        <v>1517</v>
      </c>
      <c r="HR9" s="448" t="s">
        <v>1517</v>
      </c>
      <c r="HS9" s="448" t="s">
        <v>1517</v>
      </c>
      <c r="HT9" s="448" t="s">
        <v>1517</v>
      </c>
      <c r="HU9" s="448" t="s">
        <v>1517</v>
      </c>
      <c r="HV9" s="448" t="s">
        <v>1517</v>
      </c>
      <c r="HW9" s="448" t="s">
        <v>1517</v>
      </c>
      <c r="HX9" s="448" t="s">
        <v>1517</v>
      </c>
      <c r="HY9" s="448" t="s">
        <v>1517</v>
      </c>
      <c r="HZ9" s="448" t="s">
        <v>1517</v>
      </c>
      <c r="IA9" s="448" t="s">
        <v>1517</v>
      </c>
      <c r="IB9" s="448" t="s">
        <v>1517</v>
      </c>
      <c r="IC9" s="448" t="s">
        <v>1517</v>
      </c>
      <c r="ID9" s="448" t="s">
        <v>1517</v>
      </c>
      <c r="IE9" s="448" t="s">
        <v>1517</v>
      </c>
      <c r="IF9" s="448" t="s">
        <v>1517</v>
      </c>
      <c r="IG9" s="448" t="s">
        <v>1517</v>
      </c>
      <c r="IH9" s="448" t="s">
        <v>1517</v>
      </c>
      <c r="II9" s="448" t="s">
        <v>1517</v>
      </c>
      <c r="IJ9" s="448" t="s">
        <v>1517</v>
      </c>
      <c r="IK9" s="448" t="s">
        <v>1517</v>
      </c>
      <c r="IL9" s="448" t="s">
        <v>1517</v>
      </c>
      <c r="IM9" s="448" t="s">
        <v>1517</v>
      </c>
      <c r="IN9" s="448" t="s">
        <v>1517</v>
      </c>
      <c r="IO9" s="448" t="s">
        <v>1517</v>
      </c>
      <c r="IP9" s="448" t="s">
        <v>1517</v>
      </c>
      <c r="IQ9" s="448" t="s">
        <v>1517</v>
      </c>
      <c r="IR9" s="448" t="s">
        <v>1517</v>
      </c>
      <c r="IS9" s="448" t="s">
        <v>1517</v>
      </c>
      <c r="IT9" s="448" t="s">
        <v>1517</v>
      </c>
      <c r="IU9" s="448" t="s">
        <v>1517</v>
      </c>
      <c r="IV9" s="448" t="s">
        <v>1517</v>
      </c>
    </row>
    <row r="10" spans="1:256" s="451" customFormat="1" ht="33.75" customHeight="1" x14ac:dyDescent="0.25">
      <c r="A10" s="448" t="s">
        <v>1523</v>
      </c>
      <c r="B10" s="448" t="s">
        <v>1809</v>
      </c>
      <c r="C10" s="340">
        <v>6389764</v>
      </c>
      <c r="D10" s="448" t="s">
        <v>1810</v>
      </c>
      <c r="E10" s="449" t="s">
        <v>1811</v>
      </c>
      <c r="F10" s="844"/>
      <c r="G10" s="448"/>
      <c r="H10" s="448"/>
      <c r="I10" s="448"/>
      <c r="J10" s="448"/>
      <c r="K10" s="448"/>
      <c r="L10" s="448"/>
      <c r="M10" s="448"/>
      <c r="N10" s="448"/>
      <c r="O10" s="448"/>
      <c r="P10" s="448"/>
      <c r="Q10" s="448"/>
      <c r="R10" s="448"/>
      <c r="S10" s="448"/>
      <c r="T10" s="448"/>
      <c r="U10" s="448"/>
      <c r="V10" s="448"/>
      <c r="W10" s="448"/>
      <c r="X10" s="448"/>
      <c r="Y10" s="448"/>
      <c r="Z10" s="448"/>
      <c r="AA10" s="448"/>
      <c r="AB10" s="448"/>
      <c r="AC10" s="448"/>
      <c r="AD10" s="448"/>
      <c r="AE10" s="448"/>
      <c r="AF10" s="448"/>
      <c r="AG10" s="448"/>
      <c r="AH10" s="448"/>
      <c r="AI10" s="448"/>
      <c r="AJ10" s="448"/>
      <c r="AK10" s="448"/>
      <c r="AL10" s="448"/>
      <c r="AM10" s="448"/>
      <c r="AN10" s="448"/>
      <c r="AO10" s="448"/>
      <c r="AP10" s="448"/>
      <c r="AQ10" s="448"/>
      <c r="AR10" s="448"/>
      <c r="AS10" s="448"/>
      <c r="AT10" s="448"/>
      <c r="AU10" s="448"/>
      <c r="AV10" s="448"/>
      <c r="AW10" s="448"/>
      <c r="AX10" s="448"/>
      <c r="AY10" s="448"/>
      <c r="AZ10" s="448"/>
      <c r="BA10" s="448"/>
      <c r="BB10" s="448"/>
      <c r="BC10" s="448"/>
      <c r="BD10" s="448"/>
      <c r="BE10" s="448"/>
      <c r="BF10" s="448"/>
      <c r="BG10" s="448"/>
      <c r="BH10" s="448"/>
      <c r="BI10" s="448"/>
      <c r="BJ10" s="448"/>
      <c r="BK10" s="448"/>
      <c r="BL10" s="448"/>
      <c r="BM10" s="448"/>
      <c r="BN10" s="448"/>
      <c r="BO10" s="448"/>
      <c r="BP10" s="448"/>
      <c r="BQ10" s="448"/>
      <c r="BR10" s="448"/>
      <c r="BS10" s="448"/>
      <c r="BT10" s="448"/>
      <c r="BU10" s="448"/>
      <c r="BV10" s="448"/>
      <c r="BW10" s="448"/>
      <c r="BX10" s="448"/>
      <c r="BY10" s="448"/>
      <c r="BZ10" s="448"/>
      <c r="CA10" s="448"/>
      <c r="CB10" s="448"/>
      <c r="CC10" s="448"/>
      <c r="CD10" s="448"/>
      <c r="CE10" s="448"/>
      <c r="CF10" s="448"/>
      <c r="CG10" s="448"/>
      <c r="CH10" s="448"/>
      <c r="CI10" s="448"/>
      <c r="CJ10" s="448"/>
      <c r="CK10" s="448"/>
      <c r="CL10" s="448"/>
      <c r="CM10" s="448"/>
      <c r="CN10" s="448"/>
      <c r="CO10" s="448"/>
      <c r="CP10" s="448"/>
      <c r="CQ10" s="448"/>
      <c r="CR10" s="448"/>
      <c r="CS10" s="448"/>
      <c r="CT10" s="448"/>
      <c r="CU10" s="448"/>
      <c r="CV10" s="448"/>
      <c r="CW10" s="448"/>
      <c r="CX10" s="448"/>
      <c r="CY10" s="448"/>
      <c r="CZ10" s="448"/>
      <c r="DA10" s="448"/>
      <c r="DB10" s="448"/>
      <c r="DC10" s="448"/>
      <c r="DD10" s="448"/>
      <c r="DE10" s="448"/>
      <c r="DF10" s="448"/>
      <c r="DG10" s="448"/>
      <c r="DH10" s="448"/>
      <c r="DI10" s="448"/>
      <c r="DJ10" s="448"/>
      <c r="DK10" s="448"/>
      <c r="DL10" s="448"/>
      <c r="DM10" s="448"/>
      <c r="DN10" s="448"/>
      <c r="DO10" s="448"/>
      <c r="DP10" s="448"/>
      <c r="DQ10" s="448"/>
      <c r="DR10" s="448"/>
      <c r="DS10" s="448"/>
      <c r="DT10" s="448"/>
      <c r="DU10" s="448"/>
      <c r="DV10" s="448"/>
      <c r="DW10" s="448"/>
      <c r="DX10" s="448"/>
      <c r="DY10" s="448"/>
      <c r="DZ10" s="448"/>
      <c r="EA10" s="448"/>
      <c r="EB10" s="448"/>
      <c r="EC10" s="448"/>
      <c r="ED10" s="448"/>
      <c r="EE10" s="448"/>
      <c r="EF10" s="448"/>
      <c r="EG10" s="448"/>
      <c r="EH10" s="448"/>
      <c r="EI10" s="448"/>
      <c r="EJ10" s="448"/>
      <c r="EK10" s="448"/>
      <c r="EL10" s="448"/>
      <c r="EM10" s="448"/>
      <c r="EN10" s="448"/>
      <c r="EO10" s="448"/>
      <c r="EP10" s="448"/>
      <c r="EQ10" s="448"/>
      <c r="ER10" s="448"/>
      <c r="ES10" s="448" t="s">
        <v>1523</v>
      </c>
      <c r="ET10" s="448" t="s">
        <v>1523</v>
      </c>
      <c r="EU10" s="448" t="s">
        <v>1523</v>
      </c>
      <c r="EV10" s="448" t="s">
        <v>1523</v>
      </c>
      <c r="EW10" s="448" t="s">
        <v>1523</v>
      </c>
      <c r="EX10" s="448" t="s">
        <v>1523</v>
      </c>
      <c r="EY10" s="448" t="s">
        <v>1523</v>
      </c>
      <c r="EZ10" s="448" t="s">
        <v>1523</v>
      </c>
      <c r="FA10" s="448" t="s">
        <v>1523</v>
      </c>
      <c r="FB10" s="448" t="s">
        <v>1523</v>
      </c>
      <c r="FC10" s="448" t="s">
        <v>1523</v>
      </c>
      <c r="FD10" s="448" t="s">
        <v>1523</v>
      </c>
      <c r="FE10" s="448" t="s">
        <v>1523</v>
      </c>
      <c r="FF10" s="448" t="s">
        <v>1523</v>
      </c>
      <c r="FG10" s="448" t="s">
        <v>1523</v>
      </c>
      <c r="FH10" s="448" t="s">
        <v>1523</v>
      </c>
      <c r="FI10" s="448" t="s">
        <v>1523</v>
      </c>
      <c r="FJ10" s="448" t="s">
        <v>1523</v>
      </c>
      <c r="FK10" s="448" t="s">
        <v>1523</v>
      </c>
      <c r="FL10" s="448" t="s">
        <v>1523</v>
      </c>
      <c r="FM10" s="448" t="s">
        <v>1523</v>
      </c>
      <c r="FN10" s="448" t="s">
        <v>1523</v>
      </c>
      <c r="FO10" s="448" t="s">
        <v>1523</v>
      </c>
      <c r="FP10" s="448" t="s">
        <v>1523</v>
      </c>
      <c r="FQ10" s="448" t="s">
        <v>1523</v>
      </c>
      <c r="FR10" s="448" t="s">
        <v>1523</v>
      </c>
      <c r="FS10" s="448" t="s">
        <v>1523</v>
      </c>
      <c r="FT10" s="448" t="s">
        <v>1523</v>
      </c>
      <c r="FU10" s="448" t="s">
        <v>1523</v>
      </c>
      <c r="FV10" s="448" t="s">
        <v>1523</v>
      </c>
      <c r="FW10" s="448" t="s">
        <v>1523</v>
      </c>
      <c r="FX10" s="448" t="s">
        <v>1523</v>
      </c>
      <c r="FY10" s="448" t="s">
        <v>1523</v>
      </c>
      <c r="FZ10" s="448" t="s">
        <v>1523</v>
      </c>
      <c r="GA10" s="448" t="s">
        <v>1523</v>
      </c>
      <c r="GB10" s="448" t="s">
        <v>1523</v>
      </c>
      <c r="GC10" s="448" t="s">
        <v>1523</v>
      </c>
      <c r="GD10" s="448" t="s">
        <v>1523</v>
      </c>
      <c r="GE10" s="448" t="s">
        <v>1523</v>
      </c>
      <c r="GF10" s="448" t="s">
        <v>1523</v>
      </c>
      <c r="GG10" s="448" t="s">
        <v>1523</v>
      </c>
      <c r="GH10" s="448" t="s">
        <v>1523</v>
      </c>
      <c r="GI10" s="448" t="s">
        <v>1523</v>
      </c>
      <c r="GJ10" s="448" t="s">
        <v>1523</v>
      </c>
      <c r="GK10" s="448" t="s">
        <v>1523</v>
      </c>
      <c r="GL10" s="448" t="s">
        <v>1523</v>
      </c>
      <c r="GM10" s="448" t="s">
        <v>1523</v>
      </c>
      <c r="GN10" s="448" t="s">
        <v>1523</v>
      </c>
      <c r="GO10" s="448" t="s">
        <v>1523</v>
      </c>
      <c r="GP10" s="448" t="s">
        <v>1523</v>
      </c>
      <c r="GQ10" s="448" t="s">
        <v>1523</v>
      </c>
      <c r="GR10" s="448" t="s">
        <v>1523</v>
      </c>
      <c r="GS10" s="448" t="s">
        <v>1523</v>
      </c>
      <c r="GT10" s="448" t="s">
        <v>1523</v>
      </c>
      <c r="GU10" s="448" t="s">
        <v>1523</v>
      </c>
      <c r="GV10" s="448" t="s">
        <v>1523</v>
      </c>
      <c r="GW10" s="448" t="s">
        <v>1523</v>
      </c>
      <c r="GX10" s="448" t="s">
        <v>1523</v>
      </c>
      <c r="GY10" s="448" t="s">
        <v>1523</v>
      </c>
      <c r="GZ10" s="448" t="s">
        <v>1523</v>
      </c>
      <c r="HA10" s="448" t="s">
        <v>1523</v>
      </c>
      <c r="HB10" s="448" t="s">
        <v>1523</v>
      </c>
      <c r="HC10" s="448" t="s">
        <v>1523</v>
      </c>
      <c r="HD10" s="448" t="s">
        <v>1523</v>
      </c>
      <c r="HE10" s="448" t="s">
        <v>1523</v>
      </c>
      <c r="HF10" s="448" t="s">
        <v>1523</v>
      </c>
      <c r="HG10" s="448" t="s">
        <v>1523</v>
      </c>
      <c r="HH10" s="448" t="s">
        <v>1523</v>
      </c>
      <c r="HI10" s="448" t="s">
        <v>1523</v>
      </c>
      <c r="HJ10" s="448" t="s">
        <v>1523</v>
      </c>
      <c r="HK10" s="448" t="s">
        <v>1523</v>
      </c>
      <c r="HL10" s="448" t="s">
        <v>1523</v>
      </c>
      <c r="HM10" s="448" t="s">
        <v>1523</v>
      </c>
      <c r="HN10" s="448" t="s">
        <v>1523</v>
      </c>
      <c r="HO10" s="448" t="s">
        <v>1523</v>
      </c>
      <c r="HP10" s="448" t="s">
        <v>1523</v>
      </c>
      <c r="HQ10" s="448" t="s">
        <v>1523</v>
      </c>
      <c r="HR10" s="448" t="s">
        <v>1523</v>
      </c>
      <c r="HS10" s="448" t="s">
        <v>1523</v>
      </c>
      <c r="HT10" s="448" t="s">
        <v>1523</v>
      </c>
      <c r="HU10" s="448" t="s">
        <v>1523</v>
      </c>
      <c r="HV10" s="448" t="s">
        <v>1523</v>
      </c>
      <c r="HW10" s="448" t="s">
        <v>1523</v>
      </c>
      <c r="HX10" s="448" t="s">
        <v>1523</v>
      </c>
      <c r="HY10" s="448" t="s">
        <v>1523</v>
      </c>
      <c r="HZ10" s="448" t="s">
        <v>1523</v>
      </c>
      <c r="IA10" s="448" t="s">
        <v>1523</v>
      </c>
      <c r="IB10" s="448" t="s">
        <v>1523</v>
      </c>
      <c r="IC10" s="448" t="s">
        <v>1523</v>
      </c>
      <c r="ID10" s="448" t="s">
        <v>1523</v>
      </c>
      <c r="IE10" s="448" t="s">
        <v>1523</v>
      </c>
      <c r="IF10" s="448" t="s">
        <v>1523</v>
      </c>
      <c r="IG10" s="448" t="s">
        <v>1523</v>
      </c>
      <c r="IH10" s="448" t="s">
        <v>1523</v>
      </c>
      <c r="II10" s="448" t="s">
        <v>1523</v>
      </c>
      <c r="IJ10" s="448" t="s">
        <v>1523</v>
      </c>
      <c r="IK10" s="448" t="s">
        <v>1523</v>
      </c>
      <c r="IL10" s="448" t="s">
        <v>1523</v>
      </c>
      <c r="IM10" s="448" t="s">
        <v>1523</v>
      </c>
      <c r="IN10" s="448" t="s">
        <v>1523</v>
      </c>
      <c r="IO10" s="448" t="s">
        <v>1523</v>
      </c>
      <c r="IP10" s="448" t="s">
        <v>1523</v>
      </c>
      <c r="IQ10" s="448" t="s">
        <v>1523</v>
      </c>
      <c r="IR10" s="448" t="s">
        <v>1523</v>
      </c>
      <c r="IS10" s="448" t="s">
        <v>1523</v>
      </c>
      <c r="IT10" s="448" t="s">
        <v>1523</v>
      </c>
      <c r="IU10" s="448" t="s">
        <v>1523</v>
      </c>
      <c r="IV10" s="448" t="s">
        <v>1523</v>
      </c>
    </row>
    <row r="11" spans="1:256" s="451" customFormat="1" ht="33.75" customHeight="1" x14ac:dyDescent="0.25">
      <c r="A11" s="448" t="s">
        <v>1542</v>
      </c>
      <c r="B11" s="448" t="s">
        <v>1812</v>
      </c>
      <c r="C11" s="448"/>
      <c r="D11" s="448" t="s">
        <v>1813</v>
      </c>
      <c r="E11" s="449" t="s">
        <v>1543</v>
      </c>
      <c r="F11" s="844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8"/>
      <c r="Z11" s="448"/>
      <c r="AA11" s="448"/>
      <c r="AB11" s="448"/>
      <c r="AC11" s="448"/>
      <c r="AD11" s="448"/>
      <c r="AE11" s="448"/>
      <c r="AF11" s="448"/>
      <c r="AG11" s="448"/>
      <c r="AH11" s="448"/>
      <c r="AI11" s="448"/>
      <c r="AJ11" s="448"/>
      <c r="AK11" s="448"/>
      <c r="AL11" s="448"/>
      <c r="AM11" s="448"/>
      <c r="AN11" s="448"/>
      <c r="AO11" s="448"/>
      <c r="AP11" s="448"/>
      <c r="AQ11" s="448"/>
      <c r="AR11" s="448"/>
      <c r="AS11" s="448"/>
      <c r="AT11" s="448"/>
      <c r="AU11" s="448"/>
      <c r="AV11" s="448"/>
      <c r="AW11" s="448"/>
      <c r="AX11" s="448"/>
      <c r="AY11" s="448"/>
      <c r="AZ11" s="448"/>
      <c r="BA11" s="448"/>
      <c r="BB11" s="448"/>
      <c r="BC11" s="448"/>
      <c r="BD11" s="448"/>
      <c r="BE11" s="448"/>
      <c r="BF11" s="448"/>
      <c r="BG11" s="448"/>
      <c r="BH11" s="448"/>
      <c r="BI11" s="448"/>
      <c r="BJ11" s="448"/>
      <c r="BK11" s="448"/>
      <c r="BL11" s="448"/>
      <c r="BM11" s="448"/>
      <c r="BN11" s="448"/>
      <c r="BO11" s="448"/>
      <c r="BP11" s="448"/>
      <c r="BQ11" s="448"/>
      <c r="BR11" s="448"/>
      <c r="BS11" s="448"/>
      <c r="BT11" s="448"/>
      <c r="BU11" s="448"/>
      <c r="BV11" s="448"/>
      <c r="BW11" s="448"/>
      <c r="BX11" s="448"/>
      <c r="BY11" s="448"/>
      <c r="BZ11" s="448"/>
      <c r="CA11" s="448"/>
      <c r="CB11" s="448"/>
      <c r="CC11" s="448"/>
      <c r="CD11" s="448"/>
      <c r="CE11" s="448"/>
      <c r="CF11" s="448"/>
      <c r="CG11" s="448"/>
      <c r="CH11" s="448"/>
      <c r="CI11" s="448"/>
      <c r="CJ11" s="448"/>
      <c r="CK11" s="448"/>
      <c r="CL11" s="448"/>
      <c r="CM11" s="448"/>
      <c r="CN11" s="448"/>
      <c r="CO11" s="448"/>
      <c r="CP11" s="448"/>
      <c r="CQ11" s="448"/>
      <c r="CR11" s="448"/>
      <c r="CS11" s="448"/>
      <c r="CT11" s="448"/>
      <c r="CU11" s="448"/>
      <c r="CV11" s="448"/>
      <c r="CW11" s="448"/>
      <c r="CX11" s="448"/>
      <c r="CY11" s="448"/>
      <c r="CZ11" s="448"/>
      <c r="DA11" s="448"/>
      <c r="DB11" s="448"/>
      <c r="DC11" s="448"/>
      <c r="DD11" s="448"/>
      <c r="DE11" s="448"/>
      <c r="DF11" s="448"/>
      <c r="DG11" s="448"/>
      <c r="DH11" s="448"/>
      <c r="DI11" s="448"/>
      <c r="DJ11" s="448"/>
      <c r="DK11" s="448"/>
      <c r="DL11" s="448"/>
      <c r="DM11" s="448"/>
      <c r="DN11" s="448"/>
      <c r="DO11" s="448"/>
      <c r="DP11" s="448"/>
      <c r="DQ11" s="448"/>
      <c r="DR11" s="448"/>
      <c r="DS11" s="448"/>
      <c r="DT11" s="448"/>
      <c r="DU11" s="448"/>
      <c r="DV11" s="448"/>
      <c r="DW11" s="448"/>
      <c r="DX11" s="448"/>
      <c r="DY11" s="448"/>
      <c r="DZ11" s="448"/>
      <c r="EA11" s="448"/>
      <c r="EB11" s="448"/>
      <c r="EC11" s="448"/>
      <c r="ED11" s="448"/>
      <c r="EE11" s="448"/>
      <c r="EF11" s="448"/>
      <c r="EG11" s="448"/>
      <c r="EH11" s="448"/>
      <c r="EI11" s="448"/>
      <c r="EJ11" s="448"/>
      <c r="EK11" s="448"/>
      <c r="EL11" s="448"/>
      <c r="EM11" s="448"/>
      <c r="EN11" s="448"/>
      <c r="EO11" s="448"/>
      <c r="EP11" s="448"/>
      <c r="EQ11" s="448"/>
      <c r="ER11" s="448"/>
      <c r="ES11" s="448" t="s">
        <v>1542</v>
      </c>
      <c r="ET11" s="448" t="s">
        <v>1542</v>
      </c>
      <c r="EU11" s="448" t="s">
        <v>1542</v>
      </c>
      <c r="EV11" s="448" t="s">
        <v>1542</v>
      </c>
      <c r="EW11" s="448" t="s">
        <v>1542</v>
      </c>
      <c r="EX11" s="448" t="s">
        <v>1542</v>
      </c>
      <c r="EY11" s="448" t="s">
        <v>1542</v>
      </c>
      <c r="EZ11" s="448" t="s">
        <v>1542</v>
      </c>
      <c r="FA11" s="448" t="s">
        <v>1542</v>
      </c>
      <c r="FB11" s="448" t="s">
        <v>1542</v>
      </c>
      <c r="FC11" s="448" t="s">
        <v>1542</v>
      </c>
      <c r="FD11" s="448" t="s">
        <v>1542</v>
      </c>
      <c r="FE11" s="448" t="s">
        <v>1542</v>
      </c>
      <c r="FF11" s="448" t="s">
        <v>1542</v>
      </c>
      <c r="FG11" s="448" t="s">
        <v>1542</v>
      </c>
      <c r="FH11" s="448" t="s">
        <v>1542</v>
      </c>
      <c r="FI11" s="448" t="s">
        <v>1542</v>
      </c>
      <c r="FJ11" s="448" t="s">
        <v>1542</v>
      </c>
      <c r="FK11" s="448" t="s">
        <v>1542</v>
      </c>
      <c r="FL11" s="448" t="s">
        <v>1542</v>
      </c>
      <c r="FM11" s="448" t="s">
        <v>1542</v>
      </c>
      <c r="FN11" s="448" t="s">
        <v>1542</v>
      </c>
      <c r="FO11" s="448" t="s">
        <v>1542</v>
      </c>
      <c r="FP11" s="448" t="s">
        <v>1542</v>
      </c>
      <c r="FQ11" s="448" t="s">
        <v>1542</v>
      </c>
      <c r="FR11" s="448" t="s">
        <v>1542</v>
      </c>
      <c r="FS11" s="448" t="s">
        <v>1542</v>
      </c>
      <c r="FT11" s="448" t="s">
        <v>1542</v>
      </c>
      <c r="FU11" s="448" t="s">
        <v>1542</v>
      </c>
      <c r="FV11" s="448" t="s">
        <v>1542</v>
      </c>
      <c r="FW11" s="448" t="s">
        <v>1542</v>
      </c>
      <c r="FX11" s="448" t="s">
        <v>1542</v>
      </c>
      <c r="FY11" s="448" t="s">
        <v>1542</v>
      </c>
      <c r="FZ11" s="448" t="s">
        <v>1542</v>
      </c>
      <c r="GA11" s="448" t="s">
        <v>1542</v>
      </c>
      <c r="GB11" s="448" t="s">
        <v>1542</v>
      </c>
      <c r="GC11" s="448" t="s">
        <v>1542</v>
      </c>
      <c r="GD11" s="448" t="s">
        <v>1542</v>
      </c>
      <c r="GE11" s="448" t="s">
        <v>1542</v>
      </c>
      <c r="GF11" s="448" t="s">
        <v>1542</v>
      </c>
      <c r="GG11" s="448" t="s">
        <v>1542</v>
      </c>
      <c r="GH11" s="448" t="s">
        <v>1542</v>
      </c>
      <c r="GI11" s="448" t="s">
        <v>1542</v>
      </c>
      <c r="GJ11" s="448" t="s">
        <v>1542</v>
      </c>
      <c r="GK11" s="448" t="s">
        <v>1542</v>
      </c>
      <c r="GL11" s="448" t="s">
        <v>1542</v>
      </c>
      <c r="GM11" s="448" t="s">
        <v>1542</v>
      </c>
      <c r="GN11" s="448" t="s">
        <v>1542</v>
      </c>
      <c r="GO11" s="448" t="s">
        <v>1542</v>
      </c>
      <c r="GP11" s="448" t="s">
        <v>1542</v>
      </c>
      <c r="GQ11" s="448" t="s">
        <v>1542</v>
      </c>
      <c r="GR11" s="448" t="s">
        <v>1542</v>
      </c>
      <c r="GS11" s="448" t="s">
        <v>1542</v>
      </c>
      <c r="GT11" s="448" t="s">
        <v>1542</v>
      </c>
      <c r="GU11" s="448" t="s">
        <v>1542</v>
      </c>
      <c r="GV11" s="448" t="s">
        <v>1542</v>
      </c>
      <c r="GW11" s="448" t="s">
        <v>1542</v>
      </c>
      <c r="GX11" s="448" t="s">
        <v>1542</v>
      </c>
      <c r="GY11" s="448" t="s">
        <v>1542</v>
      </c>
      <c r="GZ11" s="448" t="s">
        <v>1542</v>
      </c>
      <c r="HA11" s="448" t="s">
        <v>1542</v>
      </c>
      <c r="HB11" s="448" t="s">
        <v>1542</v>
      </c>
      <c r="HC11" s="448" t="s">
        <v>1542</v>
      </c>
      <c r="HD11" s="448" t="s">
        <v>1542</v>
      </c>
      <c r="HE11" s="448" t="s">
        <v>1542</v>
      </c>
      <c r="HF11" s="448" t="s">
        <v>1542</v>
      </c>
      <c r="HG11" s="448" t="s">
        <v>1542</v>
      </c>
      <c r="HH11" s="448" t="s">
        <v>1542</v>
      </c>
      <c r="HI11" s="448" t="s">
        <v>1542</v>
      </c>
      <c r="HJ11" s="448" t="s">
        <v>1542</v>
      </c>
      <c r="HK11" s="448" t="s">
        <v>1542</v>
      </c>
      <c r="HL11" s="448" t="s">
        <v>1542</v>
      </c>
      <c r="HM11" s="448" t="s">
        <v>1542</v>
      </c>
      <c r="HN11" s="448" t="s">
        <v>1542</v>
      </c>
      <c r="HO11" s="448" t="s">
        <v>1542</v>
      </c>
      <c r="HP11" s="448" t="s">
        <v>1542</v>
      </c>
      <c r="HQ11" s="448" t="s">
        <v>1542</v>
      </c>
      <c r="HR11" s="448" t="s">
        <v>1542</v>
      </c>
      <c r="HS11" s="448" t="s">
        <v>1542</v>
      </c>
      <c r="HT11" s="448" t="s">
        <v>1542</v>
      </c>
      <c r="HU11" s="448" t="s">
        <v>1542</v>
      </c>
      <c r="HV11" s="448" t="s">
        <v>1542</v>
      </c>
      <c r="HW11" s="448" t="s">
        <v>1542</v>
      </c>
      <c r="HX11" s="448" t="s">
        <v>1542</v>
      </c>
      <c r="HY11" s="448" t="s">
        <v>1542</v>
      </c>
      <c r="HZ11" s="448" t="s">
        <v>1542</v>
      </c>
      <c r="IA11" s="448" t="s">
        <v>1542</v>
      </c>
      <c r="IB11" s="448" t="s">
        <v>1542</v>
      </c>
      <c r="IC11" s="448" t="s">
        <v>1542</v>
      </c>
      <c r="ID11" s="448" t="s">
        <v>1542</v>
      </c>
      <c r="IE11" s="448" t="s">
        <v>1542</v>
      </c>
      <c r="IF11" s="448" t="s">
        <v>1542</v>
      </c>
      <c r="IG11" s="448" t="s">
        <v>1542</v>
      </c>
      <c r="IH11" s="448" t="s">
        <v>1542</v>
      </c>
      <c r="II11" s="448" t="s">
        <v>1542</v>
      </c>
      <c r="IJ11" s="448" t="s">
        <v>1542</v>
      </c>
      <c r="IK11" s="448" t="s">
        <v>1542</v>
      </c>
      <c r="IL11" s="448" t="s">
        <v>1542</v>
      </c>
      <c r="IM11" s="448" t="s">
        <v>1542</v>
      </c>
      <c r="IN11" s="448" t="s">
        <v>1542</v>
      </c>
      <c r="IO11" s="448" t="s">
        <v>1542</v>
      </c>
      <c r="IP11" s="448" t="s">
        <v>1542</v>
      </c>
      <c r="IQ11" s="448" t="s">
        <v>1542</v>
      </c>
      <c r="IR11" s="448" t="s">
        <v>1542</v>
      </c>
      <c r="IS11" s="448" t="s">
        <v>1542</v>
      </c>
      <c r="IT11" s="448" t="s">
        <v>1542</v>
      </c>
      <c r="IU11" s="448" t="s">
        <v>1542</v>
      </c>
      <c r="IV11" s="448" t="s">
        <v>1542</v>
      </c>
    </row>
    <row r="12" spans="1:256" s="451" customFormat="1" ht="33.75" customHeight="1" x14ac:dyDescent="0.25">
      <c r="A12" s="448" t="s">
        <v>1549</v>
      </c>
      <c r="B12" s="448" t="s">
        <v>1814</v>
      </c>
      <c r="C12" s="448">
        <v>2127588</v>
      </c>
      <c r="D12" s="448" t="s">
        <v>1815</v>
      </c>
      <c r="E12" s="449" t="s">
        <v>1550</v>
      </c>
      <c r="F12" s="844"/>
      <c r="G12" s="448"/>
      <c r="H12" s="448"/>
      <c r="I12" s="448"/>
      <c r="J12" s="448"/>
      <c r="K12" s="448"/>
      <c r="L12" s="448"/>
      <c r="M12" s="448"/>
      <c r="N12" s="448"/>
      <c r="O12" s="448"/>
      <c r="P12" s="448"/>
      <c r="Q12" s="448"/>
      <c r="R12" s="448"/>
      <c r="S12" s="448"/>
      <c r="T12" s="448"/>
      <c r="U12" s="448"/>
      <c r="V12" s="448"/>
      <c r="W12" s="448"/>
      <c r="X12" s="448"/>
      <c r="Y12" s="448"/>
      <c r="Z12" s="448"/>
      <c r="AA12" s="448"/>
      <c r="AB12" s="448"/>
      <c r="AC12" s="448"/>
      <c r="AD12" s="448"/>
      <c r="AE12" s="448"/>
      <c r="AF12" s="448"/>
      <c r="AG12" s="448"/>
      <c r="AH12" s="448"/>
      <c r="AI12" s="448"/>
      <c r="AJ12" s="448"/>
      <c r="AK12" s="448"/>
      <c r="AL12" s="448"/>
      <c r="AM12" s="448"/>
      <c r="AN12" s="448"/>
      <c r="AO12" s="448"/>
      <c r="AP12" s="448"/>
      <c r="AQ12" s="448"/>
      <c r="AR12" s="448"/>
      <c r="AS12" s="448"/>
      <c r="AT12" s="448"/>
      <c r="AU12" s="448"/>
      <c r="AV12" s="448"/>
      <c r="AW12" s="448"/>
      <c r="AX12" s="448"/>
      <c r="AY12" s="448"/>
      <c r="AZ12" s="448"/>
      <c r="BA12" s="448"/>
      <c r="BB12" s="448"/>
      <c r="BC12" s="448"/>
      <c r="BD12" s="448"/>
      <c r="BE12" s="448"/>
      <c r="BF12" s="448"/>
      <c r="BG12" s="448"/>
      <c r="BH12" s="448"/>
      <c r="BI12" s="448"/>
      <c r="BJ12" s="448"/>
      <c r="BK12" s="448"/>
      <c r="BL12" s="448"/>
      <c r="BM12" s="448"/>
      <c r="BN12" s="448"/>
      <c r="BO12" s="448"/>
      <c r="BP12" s="448"/>
      <c r="BQ12" s="448"/>
      <c r="BR12" s="448"/>
      <c r="BS12" s="448"/>
      <c r="BT12" s="448"/>
      <c r="BU12" s="448"/>
      <c r="BV12" s="448"/>
      <c r="BW12" s="448"/>
      <c r="BX12" s="448"/>
      <c r="BY12" s="448"/>
      <c r="BZ12" s="448"/>
      <c r="CA12" s="448"/>
      <c r="CB12" s="448"/>
      <c r="CC12" s="448"/>
      <c r="CD12" s="448"/>
      <c r="CE12" s="448"/>
      <c r="CF12" s="448"/>
      <c r="CG12" s="448"/>
      <c r="CH12" s="448"/>
      <c r="CI12" s="448"/>
      <c r="CJ12" s="448"/>
      <c r="CK12" s="448"/>
      <c r="CL12" s="448"/>
      <c r="CM12" s="448"/>
      <c r="CN12" s="448"/>
      <c r="CO12" s="448"/>
      <c r="CP12" s="448"/>
      <c r="CQ12" s="448"/>
      <c r="CR12" s="448"/>
      <c r="CS12" s="448"/>
      <c r="CT12" s="448"/>
      <c r="CU12" s="448"/>
      <c r="CV12" s="448"/>
      <c r="CW12" s="448"/>
      <c r="CX12" s="448"/>
      <c r="CY12" s="448"/>
      <c r="CZ12" s="448"/>
      <c r="DA12" s="448"/>
      <c r="DB12" s="448"/>
      <c r="DC12" s="448"/>
      <c r="DD12" s="448"/>
      <c r="DE12" s="448"/>
      <c r="DF12" s="448"/>
      <c r="DG12" s="448"/>
      <c r="DH12" s="448"/>
      <c r="DI12" s="448"/>
      <c r="DJ12" s="448"/>
      <c r="DK12" s="448"/>
      <c r="DL12" s="448"/>
      <c r="DM12" s="448"/>
      <c r="DN12" s="448"/>
      <c r="DO12" s="448"/>
      <c r="DP12" s="448"/>
      <c r="DQ12" s="448"/>
      <c r="DR12" s="448"/>
      <c r="DS12" s="448"/>
      <c r="DT12" s="448"/>
      <c r="DU12" s="448"/>
      <c r="DV12" s="448"/>
      <c r="DW12" s="448"/>
      <c r="DX12" s="448"/>
      <c r="DY12" s="448"/>
      <c r="DZ12" s="448"/>
      <c r="EA12" s="448"/>
      <c r="EB12" s="448"/>
      <c r="EC12" s="448"/>
      <c r="ED12" s="448"/>
      <c r="EE12" s="448"/>
      <c r="EF12" s="448"/>
      <c r="EG12" s="448"/>
      <c r="EH12" s="448"/>
      <c r="EI12" s="448"/>
      <c r="EJ12" s="448"/>
      <c r="EK12" s="448"/>
      <c r="EL12" s="448"/>
      <c r="EM12" s="448"/>
      <c r="EN12" s="448"/>
      <c r="EO12" s="448"/>
      <c r="EP12" s="448"/>
      <c r="EQ12" s="448"/>
      <c r="ER12" s="448"/>
      <c r="ES12" s="448" t="s">
        <v>1549</v>
      </c>
      <c r="ET12" s="448" t="s">
        <v>1549</v>
      </c>
      <c r="EU12" s="448" t="s">
        <v>1549</v>
      </c>
      <c r="EV12" s="448" t="s">
        <v>1549</v>
      </c>
      <c r="EW12" s="448" t="s">
        <v>1549</v>
      </c>
      <c r="EX12" s="448" t="s">
        <v>1549</v>
      </c>
      <c r="EY12" s="448" t="s">
        <v>1549</v>
      </c>
      <c r="EZ12" s="448" t="s">
        <v>1549</v>
      </c>
      <c r="FA12" s="448" t="s">
        <v>1549</v>
      </c>
      <c r="FB12" s="448" t="s">
        <v>1549</v>
      </c>
      <c r="FC12" s="448" t="s">
        <v>1549</v>
      </c>
      <c r="FD12" s="448" t="s">
        <v>1549</v>
      </c>
      <c r="FE12" s="448" t="s">
        <v>1549</v>
      </c>
      <c r="FF12" s="448" t="s">
        <v>1549</v>
      </c>
      <c r="FG12" s="448" t="s">
        <v>1549</v>
      </c>
      <c r="FH12" s="448" t="s">
        <v>1549</v>
      </c>
      <c r="FI12" s="448" t="s">
        <v>1549</v>
      </c>
      <c r="FJ12" s="448" t="s">
        <v>1549</v>
      </c>
      <c r="FK12" s="448" t="s">
        <v>1549</v>
      </c>
      <c r="FL12" s="448" t="s">
        <v>1549</v>
      </c>
      <c r="FM12" s="448" t="s">
        <v>1549</v>
      </c>
      <c r="FN12" s="448" t="s">
        <v>1549</v>
      </c>
      <c r="FO12" s="448" t="s">
        <v>1549</v>
      </c>
      <c r="FP12" s="448" t="s">
        <v>1549</v>
      </c>
      <c r="FQ12" s="448" t="s">
        <v>1549</v>
      </c>
      <c r="FR12" s="448" t="s">
        <v>1549</v>
      </c>
      <c r="FS12" s="448" t="s">
        <v>1549</v>
      </c>
      <c r="FT12" s="448" t="s">
        <v>1549</v>
      </c>
      <c r="FU12" s="448" t="s">
        <v>1549</v>
      </c>
      <c r="FV12" s="448" t="s">
        <v>1549</v>
      </c>
      <c r="FW12" s="448" t="s">
        <v>1549</v>
      </c>
      <c r="FX12" s="448" t="s">
        <v>1549</v>
      </c>
      <c r="FY12" s="448" t="s">
        <v>1549</v>
      </c>
      <c r="FZ12" s="448" t="s">
        <v>1549</v>
      </c>
      <c r="GA12" s="448" t="s">
        <v>1549</v>
      </c>
      <c r="GB12" s="448" t="s">
        <v>1549</v>
      </c>
      <c r="GC12" s="448" t="s">
        <v>1549</v>
      </c>
      <c r="GD12" s="448" t="s">
        <v>1549</v>
      </c>
      <c r="GE12" s="448" t="s">
        <v>1549</v>
      </c>
      <c r="GF12" s="448" t="s">
        <v>1549</v>
      </c>
      <c r="GG12" s="448" t="s">
        <v>1549</v>
      </c>
      <c r="GH12" s="448" t="s">
        <v>1549</v>
      </c>
      <c r="GI12" s="448" t="s">
        <v>1549</v>
      </c>
      <c r="GJ12" s="448" t="s">
        <v>1549</v>
      </c>
      <c r="GK12" s="448" t="s">
        <v>1549</v>
      </c>
      <c r="GL12" s="448" t="s">
        <v>1549</v>
      </c>
      <c r="GM12" s="448" t="s">
        <v>1549</v>
      </c>
      <c r="GN12" s="448" t="s">
        <v>1549</v>
      </c>
      <c r="GO12" s="448" t="s">
        <v>1549</v>
      </c>
      <c r="GP12" s="448" t="s">
        <v>1549</v>
      </c>
      <c r="GQ12" s="448" t="s">
        <v>1549</v>
      </c>
      <c r="GR12" s="448" t="s">
        <v>1549</v>
      </c>
      <c r="GS12" s="448" t="s">
        <v>1549</v>
      </c>
      <c r="GT12" s="448" t="s">
        <v>1549</v>
      </c>
      <c r="GU12" s="448" t="s">
        <v>1549</v>
      </c>
      <c r="GV12" s="448" t="s">
        <v>1549</v>
      </c>
      <c r="GW12" s="448" t="s">
        <v>1549</v>
      </c>
      <c r="GX12" s="448" t="s">
        <v>1549</v>
      </c>
      <c r="GY12" s="448" t="s">
        <v>1549</v>
      </c>
      <c r="GZ12" s="448" t="s">
        <v>1549</v>
      </c>
      <c r="HA12" s="448" t="s">
        <v>1549</v>
      </c>
      <c r="HB12" s="448" t="s">
        <v>1549</v>
      </c>
      <c r="HC12" s="448" t="s">
        <v>1549</v>
      </c>
      <c r="HD12" s="448" t="s">
        <v>1549</v>
      </c>
      <c r="HE12" s="448" t="s">
        <v>1549</v>
      </c>
      <c r="HF12" s="448" t="s">
        <v>1549</v>
      </c>
      <c r="HG12" s="448" t="s">
        <v>1549</v>
      </c>
      <c r="HH12" s="448" t="s">
        <v>1549</v>
      </c>
      <c r="HI12" s="448" t="s">
        <v>1549</v>
      </c>
      <c r="HJ12" s="448" t="s">
        <v>1549</v>
      </c>
      <c r="HK12" s="448" t="s">
        <v>1549</v>
      </c>
      <c r="HL12" s="448" t="s">
        <v>1549</v>
      </c>
      <c r="HM12" s="448" t="s">
        <v>1549</v>
      </c>
      <c r="HN12" s="448" t="s">
        <v>1549</v>
      </c>
      <c r="HO12" s="448" t="s">
        <v>1549</v>
      </c>
      <c r="HP12" s="448" t="s">
        <v>1549</v>
      </c>
      <c r="HQ12" s="448" t="s">
        <v>1549</v>
      </c>
      <c r="HR12" s="448" t="s">
        <v>1549</v>
      </c>
      <c r="HS12" s="448" t="s">
        <v>1549</v>
      </c>
      <c r="HT12" s="448" t="s">
        <v>1549</v>
      </c>
      <c r="HU12" s="448" t="s">
        <v>1549</v>
      </c>
      <c r="HV12" s="448" t="s">
        <v>1549</v>
      </c>
      <c r="HW12" s="448" t="s">
        <v>1549</v>
      </c>
      <c r="HX12" s="448" t="s">
        <v>1549</v>
      </c>
      <c r="HY12" s="448" t="s">
        <v>1549</v>
      </c>
      <c r="HZ12" s="448" t="s">
        <v>1549</v>
      </c>
      <c r="IA12" s="448" t="s">
        <v>1549</v>
      </c>
      <c r="IB12" s="448" t="s">
        <v>1549</v>
      </c>
      <c r="IC12" s="448" t="s">
        <v>1549</v>
      </c>
      <c r="ID12" s="448" t="s">
        <v>1549</v>
      </c>
      <c r="IE12" s="448" t="s">
        <v>1549</v>
      </c>
      <c r="IF12" s="448" t="s">
        <v>1549</v>
      </c>
      <c r="IG12" s="448" t="s">
        <v>1549</v>
      </c>
      <c r="IH12" s="448" t="s">
        <v>1549</v>
      </c>
      <c r="II12" s="448" t="s">
        <v>1549</v>
      </c>
      <c r="IJ12" s="448" t="s">
        <v>1549</v>
      </c>
      <c r="IK12" s="448" t="s">
        <v>1549</v>
      </c>
      <c r="IL12" s="448" t="s">
        <v>1549</v>
      </c>
      <c r="IM12" s="448" t="s">
        <v>1549</v>
      </c>
      <c r="IN12" s="448" t="s">
        <v>1549</v>
      </c>
      <c r="IO12" s="448" t="s">
        <v>1549</v>
      </c>
      <c r="IP12" s="448" t="s">
        <v>1549</v>
      </c>
      <c r="IQ12" s="448" t="s">
        <v>1549</v>
      </c>
      <c r="IR12" s="448" t="s">
        <v>1549</v>
      </c>
      <c r="IS12" s="448" t="s">
        <v>1549</v>
      </c>
      <c r="IT12" s="448" t="s">
        <v>1549</v>
      </c>
      <c r="IU12" s="448" t="s">
        <v>1549</v>
      </c>
      <c r="IV12" s="448" t="s">
        <v>1549</v>
      </c>
    </row>
    <row r="13" spans="1:256" s="453" customFormat="1" ht="33.75" customHeight="1" x14ac:dyDescent="0.25">
      <c r="A13" s="452"/>
      <c r="B13" s="452"/>
      <c r="C13" s="452"/>
      <c r="D13" s="452"/>
      <c r="E13" s="452"/>
      <c r="F13" s="452" t="s">
        <v>1816</v>
      </c>
      <c r="G13" s="452"/>
      <c r="H13" s="452"/>
      <c r="I13" s="452"/>
      <c r="J13" s="452"/>
      <c r="K13" s="452"/>
      <c r="L13" s="452"/>
      <c r="M13" s="452"/>
      <c r="N13" s="452"/>
      <c r="O13" s="452"/>
      <c r="P13" s="452"/>
      <c r="Q13" s="452"/>
      <c r="R13" s="452"/>
      <c r="S13" s="452"/>
      <c r="T13" s="452"/>
      <c r="U13" s="452"/>
      <c r="V13" s="452"/>
      <c r="W13" s="452"/>
      <c r="X13" s="452"/>
      <c r="Y13" s="452"/>
      <c r="Z13" s="452"/>
      <c r="AA13" s="452"/>
      <c r="AB13" s="452"/>
      <c r="AC13" s="452"/>
      <c r="AD13" s="452"/>
      <c r="AE13" s="452"/>
      <c r="AF13" s="452"/>
      <c r="AG13" s="452"/>
      <c r="AH13" s="452"/>
      <c r="AI13" s="452"/>
      <c r="AJ13" s="452"/>
      <c r="AK13" s="452"/>
      <c r="AL13" s="452"/>
      <c r="AM13" s="452"/>
      <c r="AN13" s="452"/>
      <c r="AO13" s="452"/>
      <c r="AP13" s="452"/>
      <c r="AQ13" s="452"/>
      <c r="AR13" s="452"/>
      <c r="AS13" s="452"/>
      <c r="AT13" s="452"/>
      <c r="AU13" s="452"/>
      <c r="AV13" s="452"/>
      <c r="AW13" s="452"/>
      <c r="AX13" s="452"/>
      <c r="AY13" s="452"/>
      <c r="AZ13" s="452"/>
      <c r="BA13" s="452"/>
      <c r="BB13" s="452"/>
      <c r="BC13" s="452"/>
      <c r="BD13" s="452"/>
      <c r="BE13" s="452"/>
      <c r="BF13" s="452"/>
      <c r="BG13" s="452"/>
      <c r="BH13" s="452"/>
      <c r="BI13" s="452"/>
      <c r="BJ13" s="452"/>
      <c r="BK13" s="452"/>
      <c r="BL13" s="452"/>
      <c r="BM13" s="452"/>
      <c r="BN13" s="452"/>
      <c r="BO13" s="452"/>
      <c r="BP13" s="452"/>
      <c r="BQ13" s="452"/>
      <c r="BR13" s="452"/>
      <c r="BS13" s="452"/>
      <c r="BT13" s="452"/>
      <c r="BU13" s="452"/>
      <c r="BV13" s="452"/>
      <c r="BW13" s="452"/>
      <c r="BX13" s="452"/>
      <c r="BY13" s="452"/>
      <c r="BZ13" s="452"/>
      <c r="CA13" s="452"/>
      <c r="CB13" s="452"/>
      <c r="CC13" s="452"/>
      <c r="CD13" s="452"/>
      <c r="CE13" s="452"/>
      <c r="CF13" s="452"/>
      <c r="CG13" s="452"/>
      <c r="CH13" s="452"/>
      <c r="CI13" s="452"/>
      <c r="CJ13" s="452"/>
      <c r="CK13" s="452"/>
      <c r="CL13" s="452"/>
      <c r="CM13" s="452"/>
      <c r="CN13" s="452"/>
      <c r="CO13" s="452"/>
      <c r="CP13" s="452"/>
      <c r="CQ13" s="452"/>
      <c r="CR13" s="452"/>
      <c r="CS13" s="452"/>
      <c r="CT13" s="452"/>
      <c r="CU13" s="452"/>
      <c r="CV13" s="452"/>
      <c r="CW13" s="452"/>
      <c r="CX13" s="452"/>
      <c r="CY13" s="452"/>
      <c r="CZ13" s="452"/>
      <c r="DA13" s="452"/>
      <c r="DB13" s="452"/>
      <c r="DC13" s="452"/>
      <c r="DD13" s="452"/>
      <c r="DE13" s="452"/>
      <c r="DF13" s="452"/>
      <c r="DG13" s="452"/>
      <c r="DH13" s="452"/>
      <c r="DI13" s="452"/>
      <c r="DJ13" s="452"/>
      <c r="DK13" s="452"/>
      <c r="DL13" s="452"/>
      <c r="DM13" s="452"/>
      <c r="DN13" s="452"/>
      <c r="DO13" s="452"/>
      <c r="DP13" s="452"/>
      <c r="DQ13" s="452"/>
      <c r="DR13" s="452"/>
      <c r="DS13" s="452"/>
      <c r="DT13" s="452"/>
      <c r="DU13" s="452"/>
      <c r="DV13" s="452"/>
      <c r="DW13" s="452"/>
      <c r="DX13" s="452"/>
      <c r="DY13" s="452"/>
      <c r="DZ13" s="452"/>
      <c r="EA13" s="452"/>
      <c r="EB13" s="452"/>
      <c r="EC13" s="452"/>
      <c r="ED13" s="452"/>
      <c r="EE13" s="452"/>
      <c r="EF13" s="452"/>
      <c r="EG13" s="452"/>
      <c r="EH13" s="452"/>
      <c r="EI13" s="452"/>
      <c r="EJ13" s="452"/>
      <c r="EK13" s="452"/>
      <c r="EL13" s="452"/>
      <c r="EM13" s="452"/>
      <c r="EN13" s="452"/>
      <c r="EO13" s="452"/>
      <c r="EP13" s="452"/>
      <c r="EQ13" s="452"/>
      <c r="ER13" s="452"/>
      <c r="ES13" s="452"/>
      <c r="ET13" s="452"/>
      <c r="EU13" s="452"/>
      <c r="EV13" s="452"/>
      <c r="EW13" s="452"/>
      <c r="EX13" s="452"/>
      <c r="EY13" s="452"/>
      <c r="EZ13" s="452"/>
      <c r="FA13" s="452"/>
      <c r="FB13" s="452"/>
      <c r="FC13" s="452"/>
      <c r="FD13" s="452"/>
      <c r="FE13" s="452"/>
      <c r="FF13" s="452"/>
      <c r="FG13" s="452"/>
      <c r="FH13" s="452"/>
      <c r="FI13" s="452"/>
      <c r="FJ13" s="452"/>
      <c r="FK13" s="452"/>
      <c r="FL13" s="452"/>
      <c r="FM13" s="452"/>
      <c r="FN13" s="452"/>
      <c r="FO13" s="452"/>
      <c r="FP13" s="452"/>
      <c r="FQ13" s="452"/>
      <c r="FR13" s="452"/>
      <c r="FS13" s="452"/>
      <c r="FT13" s="452"/>
      <c r="FU13" s="452"/>
      <c r="FV13" s="452"/>
      <c r="FW13" s="452"/>
      <c r="FX13" s="452"/>
      <c r="FY13" s="452"/>
      <c r="FZ13" s="452"/>
      <c r="GA13" s="452"/>
      <c r="GB13" s="452"/>
      <c r="GC13" s="452"/>
      <c r="GD13" s="452"/>
      <c r="GE13" s="452"/>
      <c r="GF13" s="452"/>
      <c r="GG13" s="452"/>
      <c r="GH13" s="452"/>
      <c r="GI13" s="452"/>
      <c r="GJ13" s="452"/>
      <c r="GK13" s="452"/>
      <c r="GL13" s="452"/>
      <c r="GM13" s="452"/>
      <c r="GN13" s="452"/>
      <c r="GO13" s="452"/>
      <c r="GP13" s="452"/>
      <c r="GQ13" s="452"/>
      <c r="GR13" s="452"/>
      <c r="GS13" s="452"/>
      <c r="GT13" s="452"/>
      <c r="GU13" s="452"/>
      <c r="GV13" s="452"/>
      <c r="GW13" s="452"/>
      <c r="GX13" s="452"/>
      <c r="GY13" s="452"/>
      <c r="GZ13" s="452"/>
      <c r="HA13" s="452"/>
      <c r="HB13" s="452"/>
      <c r="HC13" s="452"/>
      <c r="HD13" s="452"/>
      <c r="HE13" s="452"/>
      <c r="HF13" s="452"/>
      <c r="HG13" s="452"/>
      <c r="HH13" s="452"/>
      <c r="HI13" s="452"/>
      <c r="HJ13" s="452"/>
      <c r="HK13" s="452"/>
      <c r="HL13" s="452"/>
      <c r="HM13" s="452"/>
      <c r="HN13" s="452"/>
      <c r="HO13" s="452"/>
      <c r="HP13" s="452"/>
      <c r="HQ13" s="452"/>
      <c r="HR13" s="452"/>
      <c r="HS13" s="452"/>
      <c r="HT13" s="452"/>
      <c r="HU13" s="452"/>
      <c r="HV13" s="452"/>
      <c r="HW13" s="452"/>
      <c r="HX13" s="452"/>
      <c r="HY13" s="452"/>
      <c r="HZ13" s="452"/>
      <c r="IA13" s="452"/>
      <c r="IB13" s="452"/>
      <c r="IC13" s="452"/>
      <c r="ID13" s="452"/>
      <c r="IE13" s="452"/>
      <c r="IF13" s="452"/>
      <c r="IG13" s="452"/>
      <c r="IH13" s="452"/>
      <c r="II13" s="452"/>
      <c r="IJ13" s="452"/>
      <c r="IK13" s="452"/>
      <c r="IL13" s="452"/>
      <c r="IM13" s="452"/>
      <c r="IN13" s="452"/>
      <c r="IO13" s="452"/>
      <c r="IP13" s="452"/>
      <c r="IQ13" s="452"/>
      <c r="IR13" s="452"/>
      <c r="IS13" s="452"/>
      <c r="IT13" s="452"/>
      <c r="IU13" s="452"/>
      <c r="IV13" s="452"/>
    </row>
  </sheetData>
  <mergeCells count="2">
    <mergeCell ref="A1:E2"/>
    <mergeCell ref="F5:F12"/>
  </mergeCells>
  <hyperlinks>
    <hyperlink ref="E9" display="laurimar_85@hotmail.com"/>
    <hyperlink ref="E7" display="fernando.estrada@iec-ptd.com"/>
    <hyperlink ref="E8" display="arqcoms@hotmail.com,cesar.macias@cfe.gob.mx"/>
    <hyperlink ref="E12" display="rammseth@hotmail.com"/>
    <hyperlink ref="E11" display="manuel.padilla@pylsasilao.com"/>
    <hyperlink ref="E10" display="magma.arq@hotmail.com"/>
    <hyperlink ref="E5" display="neo_morpheo@hotmail.com"/>
  </hyperlinks>
  <pageMargins left="0.75" right="0.75" top="1" bottom="1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Q102"/>
  <sheetViews>
    <sheetView zoomScale="80" zoomScaleNormal="80" workbookViewId="0">
      <pane xSplit="3" ySplit="3" topLeftCell="AK4" activePane="bottomRight" state="frozen"/>
      <selection pane="topRight" activeCell="D1" sqref="D1"/>
      <selection pane="bottomLeft" activeCell="A5" sqref="A5"/>
      <selection pane="bottomRight" activeCell="C19" sqref="C19"/>
    </sheetView>
  </sheetViews>
  <sheetFormatPr baseColWidth="10" defaultColWidth="11.42578125" defaultRowHeight="16.5" x14ac:dyDescent="0.3"/>
  <cols>
    <col min="1" max="1" width="8" style="388" customWidth="1"/>
    <col min="2" max="2" width="7" style="388" customWidth="1"/>
    <col min="3" max="3" width="43.5703125" style="388" customWidth="1"/>
    <col min="4" max="4" width="13.5703125" style="399" customWidth="1"/>
    <col min="5" max="5" width="9.28515625" style="388" bestFit="1" customWidth="1"/>
    <col min="6" max="6" width="13.85546875" style="399" customWidth="1"/>
    <col min="7" max="7" width="9.7109375" style="388" bestFit="1" customWidth="1"/>
    <col min="8" max="8" width="11.85546875" style="399" customWidth="1"/>
    <col min="9" max="9" width="9.7109375" style="388" bestFit="1" customWidth="1"/>
    <col min="10" max="10" width="11.42578125" style="399" bestFit="1" customWidth="1"/>
    <col min="11" max="11" width="9.28515625" style="388" bestFit="1" customWidth="1"/>
    <col min="12" max="12" width="13.140625" style="399" bestFit="1" customWidth="1"/>
    <col min="13" max="13" width="9.7109375" style="388" bestFit="1" customWidth="1"/>
    <col min="14" max="14" width="11.5703125" style="399" bestFit="1" customWidth="1"/>
    <col min="15" max="15" width="9.7109375" style="388" bestFit="1" customWidth="1"/>
    <col min="16" max="16" width="12.5703125" style="388" customWidth="1"/>
    <col min="17" max="17" width="9.7109375" style="388" bestFit="1" customWidth="1"/>
    <col min="18" max="18" width="14.5703125" style="388" customWidth="1"/>
    <col min="19" max="19" width="9.140625" style="388" bestFit="1" customWidth="1"/>
    <col min="20" max="20" width="11.42578125" style="400"/>
    <col min="21" max="21" width="9.140625" style="388" bestFit="1" customWidth="1"/>
    <col min="22" max="22" width="12.42578125" style="388" bestFit="1" customWidth="1"/>
    <col min="23" max="23" width="9.140625" style="388" bestFit="1" customWidth="1"/>
    <col min="24" max="26" width="11.42578125" style="388"/>
    <col min="27" max="27" width="9.140625" style="388" bestFit="1" customWidth="1"/>
    <col min="28" max="28" width="11.42578125" style="388"/>
    <col min="29" max="29" width="9.140625" style="388" bestFit="1" customWidth="1"/>
    <col min="30" max="30" width="11.42578125" style="388"/>
    <col min="31" max="31" width="9.140625" style="388" bestFit="1" customWidth="1"/>
    <col min="32" max="37" width="11.42578125" style="388"/>
    <col min="38" max="38" width="12.85546875" style="388" bestFit="1" customWidth="1"/>
    <col min="39" max="39" width="11.42578125" style="388"/>
    <col min="40" max="40" width="12.85546875" style="388" bestFit="1" customWidth="1"/>
    <col min="41" max="16384" width="11.42578125" style="388"/>
  </cols>
  <sheetData>
    <row r="1" spans="1:43" ht="15" customHeight="1" x14ac:dyDescent="0.3">
      <c r="B1" s="389"/>
      <c r="C1" s="845" t="s">
        <v>1560</v>
      </c>
      <c r="D1" s="847" t="s">
        <v>1561</v>
      </c>
      <c r="E1" s="847"/>
      <c r="F1" s="847"/>
      <c r="G1" s="847"/>
      <c r="H1" s="847"/>
      <c r="I1" s="847" t="s">
        <v>1562</v>
      </c>
      <c r="J1" s="847"/>
      <c r="K1" s="847"/>
      <c r="L1" s="847"/>
      <c r="M1" s="847"/>
      <c r="N1" s="847"/>
      <c r="O1" s="847"/>
      <c r="P1" s="847"/>
      <c r="Q1" s="847"/>
      <c r="R1" s="847"/>
      <c r="S1" s="847"/>
      <c r="T1" s="847" t="s">
        <v>1563</v>
      </c>
      <c r="U1" s="847"/>
      <c r="V1" s="847"/>
      <c r="W1" s="847"/>
      <c r="X1" s="847"/>
      <c r="Y1" s="847"/>
      <c r="Z1" s="847"/>
      <c r="AA1" s="847"/>
      <c r="AB1" s="847"/>
      <c r="AC1" s="847"/>
      <c r="AD1" s="847"/>
    </row>
    <row r="2" spans="1:43" ht="15" customHeight="1" x14ac:dyDescent="0.3">
      <c r="B2" s="389"/>
      <c r="C2" s="845"/>
      <c r="D2" s="847"/>
      <c r="E2" s="847"/>
      <c r="F2" s="847"/>
      <c r="G2" s="847"/>
      <c r="H2" s="847"/>
      <c r="I2" s="847"/>
      <c r="J2" s="847"/>
      <c r="K2" s="847"/>
      <c r="L2" s="847"/>
      <c r="M2" s="847"/>
      <c r="N2" s="847"/>
      <c r="O2" s="847"/>
      <c r="P2" s="847"/>
      <c r="Q2" s="847"/>
      <c r="R2" s="847"/>
      <c r="S2" s="847"/>
      <c r="T2" s="847"/>
      <c r="U2" s="847"/>
      <c r="V2" s="847"/>
      <c r="W2" s="847"/>
      <c r="X2" s="847"/>
      <c r="Y2" s="847"/>
      <c r="Z2" s="847"/>
      <c r="AA2" s="847"/>
      <c r="AB2" s="847"/>
      <c r="AC2" s="847"/>
      <c r="AD2" s="847"/>
    </row>
    <row r="3" spans="1:43" s="393" customFormat="1" ht="39" customHeight="1" x14ac:dyDescent="0.3">
      <c r="A3" s="388"/>
      <c r="B3" s="390"/>
      <c r="C3" s="846"/>
      <c r="D3" s="391" t="s">
        <v>1271</v>
      </c>
      <c r="E3" s="389" t="s">
        <v>978</v>
      </c>
      <c r="F3" s="391" t="s">
        <v>1564</v>
      </c>
      <c r="G3" s="389" t="s">
        <v>978</v>
      </c>
      <c r="H3" s="391" t="s">
        <v>1565</v>
      </c>
      <c r="I3" s="392" t="s">
        <v>978</v>
      </c>
      <c r="J3" s="391" t="s">
        <v>1566</v>
      </c>
      <c r="K3" s="392" t="s">
        <v>978</v>
      </c>
      <c r="L3" s="391" t="s">
        <v>1567</v>
      </c>
      <c r="M3" s="392" t="s">
        <v>978</v>
      </c>
      <c r="N3" s="391" t="s">
        <v>1568</v>
      </c>
      <c r="O3" s="392" t="s">
        <v>978</v>
      </c>
      <c r="P3" s="389" t="s">
        <v>1569</v>
      </c>
      <c r="Q3" s="392" t="s">
        <v>978</v>
      </c>
      <c r="R3" s="389" t="s">
        <v>1570</v>
      </c>
      <c r="T3" s="389" t="s">
        <v>1571</v>
      </c>
      <c r="V3" s="389" t="s">
        <v>1572</v>
      </c>
      <c r="X3" s="389" t="s">
        <v>1573</v>
      </c>
      <c r="Z3" s="389" t="s">
        <v>1574</v>
      </c>
      <c r="AB3" s="389" t="s">
        <v>1575</v>
      </c>
      <c r="AD3" s="389" t="s">
        <v>1576</v>
      </c>
      <c r="AF3" s="389" t="s">
        <v>1577</v>
      </c>
      <c r="AH3" s="389" t="s">
        <v>1578</v>
      </c>
      <c r="AJ3" s="389" t="s">
        <v>1579</v>
      </c>
      <c r="AL3" s="389" t="s">
        <v>1580</v>
      </c>
      <c r="AN3" s="389" t="s">
        <v>1581</v>
      </c>
      <c r="AP3" s="389"/>
    </row>
    <row r="4" spans="1:43" ht="18.75" customHeight="1" x14ac:dyDescent="0.3">
      <c r="A4" s="401" t="s">
        <v>1583</v>
      </c>
      <c r="B4" s="394">
        <v>1</v>
      </c>
      <c r="C4" s="402" t="s">
        <v>1584</v>
      </c>
      <c r="D4" s="403">
        <v>1500</v>
      </c>
      <c r="E4" s="404" t="s">
        <v>1585</v>
      </c>
      <c r="F4" s="403">
        <v>3243</v>
      </c>
      <c r="G4" s="404" t="s">
        <v>1586</v>
      </c>
      <c r="H4" s="403">
        <v>3240</v>
      </c>
      <c r="I4" s="404" t="s">
        <v>1587</v>
      </c>
      <c r="J4" s="403">
        <v>3240</v>
      </c>
      <c r="K4" s="404" t="s">
        <v>1588</v>
      </c>
      <c r="L4" s="403">
        <v>3240</v>
      </c>
      <c r="M4" s="404"/>
      <c r="N4" s="403">
        <v>3240</v>
      </c>
      <c r="O4" s="404"/>
      <c r="P4" s="403">
        <v>3240</v>
      </c>
      <c r="Q4" s="404"/>
      <c r="R4" s="403">
        <v>3240</v>
      </c>
      <c r="S4" s="404"/>
      <c r="T4" s="403">
        <v>3240</v>
      </c>
      <c r="U4" s="404"/>
      <c r="V4" s="403">
        <v>3240</v>
      </c>
      <c r="W4" s="404"/>
      <c r="X4" s="403">
        <v>3240</v>
      </c>
      <c r="Y4" s="404"/>
      <c r="Z4" s="403">
        <v>3350</v>
      </c>
      <c r="AA4" s="404"/>
      <c r="AB4" s="403">
        <v>3250</v>
      </c>
      <c r="AC4" s="404"/>
      <c r="AD4" s="405">
        <v>3250</v>
      </c>
      <c r="AF4" s="403">
        <v>3240</v>
      </c>
      <c r="AH4" s="406">
        <v>3240</v>
      </c>
      <c r="AJ4" s="407">
        <v>3240</v>
      </c>
      <c r="AL4" s="407">
        <v>3350</v>
      </c>
      <c r="AN4" s="407">
        <v>3240</v>
      </c>
      <c r="AP4" s="388" t="s">
        <v>1080</v>
      </c>
      <c r="AQ4" s="388" t="s">
        <v>328</v>
      </c>
    </row>
    <row r="5" spans="1:43" ht="18.75" customHeight="1" x14ac:dyDescent="0.3">
      <c r="A5" s="401" t="s">
        <v>1583</v>
      </c>
      <c r="B5" s="394">
        <v>2</v>
      </c>
      <c r="C5" s="402" t="s">
        <v>1589</v>
      </c>
      <c r="D5" s="403">
        <v>1500</v>
      </c>
      <c r="E5" s="404" t="s">
        <v>1590</v>
      </c>
      <c r="F5" s="403">
        <v>3243</v>
      </c>
      <c r="G5" s="408" t="s">
        <v>1591</v>
      </c>
      <c r="H5" s="403">
        <v>3243</v>
      </c>
      <c r="I5" s="408" t="s">
        <v>1592</v>
      </c>
      <c r="J5" s="403">
        <v>3240</v>
      </c>
      <c r="K5" s="408" t="s">
        <v>1593</v>
      </c>
      <c r="L5" s="403">
        <v>3240</v>
      </c>
      <c r="M5" s="404"/>
      <c r="N5" s="403">
        <v>3240</v>
      </c>
      <c r="O5" s="404"/>
      <c r="P5" s="403">
        <v>3240</v>
      </c>
      <c r="Q5" s="404"/>
      <c r="R5" s="403">
        <v>3600</v>
      </c>
      <c r="S5" s="404"/>
      <c r="T5" s="403">
        <v>3240</v>
      </c>
      <c r="U5" s="404"/>
      <c r="V5" s="403">
        <v>3240</v>
      </c>
      <c r="W5" s="404"/>
      <c r="X5" s="403">
        <v>3450</v>
      </c>
      <c r="Y5" s="404"/>
      <c r="Z5" s="403">
        <v>3450</v>
      </c>
      <c r="AA5" s="404"/>
      <c r="AB5" s="403">
        <v>3450</v>
      </c>
      <c r="AC5" s="404"/>
      <c r="AD5" s="409" t="s">
        <v>1594</v>
      </c>
      <c r="AF5" s="403">
        <v>3240</v>
      </c>
      <c r="AH5" s="403">
        <v>3240</v>
      </c>
      <c r="AJ5" s="407">
        <v>3450</v>
      </c>
      <c r="AL5" s="407">
        <v>3240</v>
      </c>
      <c r="AN5" s="407">
        <v>3450</v>
      </c>
    </row>
    <row r="6" spans="1:43" ht="18.75" customHeight="1" x14ac:dyDescent="0.3">
      <c r="B6" s="411">
        <v>3</v>
      </c>
      <c r="C6" s="412" t="s">
        <v>1596</v>
      </c>
      <c r="D6" s="403">
        <v>1500</v>
      </c>
      <c r="E6" s="404" t="s">
        <v>1597</v>
      </c>
      <c r="F6" s="403">
        <v>3450</v>
      </c>
      <c r="G6" s="404" t="s">
        <v>1598</v>
      </c>
      <c r="H6" s="403">
        <v>3450</v>
      </c>
      <c r="I6" s="404"/>
      <c r="J6" s="403">
        <v>3243</v>
      </c>
      <c r="K6" s="408" t="s">
        <v>1599</v>
      </c>
      <c r="L6" s="403">
        <v>3243</v>
      </c>
      <c r="M6" s="404"/>
      <c r="N6" s="403">
        <v>3450</v>
      </c>
      <c r="O6" s="404"/>
      <c r="P6" s="403">
        <v>3243</v>
      </c>
      <c r="Q6" s="404"/>
      <c r="R6" s="403">
        <v>3450</v>
      </c>
      <c r="S6" s="404"/>
      <c r="T6" s="403">
        <v>3243</v>
      </c>
      <c r="U6" s="404" t="s">
        <v>1600</v>
      </c>
      <c r="V6" s="403">
        <v>3243</v>
      </c>
      <c r="W6" s="404" t="s">
        <v>1600</v>
      </c>
      <c r="X6" s="403">
        <v>3243</v>
      </c>
      <c r="Y6" s="404" t="s">
        <v>1600</v>
      </c>
      <c r="Z6" s="403">
        <v>3243</v>
      </c>
      <c r="AA6" s="404" t="s">
        <v>1600</v>
      </c>
      <c r="AB6" s="403">
        <v>3243</v>
      </c>
      <c r="AC6" s="404" t="s">
        <v>1601</v>
      </c>
      <c r="AD6" s="403">
        <v>3243</v>
      </c>
      <c r="AF6" s="403">
        <v>3450</v>
      </c>
      <c r="AG6" s="388" t="s">
        <v>1602</v>
      </c>
      <c r="AH6" s="403">
        <v>3450</v>
      </c>
      <c r="AI6" s="388" t="s">
        <v>1602</v>
      </c>
      <c r="AJ6" s="410">
        <v>3450</v>
      </c>
      <c r="AL6" s="410">
        <v>3243</v>
      </c>
      <c r="AM6" s="388" t="s">
        <v>1603</v>
      </c>
      <c r="AN6" s="410">
        <v>3243</v>
      </c>
      <c r="AP6" s="388" t="s">
        <v>1080</v>
      </c>
      <c r="AQ6" s="388" t="s">
        <v>328</v>
      </c>
    </row>
    <row r="7" spans="1:43" ht="18.75" customHeight="1" x14ac:dyDescent="0.3">
      <c r="B7" s="394">
        <v>4</v>
      </c>
      <c r="C7" s="402" t="s">
        <v>1604</v>
      </c>
      <c r="D7" s="403">
        <v>3000</v>
      </c>
      <c r="E7" s="404" t="s">
        <v>1605</v>
      </c>
      <c r="F7" s="403">
        <v>3600</v>
      </c>
      <c r="G7" s="404" t="s">
        <v>1606</v>
      </c>
      <c r="H7" s="403">
        <v>3240</v>
      </c>
      <c r="I7" s="404" t="s">
        <v>1607</v>
      </c>
      <c r="J7" s="403">
        <v>3240</v>
      </c>
      <c r="K7" s="408" t="s">
        <v>1608</v>
      </c>
      <c r="L7" s="403">
        <v>3240</v>
      </c>
      <c r="M7" s="404"/>
      <c r="N7" s="403">
        <v>3240</v>
      </c>
      <c r="O7" s="404"/>
      <c r="P7" s="403">
        <v>3240</v>
      </c>
      <c r="Q7" s="404" t="s">
        <v>1609</v>
      </c>
      <c r="R7" s="403">
        <v>3240</v>
      </c>
      <c r="S7" s="404" t="s">
        <v>1610</v>
      </c>
      <c r="T7" s="403">
        <v>3240</v>
      </c>
      <c r="U7" s="404" t="s">
        <v>1611</v>
      </c>
      <c r="V7" s="403">
        <v>3240</v>
      </c>
      <c r="W7" s="404" t="s">
        <v>1612</v>
      </c>
      <c r="X7" s="403">
        <v>3240</v>
      </c>
      <c r="Y7" s="404"/>
      <c r="Z7" s="403">
        <v>3240</v>
      </c>
      <c r="AA7" s="404" t="s">
        <v>1613</v>
      </c>
      <c r="AB7" s="403">
        <v>3240</v>
      </c>
      <c r="AC7" s="404" t="s">
        <v>1614</v>
      </c>
      <c r="AD7" s="403">
        <v>3450</v>
      </c>
      <c r="AE7" s="388" t="s">
        <v>1615</v>
      </c>
      <c r="AF7" s="406">
        <v>3450</v>
      </c>
      <c r="AG7" s="388" t="s">
        <v>1615</v>
      </c>
      <c r="AH7" s="407">
        <v>2500</v>
      </c>
      <c r="AI7" s="388" t="s">
        <v>1616</v>
      </c>
      <c r="AJ7" s="407">
        <v>2500</v>
      </c>
      <c r="AK7" s="388" t="s">
        <v>1617</v>
      </c>
      <c r="AL7" s="410">
        <v>6808.5</v>
      </c>
      <c r="AM7" s="413" t="s">
        <v>223</v>
      </c>
      <c r="AN7" s="410">
        <v>6808.5</v>
      </c>
      <c r="AO7" s="413" t="s">
        <v>223</v>
      </c>
      <c r="AP7" s="388" t="s">
        <v>1080</v>
      </c>
      <c r="AQ7" s="407"/>
    </row>
    <row r="8" spans="1:43" ht="18.75" customHeight="1" x14ac:dyDescent="0.3">
      <c r="B8" s="394">
        <v>5</v>
      </c>
      <c r="C8" s="402" t="s">
        <v>1618</v>
      </c>
      <c r="D8" s="403">
        <v>3000</v>
      </c>
      <c r="E8" s="404" t="s">
        <v>1619</v>
      </c>
      <c r="F8" s="403">
        <v>3948</v>
      </c>
      <c r="G8" s="404" t="s">
        <v>1620</v>
      </c>
      <c r="H8" s="403">
        <v>4200</v>
      </c>
      <c r="I8" s="404" t="s">
        <v>1621</v>
      </c>
      <c r="J8" s="403">
        <v>3948</v>
      </c>
      <c r="K8" s="408" t="s">
        <v>1622</v>
      </c>
      <c r="L8" s="403">
        <v>3250</v>
      </c>
      <c r="M8" s="404"/>
      <c r="N8" s="403">
        <v>3008</v>
      </c>
      <c r="O8" s="404" t="s">
        <v>1623</v>
      </c>
      <c r="P8" s="403">
        <v>3245</v>
      </c>
      <c r="Q8" s="404" t="s">
        <v>1624</v>
      </c>
      <c r="R8" s="403">
        <v>3243</v>
      </c>
      <c r="S8" s="404" t="s">
        <v>1625</v>
      </c>
      <c r="T8" s="403">
        <v>3600</v>
      </c>
      <c r="U8" s="404" t="s">
        <v>1626</v>
      </c>
      <c r="V8" s="414">
        <v>3772.5</v>
      </c>
      <c r="W8" s="415"/>
      <c r="X8" s="403">
        <v>3600</v>
      </c>
      <c r="Y8" s="404" t="s">
        <v>1627</v>
      </c>
      <c r="Z8" s="403">
        <v>3243</v>
      </c>
      <c r="AA8" s="404" t="s">
        <v>1628</v>
      </c>
      <c r="AB8" s="403">
        <v>3245</v>
      </c>
      <c r="AC8" s="404" t="s">
        <v>1629</v>
      </c>
      <c r="AD8" s="416">
        <v>3450</v>
      </c>
      <c r="AE8" s="404" t="s">
        <v>1630</v>
      </c>
      <c r="AF8" s="403">
        <v>3450</v>
      </c>
      <c r="AG8" s="388">
        <v>3948</v>
      </c>
      <c r="AH8" s="410">
        <v>3950</v>
      </c>
      <c r="AI8" s="388" t="s">
        <v>1631</v>
      </c>
      <c r="AJ8" s="407">
        <v>3772.5</v>
      </c>
      <c r="AK8" s="388" t="s">
        <v>1631</v>
      </c>
      <c r="AL8" s="410">
        <v>3450</v>
      </c>
      <c r="AM8" s="388" t="s">
        <v>1631</v>
      </c>
      <c r="AN8" s="407">
        <v>3950</v>
      </c>
      <c r="AP8" s="388" t="s">
        <v>1080</v>
      </c>
      <c r="AQ8" s="388" t="s">
        <v>328</v>
      </c>
    </row>
    <row r="9" spans="1:43" ht="18.75" customHeight="1" x14ac:dyDescent="0.3">
      <c r="B9" s="394">
        <v>6</v>
      </c>
      <c r="C9" s="402" t="s">
        <v>1633</v>
      </c>
      <c r="D9" s="403">
        <v>1500</v>
      </c>
      <c r="E9" s="404" t="s">
        <v>1634</v>
      </c>
      <c r="F9" s="403">
        <v>3150</v>
      </c>
      <c r="G9" s="404" t="s">
        <v>1635</v>
      </c>
      <c r="H9" s="403">
        <v>3450</v>
      </c>
      <c r="I9" s="404" t="s">
        <v>1636</v>
      </c>
      <c r="J9" s="403">
        <v>3450</v>
      </c>
      <c r="K9" s="404" t="s">
        <v>1637</v>
      </c>
      <c r="L9" s="403">
        <v>3450</v>
      </c>
      <c r="M9" s="404"/>
      <c r="N9" s="403">
        <v>3243</v>
      </c>
      <c r="O9" s="404"/>
      <c r="P9" s="403">
        <v>3500</v>
      </c>
      <c r="Q9" s="404" t="s">
        <v>1638</v>
      </c>
      <c r="R9" s="414">
        <v>3600</v>
      </c>
      <c r="S9" s="404"/>
      <c r="T9" s="403">
        <v>3450</v>
      </c>
      <c r="U9" s="404" t="s">
        <v>1639</v>
      </c>
      <c r="V9" s="403">
        <v>3450</v>
      </c>
      <c r="W9" s="404" t="s">
        <v>1640</v>
      </c>
      <c r="X9" s="403">
        <v>3450</v>
      </c>
      <c r="Y9" s="404" t="s">
        <v>1641</v>
      </c>
      <c r="Z9" s="417">
        <v>3243</v>
      </c>
      <c r="AA9" s="404" t="s">
        <v>1642</v>
      </c>
      <c r="AB9" s="416">
        <f>207+3243</f>
        <v>3450</v>
      </c>
      <c r="AC9" s="418"/>
      <c r="AD9" s="416">
        <v>3450</v>
      </c>
      <c r="AF9" s="403">
        <v>3243</v>
      </c>
      <c r="AG9" s="388">
        <v>3450</v>
      </c>
      <c r="AH9" s="410">
        <v>3450</v>
      </c>
      <c r="AI9" s="388" t="s">
        <v>1643</v>
      </c>
      <c r="AJ9" s="407">
        <v>3450</v>
      </c>
      <c r="AK9" s="388" t="s">
        <v>1644</v>
      </c>
      <c r="AL9" s="410">
        <v>3243</v>
      </c>
      <c r="AM9" s="388" t="s">
        <v>1645</v>
      </c>
      <c r="AN9" s="407">
        <v>3250</v>
      </c>
      <c r="AO9" s="388" t="s">
        <v>1646</v>
      </c>
      <c r="AP9" s="388" t="s">
        <v>1080</v>
      </c>
      <c r="AQ9" s="388" t="s">
        <v>328</v>
      </c>
    </row>
    <row r="10" spans="1:43" ht="18.75" customHeight="1" x14ac:dyDescent="0.3">
      <c r="B10" s="394">
        <v>7</v>
      </c>
      <c r="C10" s="402" t="s">
        <v>1647</v>
      </c>
      <c r="D10" s="403">
        <v>1500</v>
      </c>
      <c r="E10" s="404" t="s">
        <v>1648</v>
      </c>
      <c r="F10" s="403">
        <v>3150</v>
      </c>
      <c r="G10" s="404" t="s">
        <v>1635</v>
      </c>
      <c r="H10" s="403">
        <v>3246</v>
      </c>
      <c r="I10" s="404" t="s">
        <v>1649</v>
      </c>
      <c r="J10" s="403">
        <v>3240</v>
      </c>
      <c r="K10" s="404" t="s">
        <v>1650</v>
      </c>
      <c r="L10" s="403">
        <v>3200</v>
      </c>
      <c r="M10" s="404"/>
      <c r="N10" s="403">
        <v>3280</v>
      </c>
      <c r="O10" s="404"/>
      <c r="P10" s="403">
        <v>3280</v>
      </c>
      <c r="Q10" s="404" t="s">
        <v>1651</v>
      </c>
      <c r="R10" s="403">
        <v>3200</v>
      </c>
      <c r="S10" s="404" t="s">
        <v>1652</v>
      </c>
      <c r="T10" s="403">
        <v>3240</v>
      </c>
      <c r="U10" s="404"/>
      <c r="V10" s="403">
        <v>3240</v>
      </c>
      <c r="W10" s="404"/>
      <c r="X10" s="403">
        <v>3240</v>
      </c>
      <c r="Y10" s="404"/>
      <c r="Z10" s="416">
        <v>3240</v>
      </c>
      <c r="AA10" s="404"/>
      <c r="AB10" s="403">
        <v>3240</v>
      </c>
      <c r="AC10" s="404"/>
      <c r="AD10" s="403">
        <v>3243</v>
      </c>
      <c r="AF10" s="403">
        <v>3240</v>
      </c>
      <c r="AH10" s="410">
        <v>3240</v>
      </c>
      <c r="AJ10" s="407">
        <v>3240</v>
      </c>
      <c r="AL10" s="410">
        <v>3240</v>
      </c>
      <c r="AN10" s="407">
        <v>3240</v>
      </c>
      <c r="AO10" s="388" t="s">
        <v>1653</v>
      </c>
      <c r="AP10" s="388" t="s">
        <v>1080</v>
      </c>
      <c r="AQ10" s="388" t="s">
        <v>328</v>
      </c>
    </row>
    <row r="11" spans="1:43" ht="18.75" customHeight="1" x14ac:dyDescent="0.3">
      <c r="B11" s="411">
        <v>8</v>
      </c>
      <c r="C11" s="412" t="s">
        <v>1654</v>
      </c>
      <c r="D11" s="403">
        <v>1500</v>
      </c>
      <c r="E11" s="404" t="s">
        <v>1597</v>
      </c>
      <c r="F11" s="403">
        <v>3450</v>
      </c>
      <c r="G11" s="404" t="s">
        <v>1598</v>
      </c>
      <c r="H11" s="403">
        <v>3450</v>
      </c>
      <c r="I11" s="404"/>
      <c r="J11" s="403">
        <v>3243</v>
      </c>
      <c r="K11" s="408" t="s">
        <v>1599</v>
      </c>
      <c r="L11" s="403">
        <v>3243</v>
      </c>
      <c r="M11" s="404"/>
      <c r="N11" s="403">
        <v>3450</v>
      </c>
      <c r="O11" s="404"/>
      <c r="P11" s="403">
        <v>3243</v>
      </c>
      <c r="Q11" s="404"/>
      <c r="R11" s="403">
        <v>3450</v>
      </c>
      <c r="S11" s="404"/>
      <c r="T11" s="403">
        <v>3243</v>
      </c>
      <c r="U11" s="404" t="s">
        <v>1600</v>
      </c>
      <c r="V11" s="403">
        <v>3243</v>
      </c>
      <c r="W11" s="404" t="s">
        <v>1600</v>
      </c>
      <c r="X11" s="403">
        <v>3243</v>
      </c>
      <c r="Y11" s="404" t="s">
        <v>1600</v>
      </c>
      <c r="Z11" s="403">
        <v>3243</v>
      </c>
      <c r="AA11" s="404" t="s">
        <v>1600</v>
      </c>
      <c r="AB11" s="403">
        <v>3243</v>
      </c>
      <c r="AC11" s="404" t="s">
        <v>1601</v>
      </c>
      <c r="AD11" s="403">
        <v>3243</v>
      </c>
      <c r="AF11" s="403">
        <v>3450</v>
      </c>
      <c r="AG11" s="388" t="s">
        <v>1602</v>
      </c>
      <c r="AH11" s="410">
        <v>3450</v>
      </c>
      <c r="AI11" s="388" t="s">
        <v>1602</v>
      </c>
      <c r="AJ11" s="410">
        <v>3450</v>
      </c>
      <c r="AL11" s="410">
        <v>3243</v>
      </c>
      <c r="AM11" s="388" t="s">
        <v>1603</v>
      </c>
      <c r="AN11" s="410">
        <v>3243</v>
      </c>
      <c r="AP11" s="388" t="s">
        <v>1080</v>
      </c>
      <c r="AQ11" s="388" t="s">
        <v>328</v>
      </c>
    </row>
    <row r="12" spans="1:43" ht="18.75" customHeight="1" x14ac:dyDescent="0.3">
      <c r="B12" s="394">
        <v>9</v>
      </c>
      <c r="C12" s="402" t="s">
        <v>1655</v>
      </c>
      <c r="D12" s="403">
        <v>1500</v>
      </c>
      <c r="E12" s="404" t="s">
        <v>1656</v>
      </c>
      <c r="F12" s="403">
        <v>3243</v>
      </c>
      <c r="G12" s="404" t="s">
        <v>1657</v>
      </c>
      <c r="H12" s="403">
        <v>3243</v>
      </c>
      <c r="I12" s="404" t="s">
        <v>1658</v>
      </c>
      <c r="J12" s="403">
        <v>3243</v>
      </c>
      <c r="K12" s="404" t="s">
        <v>1659</v>
      </c>
      <c r="L12" s="403">
        <v>3243</v>
      </c>
      <c r="M12" s="404"/>
      <c r="N12" s="403">
        <v>3243</v>
      </c>
      <c r="O12" s="404"/>
      <c r="P12" s="403">
        <v>3243</v>
      </c>
      <c r="Q12" s="404" t="s">
        <v>1660</v>
      </c>
      <c r="R12" s="403">
        <v>3243</v>
      </c>
      <c r="S12" s="404"/>
      <c r="T12" s="403">
        <v>3450</v>
      </c>
      <c r="U12" s="404"/>
      <c r="V12" s="403">
        <v>3243</v>
      </c>
      <c r="W12" s="404"/>
      <c r="X12" s="403">
        <v>3243</v>
      </c>
      <c r="Y12" s="404"/>
      <c r="Z12" s="403">
        <v>3243</v>
      </c>
      <c r="AA12" s="404"/>
      <c r="AB12" s="403">
        <v>3243</v>
      </c>
      <c r="AC12" s="404"/>
      <c r="AD12" s="403">
        <v>3243</v>
      </c>
      <c r="AF12" s="403">
        <v>3243</v>
      </c>
      <c r="AH12" s="410">
        <v>3243</v>
      </c>
      <c r="AJ12" s="407">
        <v>3243</v>
      </c>
      <c r="AL12" s="410">
        <v>3243</v>
      </c>
      <c r="AM12" s="388" t="s">
        <v>1661</v>
      </c>
      <c r="AN12" s="407">
        <v>3243</v>
      </c>
      <c r="AO12" s="388" t="s">
        <v>1662</v>
      </c>
      <c r="AP12" s="388" t="s">
        <v>1080</v>
      </c>
      <c r="AQ12" s="388" t="s">
        <v>328</v>
      </c>
    </row>
    <row r="13" spans="1:43" ht="18.75" customHeight="1" x14ac:dyDescent="0.3">
      <c r="B13" s="394">
        <v>10</v>
      </c>
      <c r="C13" s="402" t="s">
        <v>1664</v>
      </c>
      <c r="D13" s="403">
        <v>1500</v>
      </c>
      <c r="E13" s="404" t="s">
        <v>1665</v>
      </c>
      <c r="F13" s="403">
        <v>2550</v>
      </c>
      <c r="G13" s="404" t="s">
        <v>1666</v>
      </c>
      <c r="H13" s="403">
        <v>3240</v>
      </c>
      <c r="I13" s="404" t="s">
        <v>1667</v>
      </c>
      <c r="J13" s="403">
        <v>3600</v>
      </c>
      <c r="K13" s="404" t="s">
        <v>1668</v>
      </c>
      <c r="L13" s="403">
        <v>3600</v>
      </c>
      <c r="M13" s="404"/>
      <c r="N13" s="403">
        <v>3240</v>
      </c>
      <c r="O13" s="404"/>
      <c r="P13" s="403">
        <v>3240</v>
      </c>
      <c r="Q13" s="404" t="s">
        <v>1669</v>
      </c>
      <c r="R13" s="403">
        <v>3240</v>
      </c>
      <c r="S13" s="404"/>
      <c r="T13" s="403">
        <v>3450</v>
      </c>
      <c r="U13" s="404"/>
      <c r="V13" s="403">
        <v>3600</v>
      </c>
      <c r="W13" s="404"/>
      <c r="X13" s="403">
        <v>3240</v>
      </c>
      <c r="Y13" s="404"/>
      <c r="Z13" s="403">
        <v>3240</v>
      </c>
      <c r="AA13" s="404"/>
      <c r="AB13" s="403">
        <v>3240</v>
      </c>
      <c r="AC13" s="404"/>
      <c r="AD13" s="403">
        <v>3450</v>
      </c>
      <c r="AF13" s="403">
        <v>3240</v>
      </c>
      <c r="AG13" s="388" t="s">
        <v>1670</v>
      </c>
      <c r="AH13" s="410">
        <v>3240</v>
      </c>
      <c r="AJ13" s="419">
        <v>3450</v>
      </c>
      <c r="AL13" s="410">
        <v>3240</v>
      </c>
      <c r="AM13" s="388" t="s">
        <v>1671</v>
      </c>
      <c r="AN13" s="407">
        <v>3240</v>
      </c>
      <c r="AO13" s="388" t="s">
        <v>1672</v>
      </c>
      <c r="AP13" s="388" t="s">
        <v>1080</v>
      </c>
      <c r="AQ13" s="388" t="s">
        <v>328</v>
      </c>
    </row>
    <row r="14" spans="1:43" ht="18.75" customHeight="1" x14ac:dyDescent="0.3">
      <c r="B14" s="394">
        <v>11</v>
      </c>
      <c r="C14" s="402" t="s">
        <v>1673</v>
      </c>
      <c r="D14" s="403">
        <v>1500</v>
      </c>
      <c r="E14" s="404" t="s">
        <v>1674</v>
      </c>
      <c r="F14" s="403">
        <v>3250</v>
      </c>
      <c r="G14" s="404" t="s">
        <v>1675</v>
      </c>
      <c r="H14" s="403">
        <v>3250</v>
      </c>
      <c r="I14" s="404" t="s">
        <v>1676</v>
      </c>
      <c r="J14" s="403">
        <v>3250</v>
      </c>
      <c r="K14" s="404" t="s">
        <v>1677</v>
      </c>
      <c r="L14" s="403">
        <v>3250</v>
      </c>
      <c r="M14" s="404"/>
      <c r="N14" s="403">
        <v>3250</v>
      </c>
      <c r="O14" s="404"/>
      <c r="P14" s="403">
        <v>3250</v>
      </c>
      <c r="Q14" s="404" t="s">
        <v>1678</v>
      </c>
      <c r="R14" s="403">
        <v>3250</v>
      </c>
      <c r="S14" s="404"/>
      <c r="T14" s="403">
        <v>3250</v>
      </c>
      <c r="U14" s="404"/>
      <c r="V14" s="403">
        <v>3250</v>
      </c>
      <c r="W14" s="404"/>
      <c r="X14" s="403">
        <v>3250</v>
      </c>
      <c r="Y14" s="404"/>
      <c r="Z14" s="403">
        <v>3250</v>
      </c>
      <c r="AA14" s="404" t="s">
        <v>1679</v>
      </c>
      <c r="AB14" s="403">
        <v>3250</v>
      </c>
      <c r="AC14" s="404" t="s">
        <v>1680</v>
      </c>
      <c r="AD14" s="403">
        <v>3250</v>
      </c>
      <c r="AF14" s="403">
        <v>3250</v>
      </c>
      <c r="AG14" s="388" t="s">
        <v>1681</v>
      </c>
      <c r="AH14" s="403">
        <v>3250</v>
      </c>
      <c r="AI14" s="420"/>
      <c r="AJ14" s="407">
        <v>3250</v>
      </c>
      <c r="AK14" s="388" t="s">
        <v>1682</v>
      </c>
      <c r="AL14" s="410">
        <v>3250</v>
      </c>
      <c r="AN14" s="407">
        <v>3250</v>
      </c>
      <c r="AO14" s="388" t="s">
        <v>1683</v>
      </c>
      <c r="AP14" s="388" t="s">
        <v>1080</v>
      </c>
      <c r="AQ14" s="388" t="s">
        <v>328</v>
      </c>
    </row>
    <row r="15" spans="1:43" ht="18.75" customHeight="1" x14ac:dyDescent="0.3">
      <c r="B15" s="394">
        <v>12</v>
      </c>
      <c r="C15" s="402" t="s">
        <v>1684</v>
      </c>
      <c r="D15" s="403">
        <v>3000</v>
      </c>
      <c r="E15" s="404"/>
      <c r="F15" s="403">
        <v>3384</v>
      </c>
      <c r="G15" s="404"/>
      <c r="H15" s="403">
        <v>3384</v>
      </c>
      <c r="I15" s="404"/>
      <c r="J15" s="403">
        <v>3384</v>
      </c>
      <c r="K15" s="404"/>
      <c r="L15" s="403">
        <v>3384</v>
      </c>
      <c r="M15" s="404"/>
      <c r="N15" s="403">
        <v>3350</v>
      </c>
      <c r="O15" s="404"/>
      <c r="P15" s="403">
        <v>3350</v>
      </c>
      <c r="Q15" s="404"/>
      <c r="R15" s="403">
        <v>3350</v>
      </c>
      <c r="S15" s="404"/>
      <c r="T15" s="403">
        <v>3350</v>
      </c>
      <c r="U15" s="404" t="s">
        <v>1685</v>
      </c>
      <c r="V15" s="403">
        <v>3350</v>
      </c>
      <c r="W15" s="404" t="s">
        <v>1686</v>
      </c>
      <c r="X15" s="403">
        <v>3350</v>
      </c>
      <c r="Y15" s="404"/>
      <c r="Z15" s="403">
        <v>3350</v>
      </c>
      <c r="AA15" s="404" t="s">
        <v>1687</v>
      </c>
      <c r="AB15" s="403">
        <v>3350</v>
      </c>
      <c r="AC15" s="404" t="s">
        <v>1688</v>
      </c>
      <c r="AD15" s="403">
        <v>3250</v>
      </c>
      <c r="AF15" s="403">
        <v>3250</v>
      </c>
      <c r="AG15" s="388" t="s">
        <v>1689</v>
      </c>
      <c r="AH15" s="403">
        <v>3250</v>
      </c>
      <c r="AI15" s="420"/>
      <c r="AJ15" s="410">
        <v>3250</v>
      </c>
      <c r="AK15" s="388" t="s">
        <v>1690</v>
      </c>
      <c r="AL15" s="421">
        <v>3250</v>
      </c>
      <c r="AM15" s="388" t="s">
        <v>1691</v>
      </c>
      <c r="AN15" s="410">
        <v>3250</v>
      </c>
      <c r="AO15" s="388" t="s">
        <v>1692</v>
      </c>
      <c r="AP15" s="388" t="s">
        <v>1080</v>
      </c>
      <c r="AQ15" s="388" t="s">
        <v>328</v>
      </c>
    </row>
    <row r="16" spans="1:43" ht="18.75" customHeight="1" x14ac:dyDescent="0.3">
      <c r="B16" s="394">
        <v>13</v>
      </c>
      <c r="C16" s="402" t="s">
        <v>1693</v>
      </c>
      <c r="D16" s="403">
        <v>1500</v>
      </c>
      <c r="E16" s="404" t="s">
        <v>1694</v>
      </c>
      <c r="F16" s="403">
        <v>3450</v>
      </c>
      <c r="G16" s="404" t="s">
        <v>1695</v>
      </c>
      <c r="H16" s="403">
        <v>3450</v>
      </c>
      <c r="I16" s="404" t="s">
        <v>1696</v>
      </c>
      <c r="J16" s="403">
        <v>3240</v>
      </c>
      <c r="K16" s="404" t="s">
        <v>1697</v>
      </c>
      <c r="L16" s="403">
        <v>3240</v>
      </c>
      <c r="M16" s="404" t="s">
        <v>1698</v>
      </c>
      <c r="N16" s="403">
        <v>3240</v>
      </c>
      <c r="O16" s="404" t="s">
        <v>1699</v>
      </c>
      <c r="P16" s="403">
        <v>3450</v>
      </c>
      <c r="Q16" s="404" t="s">
        <v>1700</v>
      </c>
      <c r="R16" s="403">
        <v>3240</v>
      </c>
      <c r="S16" s="404" t="s">
        <v>1701</v>
      </c>
      <c r="T16" s="403">
        <v>3240</v>
      </c>
      <c r="U16" s="404" t="s">
        <v>1702</v>
      </c>
      <c r="V16" s="403">
        <v>3240</v>
      </c>
      <c r="W16" s="422" t="s">
        <v>1703</v>
      </c>
      <c r="X16" s="403">
        <v>3600</v>
      </c>
      <c r="Y16" s="404"/>
      <c r="Z16" s="403">
        <v>3450</v>
      </c>
      <c r="AA16" s="404" t="s">
        <v>1704</v>
      </c>
      <c r="AB16" s="403">
        <v>3450</v>
      </c>
      <c r="AC16" s="404" t="s">
        <v>1705</v>
      </c>
      <c r="AD16" s="416">
        <v>3250</v>
      </c>
      <c r="AE16" s="388" t="s">
        <v>1706</v>
      </c>
      <c r="AF16" s="403">
        <v>3450</v>
      </c>
      <c r="AH16" s="410">
        <v>3600</v>
      </c>
      <c r="AI16" s="388" t="s">
        <v>1707</v>
      </c>
      <c r="AJ16" s="407">
        <v>3600</v>
      </c>
      <c r="AK16" s="388" t="s">
        <v>1708</v>
      </c>
      <c r="AL16" s="410">
        <v>3600</v>
      </c>
      <c r="AM16" s="388" t="s">
        <v>1709</v>
      </c>
      <c r="AN16" s="407">
        <v>3450</v>
      </c>
      <c r="AP16" s="388" t="s">
        <v>1080</v>
      </c>
      <c r="AQ16" s="388" t="s">
        <v>328</v>
      </c>
    </row>
    <row r="17" spans="1:43" ht="18.75" customHeight="1" x14ac:dyDescent="0.3">
      <c r="B17" s="394">
        <v>14</v>
      </c>
      <c r="C17" s="402" t="s">
        <v>1711</v>
      </c>
      <c r="D17" s="403">
        <v>3000</v>
      </c>
      <c r="E17" s="404"/>
      <c r="F17" s="403">
        <f>3243+117</f>
        <v>3360</v>
      </c>
      <c r="G17" s="404"/>
      <c r="H17" s="403">
        <f>3360</f>
        <v>3360</v>
      </c>
      <c r="I17" s="404"/>
      <c r="J17" s="403">
        <v>3360</v>
      </c>
      <c r="K17" s="404" t="s">
        <v>1712</v>
      </c>
      <c r="L17" s="403">
        <v>3360</v>
      </c>
      <c r="M17" s="404" t="s">
        <v>1713</v>
      </c>
      <c r="N17" s="403">
        <v>3360</v>
      </c>
      <c r="O17" s="404" t="s">
        <v>1714</v>
      </c>
      <c r="P17" s="403">
        <v>3360</v>
      </c>
      <c r="Q17" s="404" t="s">
        <v>1715</v>
      </c>
      <c r="R17" s="403">
        <v>3360</v>
      </c>
      <c r="S17" s="404" t="s">
        <v>1716</v>
      </c>
      <c r="T17" s="423" t="s">
        <v>428</v>
      </c>
      <c r="V17" s="403">
        <v>3360</v>
      </c>
      <c r="W17" s="404" t="s">
        <v>1717</v>
      </c>
      <c r="X17" s="416">
        <v>3360</v>
      </c>
      <c r="Z17" s="403">
        <v>3360</v>
      </c>
      <c r="AA17" s="404" t="s">
        <v>1718</v>
      </c>
      <c r="AB17" s="403">
        <v>3360</v>
      </c>
      <c r="AC17" s="404" t="s">
        <v>1719</v>
      </c>
      <c r="AD17" s="403">
        <v>3360</v>
      </c>
      <c r="AF17" s="403">
        <v>3360</v>
      </c>
      <c r="AG17" s="388" t="s">
        <v>1720</v>
      </c>
      <c r="AH17" s="410">
        <v>3360</v>
      </c>
      <c r="AJ17" s="410">
        <v>3360</v>
      </c>
      <c r="AK17" s="388" t="s">
        <v>724</v>
      </c>
      <c r="AL17" s="410">
        <v>3360</v>
      </c>
      <c r="AM17" s="388" t="s">
        <v>1721</v>
      </c>
      <c r="AN17" s="410">
        <v>3360</v>
      </c>
      <c r="AP17" s="388" t="s">
        <v>1080</v>
      </c>
      <c r="AQ17" s="388" t="s">
        <v>328</v>
      </c>
    </row>
    <row r="18" spans="1:43" ht="18.75" customHeight="1" x14ac:dyDescent="0.3">
      <c r="B18" s="394">
        <v>15</v>
      </c>
      <c r="C18" s="402" t="s">
        <v>1722</v>
      </c>
      <c r="D18" s="403">
        <v>1500</v>
      </c>
      <c r="E18" s="404"/>
      <c r="F18" s="403">
        <v>4000</v>
      </c>
      <c r="G18" s="404"/>
      <c r="H18" s="403">
        <v>3760</v>
      </c>
      <c r="I18" s="404" t="s">
        <v>1723</v>
      </c>
      <c r="J18" s="403">
        <v>3520</v>
      </c>
      <c r="K18" s="404" t="s">
        <v>1724</v>
      </c>
      <c r="L18" s="403">
        <v>3760</v>
      </c>
      <c r="M18" s="404"/>
      <c r="N18" s="403">
        <v>4000</v>
      </c>
      <c r="O18" s="404"/>
      <c r="P18" s="403">
        <v>3760</v>
      </c>
      <c r="Q18" s="404"/>
      <c r="R18" s="403">
        <v>3760</v>
      </c>
      <c r="S18" s="404"/>
      <c r="T18" s="403">
        <v>4000</v>
      </c>
      <c r="U18" s="404" t="s">
        <v>1725</v>
      </c>
      <c r="V18" s="403">
        <v>3760</v>
      </c>
      <c r="W18" s="404" t="s">
        <v>1726</v>
      </c>
      <c r="X18" s="403">
        <v>3760</v>
      </c>
      <c r="Y18" s="404" t="s">
        <v>1726</v>
      </c>
      <c r="Z18" s="403">
        <v>3760</v>
      </c>
      <c r="AA18" s="404" t="s">
        <v>1726</v>
      </c>
      <c r="AB18" s="403">
        <v>3760</v>
      </c>
      <c r="AC18" s="404" t="s">
        <v>1726</v>
      </c>
      <c r="AD18" s="403">
        <v>3760</v>
      </c>
      <c r="AE18" s="388" t="s">
        <v>1727</v>
      </c>
      <c r="AF18" s="403">
        <v>3760</v>
      </c>
      <c r="AG18" s="388">
        <v>21001</v>
      </c>
      <c r="AH18" s="410">
        <v>3760</v>
      </c>
      <c r="AI18" s="388" t="s">
        <v>1728</v>
      </c>
      <c r="AJ18" s="407">
        <v>3760</v>
      </c>
      <c r="AK18" s="388" t="s">
        <v>1729</v>
      </c>
      <c r="AL18" s="407">
        <v>3760</v>
      </c>
      <c r="AM18" s="424" t="s">
        <v>1730</v>
      </c>
      <c r="AN18" s="407">
        <v>3760</v>
      </c>
      <c r="AO18" s="388" t="s">
        <v>1731</v>
      </c>
      <c r="AP18" s="388" t="s">
        <v>1080</v>
      </c>
      <c r="AQ18" s="388" t="s">
        <v>328</v>
      </c>
    </row>
    <row r="19" spans="1:43" ht="18.75" customHeight="1" x14ac:dyDescent="0.3">
      <c r="B19" s="394">
        <v>16</v>
      </c>
      <c r="C19" s="402" t="s">
        <v>1732</v>
      </c>
      <c r="D19" s="403">
        <v>1500</v>
      </c>
      <c r="E19" s="404" t="s">
        <v>1733</v>
      </c>
      <c r="F19" s="403">
        <v>3243</v>
      </c>
      <c r="G19" s="404" t="s">
        <v>1734</v>
      </c>
      <c r="H19" s="403">
        <v>3240</v>
      </c>
      <c r="I19" s="404" t="s">
        <v>1735</v>
      </c>
      <c r="J19" s="403">
        <v>3390</v>
      </c>
      <c r="K19" s="404" t="s">
        <v>1736</v>
      </c>
      <c r="L19" s="403">
        <v>3390</v>
      </c>
      <c r="M19" s="404" t="s">
        <v>1737</v>
      </c>
      <c r="N19" s="403">
        <v>3390</v>
      </c>
      <c r="O19" s="404" t="s">
        <v>1738</v>
      </c>
      <c r="P19" s="403">
        <v>4612.5</v>
      </c>
      <c r="Q19" s="404" t="s">
        <v>1739</v>
      </c>
      <c r="R19" s="403">
        <v>3600</v>
      </c>
      <c r="S19" s="404" t="s">
        <v>1740</v>
      </c>
      <c r="T19" s="414">
        <v>3772.5</v>
      </c>
      <c r="U19" s="404"/>
      <c r="V19" s="403">
        <v>3600</v>
      </c>
      <c r="W19" s="404" t="s">
        <v>1741</v>
      </c>
      <c r="X19" s="425">
        <v>3777.5</v>
      </c>
      <c r="Y19" s="404" t="s">
        <v>1742</v>
      </c>
      <c r="Z19" s="403">
        <v>3600</v>
      </c>
      <c r="AA19" s="404" t="s">
        <v>1743</v>
      </c>
      <c r="AB19" s="403">
        <v>3600</v>
      </c>
      <c r="AC19" s="404" t="s">
        <v>1744</v>
      </c>
      <c r="AD19" s="403">
        <v>3255</v>
      </c>
      <c r="AE19" s="404" t="s">
        <v>1745</v>
      </c>
      <c r="AF19" s="403">
        <v>3600</v>
      </c>
      <c r="AH19" s="410">
        <v>3600</v>
      </c>
      <c r="AI19" s="388" t="s">
        <v>1746</v>
      </c>
      <c r="AJ19" s="407">
        <v>4100</v>
      </c>
      <c r="AK19" s="388" t="s">
        <v>1747</v>
      </c>
      <c r="AL19" s="410">
        <v>3450</v>
      </c>
      <c r="AM19" s="388" t="s">
        <v>1748</v>
      </c>
      <c r="AN19" s="407">
        <v>3450</v>
      </c>
      <c r="AO19" s="388" t="s">
        <v>1748</v>
      </c>
      <c r="AP19" s="388" t="s">
        <v>1080</v>
      </c>
      <c r="AQ19" s="388" t="s">
        <v>328</v>
      </c>
    </row>
    <row r="20" spans="1:43" ht="18.75" customHeight="1" x14ac:dyDescent="0.3">
      <c r="B20" s="394">
        <v>17</v>
      </c>
      <c r="C20" s="402" t="s">
        <v>1749</v>
      </c>
      <c r="D20" s="403">
        <v>1500</v>
      </c>
      <c r="E20" s="404" t="s">
        <v>1750</v>
      </c>
      <c r="F20" s="403" t="s">
        <v>1751</v>
      </c>
      <c r="G20" s="404"/>
      <c r="H20" s="405">
        <v>3948</v>
      </c>
      <c r="I20" s="404" t="s">
        <v>1752</v>
      </c>
      <c r="J20" s="403">
        <v>3948</v>
      </c>
      <c r="K20" s="404" t="s">
        <v>1753</v>
      </c>
      <c r="L20" s="403">
        <v>3948</v>
      </c>
      <c r="M20" s="404"/>
      <c r="N20" s="403">
        <v>4200</v>
      </c>
      <c r="O20" s="404"/>
      <c r="P20" s="403">
        <v>3948</v>
      </c>
      <c r="Q20" s="404"/>
      <c r="R20" s="403">
        <v>4350</v>
      </c>
      <c r="S20" s="404"/>
      <c r="T20" s="403">
        <v>4200</v>
      </c>
      <c r="U20" s="404"/>
      <c r="V20" s="403">
        <v>4200</v>
      </c>
      <c r="W20" s="404"/>
      <c r="X20" s="403">
        <v>3948</v>
      </c>
      <c r="Y20" s="426" t="s">
        <v>1754</v>
      </c>
      <c r="Z20" s="403">
        <v>3948</v>
      </c>
      <c r="AA20" s="404"/>
      <c r="AB20" s="403">
        <v>4350</v>
      </c>
      <c r="AC20" s="404"/>
      <c r="AD20" s="403">
        <v>4350</v>
      </c>
      <c r="AF20" s="403">
        <v>4350</v>
      </c>
      <c r="AH20" s="410">
        <v>3948</v>
      </c>
      <c r="AJ20" s="407">
        <v>3948</v>
      </c>
      <c r="AL20" s="410">
        <v>4350</v>
      </c>
      <c r="AN20" s="407">
        <v>3948</v>
      </c>
      <c r="AP20" s="388" t="s">
        <v>1080</v>
      </c>
      <c r="AQ20" s="388" t="s">
        <v>328</v>
      </c>
    </row>
    <row r="21" spans="1:43" ht="18.75" customHeight="1" x14ac:dyDescent="0.3">
      <c r="A21" s="401" t="s">
        <v>1583</v>
      </c>
      <c r="B21" s="394">
        <v>18</v>
      </c>
      <c r="C21" s="402" t="s">
        <v>1755</v>
      </c>
      <c r="D21" s="403">
        <v>1500</v>
      </c>
      <c r="E21" s="404" t="s">
        <v>1756</v>
      </c>
      <c r="F21" s="403">
        <v>3760</v>
      </c>
      <c r="G21" s="404" t="s">
        <v>1757</v>
      </c>
      <c r="H21" s="403">
        <v>3760</v>
      </c>
      <c r="I21" s="404" t="s">
        <v>1758</v>
      </c>
      <c r="J21" s="403">
        <v>3760</v>
      </c>
      <c r="K21" s="404" t="s">
        <v>1759</v>
      </c>
      <c r="L21" s="403">
        <v>3760</v>
      </c>
      <c r="M21" s="404"/>
      <c r="N21" s="403">
        <v>3800</v>
      </c>
      <c r="O21" s="404"/>
      <c r="P21" s="403">
        <v>3760</v>
      </c>
      <c r="Q21" s="404" t="s">
        <v>1760</v>
      </c>
      <c r="R21" s="403">
        <v>3760</v>
      </c>
      <c r="S21" s="404" t="s">
        <v>1761</v>
      </c>
      <c r="T21" s="403">
        <v>4000</v>
      </c>
      <c r="U21" s="404" t="s">
        <v>1762</v>
      </c>
      <c r="V21" s="403">
        <v>3760</v>
      </c>
      <c r="W21" s="404" t="s">
        <v>1763</v>
      </c>
      <c r="X21" s="403">
        <v>3760</v>
      </c>
      <c r="Y21" s="404"/>
      <c r="Z21" s="414">
        <v>3760</v>
      </c>
      <c r="AA21" s="404"/>
      <c r="AB21" s="403">
        <v>3760</v>
      </c>
      <c r="AC21" s="404"/>
      <c r="AD21" s="403">
        <v>3760</v>
      </c>
      <c r="AF21" s="407">
        <v>3760</v>
      </c>
      <c r="AG21" s="388" t="s">
        <v>1764</v>
      </c>
      <c r="AH21" s="410">
        <v>3760</v>
      </c>
      <c r="AI21" s="388" t="s">
        <v>1765</v>
      </c>
      <c r="AJ21" s="421">
        <v>3760</v>
      </c>
      <c r="AK21" s="388" t="s">
        <v>1766</v>
      </c>
      <c r="AL21" s="410">
        <v>3760</v>
      </c>
      <c r="AM21" s="388" t="s">
        <v>1767</v>
      </c>
      <c r="AN21" s="407">
        <v>3760</v>
      </c>
      <c r="AO21" s="388" t="s">
        <v>1768</v>
      </c>
      <c r="AP21" s="388" t="s">
        <v>1080</v>
      </c>
      <c r="AQ21" s="388" t="s">
        <v>328</v>
      </c>
    </row>
    <row r="22" spans="1:43" ht="18.75" customHeight="1" x14ac:dyDescent="0.3">
      <c r="B22" s="394">
        <v>19</v>
      </c>
      <c r="C22" s="402" t="s">
        <v>1769</v>
      </c>
      <c r="D22" s="403">
        <v>1500</v>
      </c>
      <c r="E22" s="404" t="s">
        <v>1770</v>
      </c>
      <c r="F22" s="403">
        <v>3254.71</v>
      </c>
      <c r="G22" s="404" t="s">
        <v>1771</v>
      </c>
      <c r="H22" s="403">
        <v>3240</v>
      </c>
      <c r="I22" s="404" t="s">
        <v>1772</v>
      </c>
      <c r="J22" s="403">
        <v>3240</v>
      </c>
      <c r="K22" s="404" t="s">
        <v>1608</v>
      </c>
      <c r="L22" s="403">
        <v>3240</v>
      </c>
      <c r="M22" s="404"/>
      <c r="N22" s="403">
        <f>3450+(3450*5%)+150</f>
        <v>3772.5</v>
      </c>
      <c r="O22" s="404" t="s">
        <v>1773</v>
      </c>
      <c r="P22" s="403">
        <v>3772.5</v>
      </c>
      <c r="Q22" s="404" t="s">
        <v>1774</v>
      </c>
      <c r="R22" s="405">
        <v>3772.5</v>
      </c>
      <c r="S22" s="404" t="s">
        <v>1775</v>
      </c>
      <c r="T22" s="405">
        <v>3772.5</v>
      </c>
      <c r="U22" s="404" t="s">
        <v>1776</v>
      </c>
      <c r="V22" s="404">
        <v>3772.5</v>
      </c>
      <c r="W22" s="404" t="s">
        <v>1777</v>
      </c>
      <c r="X22" s="405">
        <v>3772.5</v>
      </c>
      <c r="Y22" s="404" t="s">
        <v>1778</v>
      </c>
      <c r="Z22" s="405">
        <v>3772.5</v>
      </c>
      <c r="AA22" s="404" t="s">
        <v>1779</v>
      </c>
      <c r="AB22" s="405">
        <v>3772.5</v>
      </c>
      <c r="AC22" s="404" t="s">
        <v>1780</v>
      </c>
      <c r="AD22" s="403">
        <v>4117.5</v>
      </c>
      <c r="AF22" s="407">
        <v>3772.5</v>
      </c>
      <c r="AH22" s="410">
        <v>3772.5</v>
      </c>
      <c r="AJ22" s="407">
        <v>3772.5</v>
      </c>
      <c r="AK22" s="388" t="s">
        <v>1781</v>
      </c>
      <c r="AL22" s="410">
        <v>3772.5</v>
      </c>
      <c r="AM22" s="388" t="s">
        <v>1782</v>
      </c>
      <c r="AN22" s="407">
        <v>3772.5</v>
      </c>
      <c r="AP22" s="388" t="s">
        <v>1080</v>
      </c>
      <c r="AQ22" s="388" t="s">
        <v>328</v>
      </c>
    </row>
    <row r="23" spans="1:43" ht="18.75" customHeight="1" x14ac:dyDescent="0.3">
      <c r="B23" s="394">
        <v>20</v>
      </c>
      <c r="C23" s="402" t="s">
        <v>1783</v>
      </c>
      <c r="D23" s="403">
        <v>1500</v>
      </c>
      <c r="E23" s="404" t="s">
        <v>1784</v>
      </c>
      <c r="F23" s="403">
        <v>3450</v>
      </c>
      <c r="G23" s="404" t="s">
        <v>1785</v>
      </c>
      <c r="H23" s="403">
        <v>3243</v>
      </c>
      <c r="I23" s="404" t="s">
        <v>1786</v>
      </c>
      <c r="J23" s="403">
        <v>3243</v>
      </c>
      <c r="K23" s="404" t="s">
        <v>1787</v>
      </c>
      <c r="L23" s="403">
        <v>3243</v>
      </c>
      <c r="M23" s="404"/>
      <c r="N23" s="403">
        <v>3243</v>
      </c>
      <c r="O23" s="404"/>
      <c r="P23" s="403">
        <v>3243</v>
      </c>
      <c r="Q23" s="404"/>
      <c r="R23" s="403">
        <v>3243</v>
      </c>
      <c r="S23" s="404"/>
      <c r="T23" s="403">
        <v>3243</v>
      </c>
      <c r="U23" s="404"/>
      <c r="V23" s="427">
        <v>3243</v>
      </c>
      <c r="W23" s="404"/>
      <c r="X23" s="427">
        <v>3243</v>
      </c>
      <c r="Y23" s="404"/>
      <c r="Z23" s="403">
        <v>3243</v>
      </c>
      <c r="AA23" s="404"/>
      <c r="AB23" s="403">
        <v>3243</v>
      </c>
      <c r="AC23" s="404"/>
      <c r="AD23" s="403">
        <v>3243</v>
      </c>
      <c r="AF23" s="403">
        <v>3243</v>
      </c>
      <c r="AH23" s="410">
        <v>3243</v>
      </c>
      <c r="AJ23" s="407">
        <v>3243</v>
      </c>
      <c r="AL23" s="410">
        <v>3243</v>
      </c>
      <c r="AM23" s="388" t="s">
        <v>1788</v>
      </c>
      <c r="AN23" s="407">
        <v>3243</v>
      </c>
      <c r="AO23" s="388" t="s">
        <v>1789</v>
      </c>
      <c r="AP23" s="388" t="s">
        <v>1080</v>
      </c>
      <c r="AQ23" s="388" t="s">
        <v>328</v>
      </c>
    </row>
    <row r="24" spans="1:43" x14ac:dyDescent="0.3">
      <c r="D24" s="848" t="s">
        <v>1790</v>
      </c>
      <c r="E24" s="848"/>
      <c r="F24" s="849" t="s">
        <v>40</v>
      </c>
      <c r="G24" s="849"/>
      <c r="H24" s="849" t="s">
        <v>41</v>
      </c>
      <c r="I24" s="849"/>
      <c r="J24" s="849" t="s">
        <v>130</v>
      </c>
      <c r="K24" s="849"/>
      <c r="L24" s="850" t="s">
        <v>131</v>
      </c>
      <c r="M24" s="850"/>
      <c r="N24" s="850" t="s">
        <v>147</v>
      </c>
      <c r="O24" s="850"/>
      <c r="P24" s="850" t="s">
        <v>153</v>
      </c>
      <c r="Q24" s="850"/>
      <c r="R24" s="850" t="s">
        <v>154</v>
      </c>
      <c r="S24" s="850"/>
      <c r="AD24" s="427"/>
      <c r="AH24" s="427"/>
    </row>
    <row r="25" spans="1:43" x14ac:dyDescent="0.3">
      <c r="D25" s="428"/>
      <c r="F25" s="428"/>
      <c r="H25" s="428"/>
      <c r="J25" s="428"/>
      <c r="L25" s="428"/>
      <c r="N25" s="428"/>
      <c r="AD25" s="427"/>
    </row>
    <row r="26" spans="1:43" x14ac:dyDescent="0.3">
      <c r="D26" s="428"/>
      <c r="F26" s="428"/>
      <c r="H26" s="428"/>
      <c r="J26" s="428"/>
      <c r="L26" s="428"/>
      <c r="N26" s="428"/>
      <c r="V26" s="429"/>
      <c r="AD26" s="427"/>
    </row>
    <row r="27" spans="1:43" x14ac:dyDescent="0.3">
      <c r="D27" s="428"/>
      <c r="F27" s="428"/>
      <c r="H27" s="428"/>
      <c r="J27" s="428"/>
      <c r="L27" s="428"/>
      <c r="N27" s="428"/>
      <c r="AD27" s="427"/>
    </row>
    <row r="28" spans="1:43" x14ac:dyDescent="0.3">
      <c r="D28" s="428"/>
      <c r="F28" s="428"/>
      <c r="H28" s="428"/>
      <c r="J28" s="428"/>
      <c r="L28" s="428"/>
      <c r="N28" s="428"/>
      <c r="AD28" s="427"/>
    </row>
    <row r="29" spans="1:43" ht="18.75" x14ac:dyDescent="0.3">
      <c r="C29" s="632" t="s">
        <v>914</v>
      </c>
      <c r="D29" s="428"/>
      <c r="F29" s="428"/>
      <c r="H29" s="428"/>
      <c r="J29" s="428"/>
      <c r="L29" s="428"/>
      <c r="N29" s="428"/>
      <c r="AI29" s="388">
        <f>1500+60+70+200+13.99+77.97+271.75</f>
        <v>2193.71</v>
      </c>
      <c r="AJ29" s="388">
        <f>AI29-1500</f>
        <v>693.71</v>
      </c>
    </row>
    <row r="30" spans="1:43" x14ac:dyDescent="0.3">
      <c r="B30" s="394"/>
      <c r="C30" s="402" t="s">
        <v>1582</v>
      </c>
      <c r="D30" s="395">
        <v>1500</v>
      </c>
      <c r="E30" s="388">
        <v>12044</v>
      </c>
      <c r="F30" s="396">
        <v>3243</v>
      </c>
      <c r="H30" s="397">
        <v>3243</v>
      </c>
      <c r="I30" s="388" t="s">
        <v>1457</v>
      </c>
      <c r="J30" s="398" t="s">
        <v>428</v>
      </c>
    </row>
    <row r="31" spans="1:43" ht="18.75" customHeight="1" x14ac:dyDescent="0.3">
      <c r="B31" s="394"/>
      <c r="C31" s="402" t="s">
        <v>1595</v>
      </c>
      <c r="D31" s="403">
        <v>3000</v>
      </c>
      <c r="E31" s="404">
        <v>12043</v>
      </c>
      <c r="F31" s="403" t="s">
        <v>428</v>
      </c>
      <c r="G31" s="404"/>
      <c r="H31" s="403"/>
      <c r="I31" s="404"/>
      <c r="J31" s="403"/>
      <c r="K31" s="404"/>
      <c r="L31" s="403"/>
      <c r="M31" s="404"/>
      <c r="N31" s="403"/>
      <c r="O31" s="404"/>
      <c r="P31" s="403"/>
      <c r="Q31" s="404"/>
      <c r="R31" s="403"/>
      <c r="S31" s="404"/>
      <c r="T31" s="403"/>
      <c r="U31" s="404"/>
      <c r="V31" s="403"/>
      <c r="W31" s="404"/>
      <c r="X31" s="403"/>
      <c r="Y31" s="404"/>
      <c r="Z31" s="403"/>
      <c r="AA31" s="404"/>
      <c r="AB31" s="403"/>
      <c r="AC31" s="404"/>
      <c r="AD31" s="403"/>
      <c r="AF31" s="410"/>
      <c r="AH31" s="403"/>
      <c r="AJ31" s="410"/>
    </row>
    <row r="32" spans="1:43" ht="18.75" customHeight="1" x14ac:dyDescent="0.3">
      <c r="B32" s="394">
        <v>7</v>
      </c>
      <c r="C32" s="402" t="s">
        <v>1632</v>
      </c>
      <c r="D32" s="403">
        <v>1500</v>
      </c>
      <c r="E32" s="404">
        <v>12143</v>
      </c>
      <c r="F32" s="403" t="s">
        <v>428</v>
      </c>
      <c r="G32" s="404"/>
      <c r="H32" s="403"/>
      <c r="I32" s="404"/>
      <c r="J32" s="403"/>
      <c r="K32" s="404"/>
      <c r="L32" s="403"/>
      <c r="M32" s="404"/>
      <c r="N32" s="403"/>
      <c r="O32" s="404"/>
      <c r="P32" s="403"/>
      <c r="Q32" s="404"/>
      <c r="R32" s="403"/>
      <c r="S32" s="404"/>
      <c r="T32" s="403"/>
      <c r="U32" s="404"/>
      <c r="V32" s="403"/>
      <c r="W32" s="404"/>
      <c r="X32" s="403"/>
      <c r="Y32" s="404"/>
      <c r="Z32" s="403"/>
      <c r="AA32" s="404"/>
      <c r="AB32" s="403"/>
      <c r="AC32" s="404"/>
      <c r="AD32" s="403"/>
      <c r="AF32" s="410"/>
      <c r="AH32" s="410"/>
      <c r="AL32" s="413"/>
    </row>
    <row r="33" spans="2:38" ht="18.75" customHeight="1" x14ac:dyDescent="0.3">
      <c r="B33" s="394"/>
      <c r="C33" s="402" t="s">
        <v>1663</v>
      </c>
      <c r="D33" s="403">
        <v>1500</v>
      </c>
      <c r="E33" s="404">
        <v>12117</v>
      </c>
      <c r="F33" s="403" t="s">
        <v>428</v>
      </c>
      <c r="G33" s="404"/>
      <c r="H33" s="403"/>
      <c r="I33" s="404"/>
      <c r="J33" s="403"/>
      <c r="K33" s="404"/>
      <c r="L33" s="403"/>
      <c r="M33" s="404"/>
      <c r="N33" s="403"/>
      <c r="O33" s="404"/>
      <c r="P33" s="403"/>
      <c r="Q33" s="404"/>
      <c r="R33" s="403"/>
      <c r="S33" s="404"/>
      <c r="T33" s="405"/>
      <c r="U33" s="404"/>
      <c r="V33" s="405"/>
      <c r="W33" s="404"/>
      <c r="X33" s="405"/>
      <c r="Y33" s="404"/>
      <c r="Z33" s="405"/>
      <c r="AA33" s="404"/>
      <c r="AB33" s="405"/>
      <c r="AC33" s="404"/>
      <c r="AD33" s="403"/>
      <c r="AF33" s="403"/>
      <c r="AH33" s="410"/>
      <c r="AL33" s="413"/>
    </row>
    <row r="34" spans="2:38" ht="18.75" customHeight="1" x14ac:dyDescent="0.3">
      <c r="B34" s="394"/>
      <c r="C34" s="402" t="s">
        <v>1710</v>
      </c>
      <c r="D34" s="403">
        <v>1500</v>
      </c>
      <c r="E34" s="404">
        <v>12119</v>
      </c>
      <c r="F34" s="403" t="s">
        <v>428</v>
      </c>
      <c r="G34" s="404"/>
      <c r="H34" s="403"/>
      <c r="I34" s="404"/>
      <c r="J34" s="403"/>
      <c r="K34" s="404"/>
      <c r="L34" s="403"/>
      <c r="M34" s="404"/>
      <c r="N34" s="403"/>
      <c r="O34" s="404"/>
      <c r="P34" s="403"/>
      <c r="Q34" s="404"/>
      <c r="R34" s="403"/>
      <c r="S34" s="404"/>
      <c r="T34" s="403"/>
      <c r="U34" s="404"/>
      <c r="V34" s="403"/>
      <c r="W34" s="404"/>
      <c r="X34" s="403"/>
      <c r="Y34" s="404"/>
      <c r="Z34" s="403"/>
      <c r="AA34" s="404"/>
      <c r="AB34" s="403"/>
      <c r="AC34" s="404"/>
      <c r="AD34" s="403"/>
      <c r="AF34" s="403"/>
      <c r="AH34" s="403"/>
      <c r="AL34" s="413"/>
    </row>
    <row r="35" spans="2:38" x14ac:dyDescent="0.3">
      <c r="D35" s="428"/>
      <c r="F35" s="428"/>
      <c r="H35" s="428"/>
      <c r="J35" s="428"/>
      <c r="L35" s="428"/>
      <c r="N35" s="428"/>
    </row>
    <row r="36" spans="2:38" x14ac:dyDescent="0.3">
      <c r="D36" s="428"/>
      <c r="F36" s="428"/>
      <c r="H36" s="428"/>
      <c r="J36" s="428"/>
      <c r="L36" s="428"/>
      <c r="N36" s="428"/>
    </row>
    <row r="37" spans="2:38" x14ac:dyDescent="0.3">
      <c r="D37" s="428"/>
      <c r="F37" s="428"/>
      <c r="H37" s="428"/>
      <c r="J37" s="428"/>
      <c r="L37" s="428"/>
      <c r="N37" s="428"/>
    </row>
    <row r="38" spans="2:38" x14ac:dyDescent="0.3">
      <c r="D38" s="428"/>
      <c r="F38" s="428"/>
      <c r="H38" s="428"/>
      <c r="J38" s="428"/>
      <c r="L38" s="428"/>
      <c r="N38" s="428"/>
    </row>
    <row r="39" spans="2:38" x14ac:dyDescent="0.3">
      <c r="D39" s="428"/>
      <c r="F39" s="428"/>
      <c r="H39" s="428"/>
      <c r="J39" s="428"/>
      <c r="L39" s="428"/>
      <c r="N39" s="428"/>
    </row>
    <row r="40" spans="2:38" x14ac:dyDescent="0.3">
      <c r="D40" s="428"/>
      <c r="F40" s="428"/>
      <c r="H40" s="428"/>
      <c r="J40" s="428"/>
      <c r="L40" s="428"/>
      <c r="N40" s="428"/>
    </row>
    <row r="41" spans="2:38" x14ac:dyDescent="0.3">
      <c r="D41" s="428"/>
      <c r="F41" s="428"/>
      <c r="H41" s="428"/>
      <c r="J41" s="428"/>
      <c r="L41" s="428"/>
      <c r="N41" s="428"/>
    </row>
    <row r="42" spans="2:38" x14ac:dyDescent="0.3">
      <c r="D42" s="428"/>
      <c r="F42" s="428"/>
      <c r="H42" s="428"/>
      <c r="J42" s="428"/>
      <c r="L42" s="428"/>
      <c r="N42" s="428"/>
    </row>
    <row r="43" spans="2:38" x14ac:dyDescent="0.3">
      <c r="D43" s="428"/>
      <c r="F43" s="428"/>
      <c r="H43" s="428"/>
      <c r="J43" s="428"/>
      <c r="L43" s="428"/>
      <c r="N43" s="428"/>
    </row>
    <row r="44" spans="2:38" x14ac:dyDescent="0.3">
      <c r="D44" s="428"/>
      <c r="F44" s="428"/>
      <c r="H44" s="428"/>
      <c r="J44" s="428"/>
      <c r="L44" s="428"/>
      <c r="N44" s="428"/>
    </row>
    <row r="45" spans="2:38" x14ac:dyDescent="0.3">
      <c r="D45" s="428"/>
      <c r="F45" s="428"/>
      <c r="H45" s="428"/>
      <c r="J45" s="428"/>
      <c r="L45" s="428"/>
      <c r="N45" s="428"/>
    </row>
    <row r="46" spans="2:38" x14ac:dyDescent="0.3">
      <c r="D46" s="428"/>
      <c r="F46" s="428"/>
      <c r="H46" s="428"/>
      <c r="J46" s="428"/>
      <c r="L46" s="428"/>
      <c r="N46" s="428"/>
    </row>
    <row r="47" spans="2:38" x14ac:dyDescent="0.3">
      <c r="D47" s="428"/>
      <c r="F47" s="428"/>
      <c r="H47" s="428"/>
      <c r="J47" s="428"/>
      <c r="L47" s="428"/>
      <c r="N47" s="428"/>
    </row>
    <row r="48" spans="2:38" x14ac:dyDescent="0.3">
      <c r="D48" s="428"/>
      <c r="F48" s="428"/>
      <c r="H48" s="428"/>
      <c r="J48" s="428"/>
      <c r="L48" s="428"/>
      <c r="N48" s="428"/>
    </row>
    <row r="49" spans="4:14" x14ac:dyDescent="0.3">
      <c r="D49" s="428"/>
      <c r="F49" s="428"/>
      <c r="H49" s="428"/>
      <c r="J49" s="428"/>
      <c r="L49" s="428"/>
      <c r="N49" s="428"/>
    </row>
    <row r="50" spans="4:14" x14ac:dyDescent="0.3">
      <c r="D50" s="428"/>
      <c r="F50" s="428"/>
      <c r="H50" s="428"/>
      <c r="J50" s="428"/>
      <c r="L50" s="428"/>
      <c r="N50" s="428"/>
    </row>
    <row r="51" spans="4:14" x14ac:dyDescent="0.3">
      <c r="D51" s="428"/>
      <c r="F51" s="428"/>
      <c r="H51" s="428"/>
      <c r="J51" s="428"/>
      <c r="L51" s="428"/>
      <c r="N51" s="428"/>
    </row>
    <row r="52" spans="4:14" x14ac:dyDescent="0.3">
      <c r="D52" s="428"/>
      <c r="F52" s="428"/>
      <c r="H52" s="428"/>
      <c r="J52" s="428"/>
      <c r="L52" s="428"/>
      <c r="N52" s="428"/>
    </row>
    <row r="53" spans="4:14" x14ac:dyDescent="0.3">
      <c r="D53" s="428"/>
      <c r="F53" s="428"/>
      <c r="H53" s="428"/>
      <c r="J53" s="428"/>
      <c r="L53" s="428"/>
      <c r="N53" s="428"/>
    </row>
    <row r="54" spans="4:14" x14ac:dyDescent="0.3">
      <c r="D54" s="428"/>
      <c r="F54" s="428"/>
      <c r="H54" s="428"/>
      <c r="J54" s="428"/>
      <c r="L54" s="428"/>
      <c r="N54" s="428"/>
    </row>
    <row r="55" spans="4:14" x14ac:dyDescent="0.3">
      <c r="D55" s="428"/>
      <c r="F55" s="428"/>
      <c r="H55" s="428"/>
      <c r="J55" s="428"/>
      <c r="L55" s="428"/>
      <c r="N55" s="428"/>
    </row>
    <row r="56" spans="4:14" x14ac:dyDescent="0.3">
      <c r="D56" s="428"/>
      <c r="F56" s="428"/>
      <c r="H56" s="428"/>
      <c r="J56" s="428"/>
      <c r="L56" s="428"/>
      <c r="N56" s="428"/>
    </row>
    <row r="57" spans="4:14" x14ac:dyDescent="0.3">
      <c r="D57" s="428"/>
      <c r="F57" s="428"/>
      <c r="H57" s="428"/>
      <c r="J57" s="428"/>
      <c r="L57" s="428"/>
      <c r="N57" s="428"/>
    </row>
    <row r="58" spans="4:14" x14ac:dyDescent="0.3">
      <c r="D58" s="428"/>
      <c r="F58" s="428"/>
      <c r="H58" s="428"/>
      <c r="J58" s="428"/>
      <c r="L58" s="428"/>
      <c r="N58" s="428"/>
    </row>
    <row r="59" spans="4:14" x14ac:dyDescent="0.3">
      <c r="D59" s="428"/>
      <c r="F59" s="428"/>
      <c r="H59" s="428"/>
      <c r="J59" s="428"/>
      <c r="L59" s="428"/>
      <c r="N59" s="428"/>
    </row>
    <row r="60" spans="4:14" x14ac:dyDescent="0.3">
      <c r="D60" s="428"/>
      <c r="F60" s="428"/>
      <c r="H60" s="428"/>
      <c r="J60" s="428"/>
      <c r="L60" s="428"/>
      <c r="N60" s="428"/>
    </row>
    <row r="61" spans="4:14" x14ac:dyDescent="0.3">
      <c r="D61" s="428"/>
      <c r="F61" s="428"/>
      <c r="H61" s="428"/>
      <c r="J61" s="428"/>
      <c r="L61" s="428"/>
      <c r="N61" s="428"/>
    </row>
    <row r="62" spans="4:14" x14ac:dyDescent="0.3">
      <c r="D62" s="428"/>
      <c r="F62" s="428"/>
      <c r="H62" s="428"/>
      <c r="J62" s="428"/>
      <c r="L62" s="428"/>
      <c r="N62" s="428"/>
    </row>
    <row r="63" spans="4:14" x14ac:dyDescent="0.3">
      <c r="D63" s="428"/>
      <c r="F63" s="428"/>
      <c r="H63" s="428"/>
      <c r="J63" s="428"/>
      <c r="L63" s="428"/>
      <c r="N63" s="428"/>
    </row>
    <row r="64" spans="4:14" x14ac:dyDescent="0.3">
      <c r="D64" s="428"/>
      <c r="F64" s="428"/>
      <c r="H64" s="428"/>
      <c r="J64" s="428"/>
      <c r="L64" s="428"/>
      <c r="N64" s="428"/>
    </row>
    <row r="65" spans="4:14" x14ac:dyDescent="0.3">
      <c r="D65" s="428"/>
      <c r="F65" s="428"/>
      <c r="H65" s="428"/>
      <c r="J65" s="428"/>
      <c r="L65" s="428"/>
      <c r="N65" s="428"/>
    </row>
    <row r="66" spans="4:14" x14ac:dyDescent="0.3">
      <c r="D66" s="428"/>
      <c r="F66" s="428"/>
      <c r="H66" s="428"/>
      <c r="J66" s="428"/>
      <c r="L66" s="428"/>
      <c r="N66" s="428"/>
    </row>
    <row r="67" spans="4:14" x14ac:dyDescent="0.3">
      <c r="D67" s="428"/>
      <c r="F67" s="428"/>
      <c r="H67" s="428"/>
      <c r="J67" s="428"/>
      <c r="L67" s="428"/>
      <c r="N67" s="428"/>
    </row>
    <row r="68" spans="4:14" x14ac:dyDescent="0.3">
      <c r="D68" s="428"/>
      <c r="F68" s="428"/>
      <c r="H68" s="428"/>
      <c r="J68" s="428"/>
      <c r="L68" s="428"/>
      <c r="N68" s="428"/>
    </row>
    <row r="69" spans="4:14" x14ac:dyDescent="0.3">
      <c r="D69" s="428"/>
      <c r="F69" s="428"/>
      <c r="H69" s="428"/>
      <c r="J69" s="428"/>
      <c r="L69" s="428"/>
      <c r="N69" s="428"/>
    </row>
    <row r="70" spans="4:14" x14ac:dyDescent="0.3">
      <c r="D70" s="428"/>
      <c r="F70" s="428"/>
      <c r="H70" s="428"/>
      <c r="J70" s="428"/>
      <c r="L70" s="428"/>
      <c r="N70" s="428"/>
    </row>
    <row r="71" spans="4:14" x14ac:dyDescent="0.3">
      <c r="D71" s="428"/>
      <c r="F71" s="428"/>
      <c r="H71" s="428"/>
      <c r="J71" s="428"/>
      <c r="L71" s="428"/>
      <c r="N71" s="428"/>
    </row>
    <row r="72" spans="4:14" x14ac:dyDescent="0.3">
      <c r="D72" s="428"/>
      <c r="F72" s="428"/>
      <c r="H72" s="428"/>
      <c r="J72" s="428"/>
      <c r="L72" s="428"/>
      <c r="N72" s="428"/>
    </row>
    <row r="73" spans="4:14" x14ac:dyDescent="0.3">
      <c r="D73" s="428"/>
      <c r="F73" s="428"/>
      <c r="H73" s="428"/>
      <c r="J73" s="428"/>
      <c r="L73" s="428"/>
      <c r="N73" s="428"/>
    </row>
    <row r="74" spans="4:14" x14ac:dyDescent="0.3">
      <c r="D74" s="428"/>
      <c r="F74" s="428"/>
      <c r="H74" s="428"/>
      <c r="J74" s="428"/>
      <c r="L74" s="428"/>
      <c r="N74" s="428"/>
    </row>
    <row r="75" spans="4:14" x14ac:dyDescent="0.3">
      <c r="D75" s="428"/>
      <c r="F75" s="428"/>
      <c r="H75" s="428"/>
      <c r="J75" s="428"/>
      <c r="L75" s="428"/>
      <c r="N75" s="428"/>
    </row>
    <row r="76" spans="4:14" x14ac:dyDescent="0.3">
      <c r="D76" s="428"/>
      <c r="F76" s="428"/>
      <c r="H76" s="428"/>
      <c r="J76" s="428"/>
      <c r="L76" s="428"/>
      <c r="N76" s="428"/>
    </row>
    <row r="77" spans="4:14" x14ac:dyDescent="0.3">
      <c r="D77" s="428"/>
      <c r="F77" s="428"/>
      <c r="H77" s="428"/>
      <c r="J77" s="428"/>
      <c r="L77" s="428"/>
      <c r="N77" s="428"/>
    </row>
    <row r="78" spans="4:14" x14ac:dyDescent="0.3">
      <c r="D78" s="428"/>
      <c r="F78" s="428"/>
      <c r="H78" s="428"/>
      <c r="J78" s="428"/>
      <c r="L78" s="428"/>
      <c r="N78" s="428"/>
    </row>
    <row r="79" spans="4:14" x14ac:dyDescent="0.3">
      <c r="D79" s="428"/>
      <c r="F79" s="428"/>
      <c r="H79" s="428"/>
      <c r="J79" s="428"/>
      <c r="L79" s="428"/>
      <c r="N79" s="428"/>
    </row>
    <row r="80" spans="4:14" x14ac:dyDescent="0.3">
      <c r="D80" s="428"/>
      <c r="F80" s="428"/>
      <c r="H80" s="428"/>
      <c r="J80" s="428"/>
      <c r="L80" s="428"/>
      <c r="N80" s="428"/>
    </row>
    <row r="81" spans="4:14" x14ac:dyDescent="0.3">
      <c r="D81" s="428"/>
      <c r="F81" s="428"/>
      <c r="H81" s="428"/>
      <c r="J81" s="428"/>
      <c r="L81" s="428"/>
      <c r="N81" s="428"/>
    </row>
    <row r="82" spans="4:14" x14ac:dyDescent="0.3">
      <c r="D82" s="428"/>
      <c r="F82" s="428"/>
      <c r="H82" s="428"/>
      <c r="J82" s="428"/>
      <c r="L82" s="428"/>
      <c r="N82" s="428"/>
    </row>
    <row r="83" spans="4:14" x14ac:dyDescent="0.3">
      <c r="D83" s="428"/>
      <c r="F83" s="428"/>
      <c r="H83" s="428"/>
      <c r="J83" s="428"/>
      <c r="L83" s="428"/>
      <c r="N83" s="428"/>
    </row>
    <row r="84" spans="4:14" x14ac:dyDescent="0.3">
      <c r="D84" s="428"/>
      <c r="F84" s="428"/>
      <c r="H84" s="428"/>
      <c r="J84" s="428"/>
      <c r="L84" s="428"/>
      <c r="N84" s="428"/>
    </row>
    <row r="85" spans="4:14" x14ac:dyDescent="0.3">
      <c r="D85" s="428"/>
      <c r="F85" s="428"/>
      <c r="H85" s="428"/>
      <c r="J85" s="428"/>
      <c r="L85" s="428"/>
      <c r="N85" s="428"/>
    </row>
    <row r="86" spans="4:14" x14ac:dyDescent="0.3">
      <c r="D86" s="428"/>
      <c r="F86" s="428"/>
      <c r="H86" s="428"/>
      <c r="J86" s="428"/>
      <c r="L86" s="428"/>
      <c r="N86" s="428"/>
    </row>
    <row r="87" spans="4:14" x14ac:dyDescent="0.3">
      <c r="D87" s="428"/>
      <c r="F87" s="428"/>
      <c r="H87" s="428"/>
      <c r="J87" s="428"/>
      <c r="L87" s="428"/>
      <c r="N87" s="428"/>
    </row>
    <row r="88" spans="4:14" x14ac:dyDescent="0.3">
      <c r="D88" s="428"/>
      <c r="F88" s="428"/>
      <c r="H88" s="428"/>
      <c r="J88" s="428"/>
      <c r="L88" s="428"/>
      <c r="N88" s="428"/>
    </row>
    <row r="89" spans="4:14" x14ac:dyDescent="0.3">
      <c r="D89" s="428"/>
      <c r="F89" s="428"/>
      <c r="H89" s="428"/>
      <c r="J89" s="428"/>
      <c r="L89" s="428"/>
      <c r="N89" s="428"/>
    </row>
    <row r="90" spans="4:14" x14ac:dyDescent="0.3">
      <c r="D90" s="428"/>
      <c r="F90" s="428"/>
      <c r="H90" s="428"/>
      <c r="J90" s="428"/>
      <c r="L90" s="428"/>
      <c r="N90" s="428"/>
    </row>
    <row r="91" spans="4:14" x14ac:dyDescent="0.3">
      <c r="D91" s="428"/>
      <c r="F91" s="428"/>
      <c r="H91" s="428"/>
      <c r="J91" s="428"/>
      <c r="L91" s="428"/>
      <c r="N91" s="428"/>
    </row>
    <row r="92" spans="4:14" x14ac:dyDescent="0.3">
      <c r="D92" s="428"/>
      <c r="F92" s="428"/>
      <c r="H92" s="428"/>
      <c r="J92" s="428"/>
      <c r="L92" s="428"/>
      <c r="N92" s="428"/>
    </row>
    <row r="93" spans="4:14" x14ac:dyDescent="0.3">
      <c r="D93" s="428"/>
      <c r="F93" s="428"/>
      <c r="H93" s="428"/>
      <c r="J93" s="428"/>
      <c r="L93" s="428"/>
      <c r="N93" s="428"/>
    </row>
    <row r="94" spans="4:14" x14ac:dyDescent="0.3">
      <c r="D94" s="428"/>
      <c r="F94" s="428"/>
      <c r="H94" s="428"/>
      <c r="J94" s="428"/>
      <c r="L94" s="428"/>
      <c r="N94" s="428"/>
    </row>
    <row r="95" spans="4:14" x14ac:dyDescent="0.3">
      <c r="D95" s="428"/>
      <c r="F95" s="428"/>
      <c r="H95" s="428"/>
      <c r="J95" s="428"/>
      <c r="L95" s="428"/>
      <c r="N95" s="428"/>
    </row>
    <row r="96" spans="4:14" x14ac:dyDescent="0.3">
      <c r="D96" s="428"/>
      <c r="F96" s="428"/>
      <c r="H96" s="428"/>
      <c r="J96" s="428"/>
      <c r="L96" s="428"/>
      <c r="N96" s="428"/>
    </row>
    <row r="97" spans="4:14" x14ac:dyDescent="0.3">
      <c r="D97" s="428"/>
      <c r="F97" s="428"/>
      <c r="H97" s="428"/>
      <c r="J97" s="428"/>
      <c r="L97" s="428"/>
      <c r="N97" s="428"/>
    </row>
    <row r="98" spans="4:14" x14ac:dyDescent="0.3">
      <c r="D98" s="428"/>
      <c r="F98" s="428"/>
      <c r="H98" s="428"/>
      <c r="J98" s="428"/>
      <c r="L98" s="428"/>
      <c r="N98" s="428"/>
    </row>
    <row r="99" spans="4:14" x14ac:dyDescent="0.3">
      <c r="D99" s="428"/>
      <c r="F99" s="428"/>
      <c r="H99" s="428"/>
      <c r="J99" s="428"/>
      <c r="L99" s="428"/>
      <c r="N99" s="428"/>
    </row>
    <row r="100" spans="4:14" x14ac:dyDescent="0.3">
      <c r="D100" s="428"/>
      <c r="F100" s="428"/>
      <c r="H100" s="428"/>
      <c r="J100" s="428"/>
      <c r="L100" s="428"/>
      <c r="N100" s="428"/>
    </row>
    <row r="101" spans="4:14" x14ac:dyDescent="0.3">
      <c r="D101" s="428"/>
      <c r="F101" s="428"/>
      <c r="H101" s="428"/>
      <c r="J101" s="428"/>
      <c r="L101" s="428"/>
      <c r="N101" s="428"/>
    </row>
    <row r="102" spans="4:14" x14ac:dyDescent="0.3">
      <c r="D102" s="428"/>
      <c r="F102" s="428"/>
      <c r="H102" s="428"/>
      <c r="J102" s="428"/>
      <c r="L102" s="428"/>
      <c r="N102" s="428"/>
    </row>
  </sheetData>
  <mergeCells count="12">
    <mergeCell ref="C1:C3"/>
    <mergeCell ref="D1:H2"/>
    <mergeCell ref="I1:S2"/>
    <mergeCell ref="T1:AD2"/>
    <mergeCell ref="D24:E24"/>
    <mergeCell ref="F24:G24"/>
    <mergeCell ref="H24:I24"/>
    <mergeCell ref="J24:K24"/>
    <mergeCell ref="L24:M24"/>
    <mergeCell ref="N24:O24"/>
    <mergeCell ref="P24:Q24"/>
    <mergeCell ref="R24:S24"/>
  </mergeCells>
  <pageMargins left="0.19685039370078741" right="0" top="0.98425196850393704" bottom="0.98425196850393704" header="0.51181102362204722" footer="0.51181102362204722"/>
  <pageSetup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M52"/>
  <sheetViews>
    <sheetView workbookViewId="0">
      <selection activeCell="M20" sqref="M20"/>
    </sheetView>
  </sheetViews>
  <sheetFormatPr baseColWidth="10" defaultRowHeight="15" x14ac:dyDescent="0.25"/>
  <cols>
    <col min="1" max="1" width="15" customWidth="1"/>
    <col min="11" max="11" width="13.140625" customWidth="1"/>
  </cols>
  <sheetData>
    <row r="1" spans="1:13" x14ac:dyDescent="0.25">
      <c r="L1" s="56"/>
    </row>
    <row r="2" spans="1:13" ht="15.75" thickBot="1" x14ac:dyDescent="0.3"/>
    <row r="3" spans="1:13" ht="15.75" thickBot="1" x14ac:dyDescent="0.3">
      <c r="A3" s="853" t="s">
        <v>97</v>
      </c>
      <c r="B3" s="854"/>
      <c r="C3" s="854"/>
      <c r="D3" s="854"/>
      <c r="E3" s="854"/>
      <c r="F3" s="854"/>
      <c r="G3" s="854"/>
      <c r="H3" s="854"/>
      <c r="I3" s="855"/>
    </row>
    <row r="4" spans="1:13" x14ac:dyDescent="0.25">
      <c r="A4" s="25"/>
      <c r="B4" s="26"/>
      <c r="C4" s="26"/>
      <c r="D4" s="26"/>
      <c r="E4" s="26"/>
      <c r="F4" s="26"/>
      <c r="G4" s="26"/>
      <c r="H4" s="26"/>
      <c r="I4" s="27"/>
    </row>
    <row r="5" spans="1:13" x14ac:dyDescent="0.25">
      <c r="A5" s="856" t="s">
        <v>1792</v>
      </c>
      <c r="B5" s="851"/>
      <c r="C5" s="851"/>
      <c r="D5" s="851"/>
      <c r="E5" s="851"/>
      <c r="F5" s="851"/>
      <c r="G5" s="851"/>
      <c r="H5" s="851"/>
      <c r="I5" s="857"/>
    </row>
    <row r="6" spans="1:13" ht="15.75" thickBot="1" x14ac:dyDescent="0.3">
      <c r="A6" s="858" t="s">
        <v>1791</v>
      </c>
      <c r="B6" s="859"/>
      <c r="C6" s="859"/>
      <c r="D6" s="859"/>
      <c r="E6" s="859"/>
      <c r="F6" s="859"/>
      <c r="G6" s="859"/>
      <c r="H6" s="859"/>
      <c r="I6" s="860"/>
    </row>
    <row r="7" spans="1:13" ht="38.25" x14ac:dyDescent="0.25">
      <c r="A7" s="431" t="s">
        <v>99</v>
      </c>
      <c r="B7" s="432" t="s">
        <v>100</v>
      </c>
      <c r="C7" s="433" t="s">
        <v>101</v>
      </c>
      <c r="D7" s="434" t="s">
        <v>102</v>
      </c>
      <c r="E7" s="435" t="s">
        <v>103</v>
      </c>
      <c r="F7" s="436" t="s">
        <v>104</v>
      </c>
      <c r="G7" s="437" t="s">
        <v>105</v>
      </c>
      <c r="H7" s="437" t="s">
        <v>106</v>
      </c>
      <c r="I7" s="37" t="s">
        <v>107</v>
      </c>
    </row>
    <row r="8" spans="1:13" x14ac:dyDescent="0.25">
      <c r="A8" s="38" t="s">
        <v>153</v>
      </c>
      <c r="B8" s="438">
        <v>41642</v>
      </c>
      <c r="C8" s="40">
        <v>3450</v>
      </c>
      <c r="D8" s="41">
        <v>150</v>
      </c>
      <c r="E8" s="40">
        <f>+C8*0.05*F8</f>
        <v>345</v>
      </c>
      <c r="F8" s="41">
        <v>2</v>
      </c>
      <c r="G8" s="40">
        <f>+C8+D8+E8</f>
        <v>3945</v>
      </c>
      <c r="H8" s="42">
        <v>3240</v>
      </c>
      <c r="I8" s="43">
        <f>G8-H8</f>
        <v>705</v>
      </c>
    </row>
    <row r="9" spans="1:13" x14ac:dyDescent="0.25">
      <c r="A9" s="38" t="s">
        <v>154</v>
      </c>
      <c r="B9" s="438">
        <v>41642</v>
      </c>
      <c r="C9" s="40">
        <v>3450</v>
      </c>
      <c r="D9" s="41">
        <v>150</v>
      </c>
      <c r="E9" s="40">
        <f>+C9*0.05*F9</f>
        <v>172.5</v>
      </c>
      <c r="F9" s="41">
        <v>1</v>
      </c>
      <c r="G9" s="40">
        <f>+C9+D9+E9</f>
        <v>3772.5</v>
      </c>
      <c r="H9" s="42">
        <v>3240</v>
      </c>
      <c r="I9" s="43">
        <f t="shared" ref="I9:I20" si="0">I8+G9-H9</f>
        <v>1237.5</v>
      </c>
    </row>
    <row r="10" spans="1:13" x14ac:dyDescent="0.25">
      <c r="A10" s="38" t="s">
        <v>46</v>
      </c>
      <c r="B10" s="438">
        <v>41722</v>
      </c>
      <c r="C10" s="40">
        <v>3450</v>
      </c>
      <c r="D10" s="41">
        <v>150</v>
      </c>
      <c r="E10" s="40">
        <f>+C10*0.05*F10</f>
        <v>345</v>
      </c>
      <c r="F10" s="41">
        <v>2</v>
      </c>
      <c r="G10" s="40">
        <f>+C10+D10+E10</f>
        <v>3945</v>
      </c>
      <c r="H10" s="42">
        <v>3240</v>
      </c>
      <c r="I10" s="43">
        <f t="shared" si="0"/>
        <v>1942.5</v>
      </c>
    </row>
    <row r="11" spans="1:13" x14ac:dyDescent="0.25">
      <c r="A11" s="38" t="s">
        <v>155</v>
      </c>
      <c r="B11" s="438">
        <v>41759</v>
      </c>
      <c r="C11" s="40">
        <v>3450</v>
      </c>
      <c r="D11" s="41">
        <v>150</v>
      </c>
      <c r="E11" s="40">
        <f t="shared" ref="E11:E19" si="1">+C11*0.05*F11</f>
        <v>345</v>
      </c>
      <c r="F11" s="41">
        <v>2</v>
      </c>
      <c r="G11" s="40">
        <f>+C11+D11+E11</f>
        <v>3945</v>
      </c>
      <c r="H11" s="42">
        <v>3240</v>
      </c>
      <c r="I11" s="43">
        <f t="shared" si="0"/>
        <v>2647.5</v>
      </c>
      <c r="K11" t="s">
        <v>1793</v>
      </c>
      <c r="L11" s="376">
        <v>41940</v>
      </c>
      <c r="M11" s="439">
        <v>2500</v>
      </c>
    </row>
    <row r="12" spans="1:13" x14ac:dyDescent="0.25">
      <c r="A12" s="38" t="s">
        <v>6</v>
      </c>
      <c r="B12" s="438">
        <v>41799</v>
      </c>
      <c r="C12" s="40">
        <v>3450</v>
      </c>
      <c r="D12" s="41">
        <v>150</v>
      </c>
      <c r="E12" s="40">
        <f t="shared" si="1"/>
        <v>517.5</v>
      </c>
      <c r="F12" s="41">
        <v>3</v>
      </c>
      <c r="G12" s="40">
        <f>+C12+D12+E12</f>
        <v>4117.5</v>
      </c>
      <c r="H12" s="40">
        <v>3240</v>
      </c>
      <c r="I12" s="43">
        <f t="shared" si="0"/>
        <v>3525</v>
      </c>
      <c r="K12" t="s">
        <v>1793</v>
      </c>
      <c r="L12" s="376">
        <v>41961</v>
      </c>
      <c r="M12" s="439">
        <v>2500</v>
      </c>
    </row>
    <row r="13" spans="1:13" x14ac:dyDescent="0.25">
      <c r="A13" s="38" t="s">
        <v>20</v>
      </c>
      <c r="B13" s="438">
        <v>41823</v>
      </c>
      <c r="C13" s="40">
        <v>3450</v>
      </c>
      <c r="D13" s="41">
        <v>150</v>
      </c>
      <c r="E13" s="40">
        <f t="shared" si="1"/>
        <v>517.5</v>
      </c>
      <c r="F13" s="41">
        <v>3</v>
      </c>
      <c r="G13" s="40">
        <f t="shared" ref="G13:G20" si="2">+C13+D13+E13</f>
        <v>4117.5</v>
      </c>
      <c r="H13" s="40">
        <v>3240</v>
      </c>
      <c r="I13" s="43">
        <f t="shared" si="0"/>
        <v>4402.5</v>
      </c>
    </row>
    <row r="14" spans="1:13" x14ac:dyDescent="0.25">
      <c r="A14" s="38" t="s">
        <v>39</v>
      </c>
      <c r="B14" s="438">
        <v>41823</v>
      </c>
      <c r="C14" s="40">
        <v>3450</v>
      </c>
      <c r="D14" s="41">
        <v>150</v>
      </c>
      <c r="E14" s="40">
        <f t="shared" si="1"/>
        <v>345</v>
      </c>
      <c r="F14" s="41">
        <v>2</v>
      </c>
      <c r="G14" s="40">
        <f t="shared" si="2"/>
        <v>3945</v>
      </c>
      <c r="H14" s="40">
        <v>3240</v>
      </c>
      <c r="I14" s="43">
        <f t="shared" si="0"/>
        <v>5107.5</v>
      </c>
    </row>
    <row r="15" spans="1:13" x14ac:dyDescent="0.25">
      <c r="A15" s="38" t="s">
        <v>40</v>
      </c>
      <c r="B15" s="438">
        <v>41887</v>
      </c>
      <c r="C15" s="40">
        <v>3450</v>
      </c>
      <c r="D15" s="41">
        <v>150</v>
      </c>
      <c r="E15" s="40">
        <f t="shared" si="1"/>
        <v>517.5</v>
      </c>
      <c r="F15" s="41">
        <v>3</v>
      </c>
      <c r="G15" s="40">
        <f t="shared" si="2"/>
        <v>4117.5</v>
      </c>
      <c r="H15" s="40">
        <v>3450</v>
      </c>
      <c r="I15" s="43">
        <f>I14+G15-H15</f>
        <v>5775</v>
      </c>
    </row>
    <row r="16" spans="1:13" x14ac:dyDescent="0.25">
      <c r="A16" s="38" t="s">
        <v>41</v>
      </c>
      <c r="B16" s="438">
        <v>41887</v>
      </c>
      <c r="C16" s="40">
        <v>3450</v>
      </c>
      <c r="D16" s="41">
        <v>150</v>
      </c>
      <c r="E16" s="40">
        <f t="shared" si="1"/>
        <v>345</v>
      </c>
      <c r="F16" s="41">
        <v>2</v>
      </c>
      <c r="G16" s="40">
        <f t="shared" si="2"/>
        <v>3945</v>
      </c>
      <c r="H16" s="40">
        <v>3450</v>
      </c>
      <c r="I16" s="43">
        <f t="shared" si="0"/>
        <v>6270</v>
      </c>
      <c r="L16" s="376"/>
      <c r="M16" s="439"/>
    </row>
    <row r="17" spans="1:13" x14ac:dyDescent="0.25">
      <c r="A17" s="38" t="s">
        <v>130</v>
      </c>
      <c r="B17" s="438">
        <v>41940</v>
      </c>
      <c r="C17" s="41">
        <v>3450</v>
      </c>
      <c r="D17" s="41">
        <v>150</v>
      </c>
      <c r="E17" s="41">
        <f t="shared" si="1"/>
        <v>345</v>
      </c>
      <c r="F17" s="41">
        <v>2</v>
      </c>
      <c r="G17" s="40">
        <f t="shared" si="2"/>
        <v>3945</v>
      </c>
      <c r="H17" s="41">
        <v>2500</v>
      </c>
      <c r="I17" s="43">
        <f t="shared" si="0"/>
        <v>7715</v>
      </c>
    </row>
    <row r="18" spans="1:13" x14ac:dyDescent="0.25">
      <c r="A18" s="38" t="s">
        <v>131</v>
      </c>
      <c r="B18" s="438">
        <v>41961</v>
      </c>
      <c r="C18" s="41">
        <v>3450</v>
      </c>
      <c r="D18" s="41">
        <v>150</v>
      </c>
      <c r="E18" s="41">
        <f t="shared" si="1"/>
        <v>345</v>
      </c>
      <c r="F18" s="41">
        <v>2</v>
      </c>
      <c r="G18" s="66">
        <f t="shared" si="2"/>
        <v>3945</v>
      </c>
      <c r="H18" s="41">
        <v>2500</v>
      </c>
      <c r="I18" s="43">
        <f t="shared" si="0"/>
        <v>9160</v>
      </c>
    </row>
    <row r="19" spans="1:13" x14ac:dyDescent="0.25">
      <c r="A19" s="38" t="s">
        <v>147</v>
      </c>
      <c r="B19" s="438">
        <v>42586</v>
      </c>
      <c r="C19" s="41">
        <v>3450</v>
      </c>
      <c r="D19" s="41">
        <v>150</v>
      </c>
      <c r="E19" s="41">
        <f t="shared" si="1"/>
        <v>345</v>
      </c>
      <c r="F19" s="41">
        <v>2</v>
      </c>
      <c r="G19" s="66">
        <f t="shared" si="2"/>
        <v>3945</v>
      </c>
      <c r="H19" s="41">
        <v>2317</v>
      </c>
      <c r="I19" s="43">
        <f t="shared" si="0"/>
        <v>10788</v>
      </c>
    </row>
    <row r="20" spans="1:13" x14ac:dyDescent="0.25">
      <c r="A20" s="38" t="s">
        <v>153</v>
      </c>
      <c r="B20" s="438">
        <v>42570</v>
      </c>
      <c r="C20" s="41">
        <v>3450</v>
      </c>
      <c r="D20" s="41">
        <v>150</v>
      </c>
      <c r="E20" s="41">
        <f>+C20*0.05*F20</f>
        <v>172.5</v>
      </c>
      <c r="F20" s="41">
        <v>1</v>
      </c>
      <c r="G20" s="66">
        <f t="shared" si="2"/>
        <v>3772.5</v>
      </c>
      <c r="H20" s="41">
        <v>11300</v>
      </c>
      <c r="I20" s="43">
        <f t="shared" si="0"/>
        <v>3260.5</v>
      </c>
    </row>
    <row r="21" spans="1:13" x14ac:dyDescent="0.25">
      <c r="A21" s="38" t="s">
        <v>1794</v>
      </c>
      <c r="B21" s="438"/>
      <c r="C21" s="41"/>
      <c r="D21" s="41"/>
      <c r="E21" s="41"/>
      <c r="F21" s="41"/>
      <c r="G21" s="66"/>
      <c r="H21" s="41"/>
      <c r="I21" s="71">
        <f>SUM(E8:E20)*0.7</f>
        <v>3260.25</v>
      </c>
    </row>
    <row r="22" spans="1:13" ht="15.75" thickBot="1" x14ac:dyDescent="0.3">
      <c r="A22" s="44" t="s">
        <v>108</v>
      </c>
      <c r="B22" s="45"/>
      <c r="C22" s="46"/>
      <c r="D22" s="46"/>
      <c r="E22" s="46"/>
      <c r="F22" s="46"/>
      <c r="G22" s="47"/>
      <c r="H22" s="49"/>
      <c r="I22" s="430">
        <f>+I20-I21</f>
        <v>0.25</v>
      </c>
      <c r="J22" s="56"/>
      <c r="M22" s="139"/>
    </row>
    <row r="28" spans="1:13" x14ac:dyDescent="0.25">
      <c r="A28" s="852"/>
      <c r="B28" s="852"/>
      <c r="C28" s="852"/>
      <c r="D28" s="852"/>
      <c r="E28" s="852"/>
      <c r="F28" s="852"/>
      <c r="G28" s="852"/>
      <c r="H28" s="852"/>
      <c r="I28" s="852"/>
    </row>
    <row r="30" spans="1:13" x14ac:dyDescent="0.25">
      <c r="A30" s="851"/>
      <c r="B30" s="851"/>
      <c r="C30" s="851"/>
      <c r="D30" s="851"/>
      <c r="E30" s="851"/>
      <c r="F30" s="851"/>
      <c r="G30" s="851"/>
      <c r="H30" s="851"/>
      <c r="I30" s="851"/>
    </row>
    <row r="31" spans="1:13" x14ac:dyDescent="0.25">
      <c r="A31" s="851"/>
      <c r="B31" s="851"/>
      <c r="C31" s="851"/>
      <c r="D31" s="851"/>
      <c r="E31" s="851"/>
      <c r="F31" s="851"/>
      <c r="G31" s="851"/>
      <c r="H31" s="851"/>
      <c r="I31" s="851"/>
    </row>
    <row r="32" spans="1:13" x14ac:dyDescent="0.25">
      <c r="A32" s="134"/>
      <c r="B32" s="134"/>
      <c r="C32" s="134"/>
      <c r="D32" s="135"/>
      <c r="E32" s="136"/>
      <c r="F32" s="137"/>
      <c r="G32" s="134"/>
      <c r="H32" s="134"/>
      <c r="I32" s="134"/>
    </row>
    <row r="33" spans="1:9" x14ac:dyDescent="0.25">
      <c r="A33" s="138"/>
      <c r="B33" s="440"/>
      <c r="C33" s="56"/>
      <c r="D33" s="56"/>
      <c r="E33" s="56"/>
      <c r="F33" s="56"/>
      <c r="G33" s="56"/>
      <c r="H33" s="56"/>
      <c r="I33" s="56"/>
    </row>
    <row r="34" spans="1:9" x14ac:dyDescent="0.25">
      <c r="A34" s="138"/>
      <c r="B34" s="440"/>
      <c r="C34" s="56"/>
      <c r="D34" s="56"/>
      <c r="E34" s="56"/>
      <c r="F34" s="56"/>
      <c r="G34" s="56"/>
      <c r="H34" s="56"/>
      <c r="I34" s="56"/>
    </row>
    <row r="35" spans="1:9" x14ac:dyDescent="0.25">
      <c r="A35" s="138"/>
      <c r="B35" s="440"/>
      <c r="C35" s="56"/>
      <c r="D35" s="56"/>
      <c r="E35" s="56"/>
      <c r="F35" s="56"/>
      <c r="G35" s="56"/>
      <c r="H35" s="56"/>
      <c r="I35" s="56"/>
    </row>
    <row r="36" spans="1:9" x14ac:dyDescent="0.25">
      <c r="A36" s="138"/>
      <c r="B36" s="440"/>
      <c r="C36" s="56"/>
      <c r="D36" s="56"/>
      <c r="E36" s="56"/>
      <c r="F36" s="56"/>
      <c r="G36" s="56"/>
      <c r="H36" s="56"/>
      <c r="I36" s="56"/>
    </row>
    <row r="37" spans="1:9" x14ac:dyDescent="0.25">
      <c r="A37" s="138"/>
      <c r="B37" s="440"/>
      <c r="C37" s="56"/>
      <c r="D37" s="56"/>
      <c r="E37" s="56"/>
      <c r="F37" s="56"/>
      <c r="G37" s="56"/>
      <c r="H37" s="56"/>
      <c r="I37" s="56"/>
    </row>
    <row r="38" spans="1:9" x14ac:dyDescent="0.25">
      <c r="A38" s="138"/>
      <c r="B38" s="440"/>
      <c r="C38" s="56"/>
      <c r="D38" s="56"/>
      <c r="E38" s="56"/>
      <c r="F38" s="56"/>
      <c r="G38" s="56"/>
      <c r="H38" s="56"/>
      <c r="I38" s="56"/>
    </row>
    <row r="39" spans="1:9" x14ac:dyDescent="0.25">
      <c r="A39" s="138"/>
      <c r="B39" s="440"/>
      <c r="C39" s="56"/>
      <c r="D39" s="56"/>
      <c r="E39" s="56"/>
      <c r="F39" s="56"/>
      <c r="G39" s="56"/>
      <c r="H39" s="56"/>
      <c r="I39" s="56"/>
    </row>
    <row r="40" spans="1:9" x14ac:dyDescent="0.25">
      <c r="A40" s="138"/>
      <c r="B40" s="440"/>
      <c r="C40" s="56"/>
      <c r="D40" s="56"/>
      <c r="E40" s="56"/>
      <c r="F40" s="56"/>
      <c r="G40" s="56"/>
      <c r="H40" s="56"/>
      <c r="I40" s="56"/>
    </row>
    <row r="41" spans="1:9" x14ac:dyDescent="0.25">
      <c r="A41" s="138"/>
      <c r="B41" s="440"/>
      <c r="C41" s="56"/>
      <c r="D41" s="56"/>
      <c r="E41" s="56"/>
      <c r="F41" s="56"/>
      <c r="G41" s="56"/>
      <c r="H41" s="56"/>
      <c r="I41" s="56"/>
    </row>
    <row r="42" spans="1:9" x14ac:dyDescent="0.25">
      <c r="A42" s="138"/>
      <c r="B42" s="440"/>
      <c r="C42" s="56"/>
      <c r="D42" s="56"/>
      <c r="E42" s="56"/>
      <c r="F42" s="56"/>
      <c r="G42" s="56"/>
      <c r="H42" s="56"/>
      <c r="I42" s="56"/>
    </row>
    <row r="43" spans="1:9" x14ac:dyDescent="0.25">
      <c r="A43" s="138"/>
      <c r="B43" s="440"/>
      <c r="C43" s="56"/>
      <c r="D43" s="56"/>
      <c r="E43" s="56"/>
      <c r="F43" s="56"/>
      <c r="G43" s="56"/>
      <c r="H43" s="56"/>
      <c r="I43" s="56"/>
    </row>
    <row r="44" spans="1:9" x14ac:dyDescent="0.25">
      <c r="A44" s="138"/>
      <c r="B44" s="440"/>
      <c r="C44" s="56"/>
      <c r="D44" s="56"/>
      <c r="E44" s="56"/>
      <c r="F44" s="56"/>
      <c r="G44" s="56"/>
      <c r="H44" s="56"/>
      <c r="I44" s="56"/>
    </row>
    <row r="45" spans="1:9" x14ac:dyDescent="0.25">
      <c r="A45" s="138"/>
      <c r="B45" s="440"/>
      <c r="C45" s="56"/>
      <c r="D45" s="56"/>
      <c r="E45" s="56"/>
      <c r="F45" s="56"/>
      <c r="G45" s="56"/>
      <c r="H45" s="56"/>
      <c r="I45" s="56"/>
    </row>
    <row r="46" spans="1:9" x14ac:dyDescent="0.25">
      <c r="A46" s="138"/>
      <c r="B46" s="440"/>
      <c r="C46" s="56"/>
      <c r="D46" s="56"/>
      <c r="E46" s="56"/>
      <c r="F46" s="56"/>
      <c r="G46" s="56"/>
      <c r="H46" s="56"/>
      <c r="I46" s="56"/>
    </row>
    <row r="47" spans="1:9" x14ac:dyDescent="0.25">
      <c r="A47" s="138"/>
      <c r="B47" s="440"/>
      <c r="C47" s="56"/>
      <c r="D47" s="56"/>
      <c r="E47" s="56"/>
      <c r="F47" s="56"/>
      <c r="G47" s="56"/>
      <c r="H47" s="56"/>
      <c r="I47" s="56"/>
    </row>
    <row r="48" spans="1:9" x14ac:dyDescent="0.25">
      <c r="A48" s="138"/>
      <c r="B48" s="440"/>
      <c r="C48" s="56"/>
      <c r="D48" s="56"/>
      <c r="E48" s="56"/>
      <c r="F48" s="56"/>
      <c r="G48" s="56"/>
      <c r="H48" s="56"/>
      <c r="I48" s="56"/>
    </row>
    <row r="49" spans="1:9" x14ac:dyDescent="0.25">
      <c r="A49" s="138"/>
      <c r="B49" s="441"/>
      <c r="C49" s="56"/>
      <c r="D49" s="56"/>
      <c r="E49" s="56"/>
      <c r="F49" s="56"/>
      <c r="G49" s="56"/>
      <c r="H49" s="56"/>
      <c r="I49" s="56"/>
    </row>
    <row r="50" spans="1:9" x14ac:dyDescent="0.25">
      <c r="A50" s="138"/>
      <c r="B50" s="441"/>
      <c r="C50" s="56"/>
      <c r="D50" s="56"/>
      <c r="E50" s="56"/>
      <c r="F50" s="56"/>
      <c r="G50" s="56"/>
      <c r="H50" s="56"/>
      <c r="I50" s="56"/>
    </row>
    <row r="51" spans="1:9" x14ac:dyDescent="0.25">
      <c r="A51" s="138"/>
      <c r="B51" s="442"/>
      <c r="C51" s="56"/>
      <c r="D51" s="56"/>
      <c r="E51" s="56"/>
      <c r="F51" s="56"/>
      <c r="G51" s="56"/>
      <c r="H51" s="56"/>
      <c r="I51" s="56"/>
    </row>
    <row r="52" spans="1:9" x14ac:dyDescent="0.25">
      <c r="A52" s="28"/>
      <c r="B52" s="28"/>
      <c r="C52" s="56"/>
      <c r="D52" s="56"/>
      <c r="E52" s="56"/>
      <c r="F52" s="56"/>
      <c r="G52" s="57"/>
      <c r="H52" s="57"/>
      <c r="I52" s="443"/>
    </row>
  </sheetData>
  <mergeCells count="6">
    <mergeCell ref="A30:I30"/>
    <mergeCell ref="A31:I31"/>
    <mergeCell ref="A28:I28"/>
    <mergeCell ref="A3:I3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3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2:AT29"/>
  <sheetViews>
    <sheetView workbookViewId="0">
      <pane xSplit="5" ySplit="15" topLeftCell="AP16" activePane="bottomRight" state="frozen"/>
      <selection pane="topRight" activeCell="F1" sqref="F1"/>
      <selection pane="bottomLeft" activeCell="A16" sqref="A16"/>
      <selection pane="bottomRight" activeCell="AQ17" sqref="AQ17"/>
    </sheetView>
  </sheetViews>
  <sheetFormatPr baseColWidth="10" defaultColWidth="11.42578125" defaultRowHeight="14.25" x14ac:dyDescent="0.2"/>
  <cols>
    <col min="1" max="1" width="5.140625" style="1" customWidth="1"/>
    <col min="2" max="2" width="38.85546875" style="1" bestFit="1" customWidth="1"/>
    <col min="3" max="3" width="12.28515625" style="1" customWidth="1"/>
    <col min="4" max="4" width="9.140625" style="1" customWidth="1"/>
    <col min="5" max="5" width="48.7109375" style="1" customWidth="1"/>
    <col min="6" max="6" width="15.5703125" style="2" bestFit="1" customWidth="1"/>
    <col min="7" max="7" width="8.7109375" style="2" bestFit="1" customWidth="1"/>
    <col min="8" max="8" width="11.5703125" style="2" bestFit="1" customWidth="1"/>
    <col min="9" max="9" width="8.7109375" style="2" bestFit="1" customWidth="1"/>
    <col min="10" max="10" width="11.5703125" style="3" bestFit="1" customWidth="1"/>
    <col min="11" max="11" width="8.85546875" style="2" customWidth="1"/>
    <col min="12" max="12" width="11.5703125" style="3" bestFit="1" customWidth="1"/>
    <col min="13" max="13" width="10.140625" style="2" customWidth="1"/>
    <col min="14" max="14" width="11.5703125" style="3" bestFit="1" customWidth="1"/>
    <col min="15" max="15" width="7.7109375" style="2" bestFit="1" customWidth="1"/>
    <col min="16" max="16" width="11.5703125" style="3" bestFit="1" customWidth="1"/>
    <col min="17" max="17" width="12.42578125" style="2" bestFit="1" customWidth="1"/>
    <col min="18" max="18" width="11.5703125" style="3" bestFit="1" customWidth="1"/>
    <col min="19" max="19" width="10" style="2" bestFit="1" customWidth="1"/>
    <col min="20" max="20" width="11.42578125" style="3"/>
    <col min="21" max="21" width="7.7109375" style="2" bestFit="1" customWidth="1"/>
    <col min="22" max="22" width="11.5703125" style="3" bestFit="1" customWidth="1"/>
    <col min="23" max="23" width="7.7109375" style="2" bestFit="1" customWidth="1"/>
    <col min="24" max="24" width="11.5703125" style="3" bestFit="1" customWidth="1"/>
    <col min="25" max="25" width="7.7109375" style="2" bestFit="1" customWidth="1"/>
    <col min="26" max="26" width="12.85546875" style="3" bestFit="1" customWidth="1"/>
    <col min="27" max="27" width="7.7109375" style="2" bestFit="1" customWidth="1"/>
    <col min="28" max="28" width="12.85546875" style="3" bestFit="1" customWidth="1"/>
    <col min="29" max="29" width="7.7109375" style="2" bestFit="1" customWidth="1"/>
    <col min="30" max="30" width="12.85546875" style="3" bestFit="1" customWidth="1"/>
    <col min="31" max="31" width="7.7109375" style="2" bestFit="1" customWidth="1"/>
    <col min="32" max="32" width="12.85546875" style="3" bestFit="1" customWidth="1"/>
    <col min="33" max="33" width="7.7109375" style="2" bestFit="1" customWidth="1"/>
    <col min="34" max="34" width="12.85546875" style="3" bestFit="1" customWidth="1"/>
    <col min="35" max="35" width="7.7109375" style="2" bestFit="1" customWidth="1"/>
    <col min="36" max="36" width="12.85546875" style="3" bestFit="1" customWidth="1"/>
    <col min="37" max="37" width="10" style="2" bestFit="1" customWidth="1"/>
    <col min="38" max="38" width="12.85546875" style="3" bestFit="1" customWidth="1"/>
    <col min="39" max="39" width="7.7109375" style="2" bestFit="1" customWidth="1"/>
    <col min="40" max="40" width="12.85546875" style="3" bestFit="1" customWidth="1"/>
    <col min="41" max="41" width="7.7109375" style="2" bestFit="1" customWidth="1"/>
    <col min="42" max="42" width="12.85546875" style="3" bestFit="1" customWidth="1"/>
    <col min="43" max="43" width="7.7109375" style="2" bestFit="1" customWidth="1"/>
    <col min="44" max="44" width="18.85546875" style="1" customWidth="1"/>
    <col min="45" max="45" width="3.42578125" style="1" customWidth="1"/>
    <col min="46" max="16384" width="11.42578125" style="1"/>
  </cols>
  <sheetData>
    <row r="2" spans="1:46" ht="18.75" x14ac:dyDescent="0.25">
      <c r="A2" s="861" t="s">
        <v>0</v>
      </c>
      <c r="B2" s="861"/>
      <c r="C2" s="861"/>
      <c r="D2" s="861"/>
      <c r="E2" s="861"/>
      <c r="F2" s="861"/>
      <c r="G2" s="1"/>
      <c r="H2" s="4"/>
      <c r="I2" s="1"/>
      <c r="K2" s="3"/>
      <c r="M2" s="3"/>
      <c r="O2" s="3"/>
      <c r="Q2" s="3"/>
      <c r="S2" s="3"/>
      <c r="U2" s="3"/>
      <c r="W2" s="3"/>
      <c r="Y2" s="3"/>
      <c r="AA2" s="3"/>
      <c r="AC2" s="3"/>
      <c r="AE2" s="3"/>
      <c r="AG2" s="3"/>
      <c r="AI2" s="3"/>
      <c r="AK2" s="3"/>
      <c r="AM2" s="3"/>
      <c r="AO2" s="3"/>
      <c r="AQ2" s="3"/>
    </row>
    <row r="3" spans="1:46" ht="18.75" x14ac:dyDescent="0.25">
      <c r="A3" s="861" t="s">
        <v>1</v>
      </c>
      <c r="B3" s="861"/>
      <c r="C3" s="861"/>
      <c r="D3" s="861"/>
      <c r="E3" s="861"/>
      <c r="F3" s="861"/>
      <c r="G3" s="1"/>
      <c r="H3" s="4"/>
      <c r="I3" s="1"/>
      <c r="K3" s="3"/>
      <c r="M3" s="3"/>
      <c r="O3" s="3"/>
      <c r="Q3" s="3"/>
      <c r="S3" s="3"/>
      <c r="U3" s="3"/>
      <c r="W3" s="3"/>
      <c r="Y3" s="3"/>
      <c r="AA3" s="3"/>
      <c r="AC3" s="3"/>
      <c r="AE3" s="3"/>
      <c r="AG3" s="3"/>
      <c r="AI3" s="3"/>
      <c r="AK3" s="3"/>
      <c r="AM3" s="3"/>
      <c r="AO3" s="3"/>
      <c r="AQ3" s="3"/>
    </row>
    <row r="4" spans="1:46" ht="18.75" x14ac:dyDescent="0.25">
      <c r="A4" s="861" t="s">
        <v>2</v>
      </c>
      <c r="B4" s="861"/>
      <c r="C4" s="861"/>
      <c r="D4" s="861"/>
      <c r="E4" s="861"/>
      <c r="F4" s="861"/>
      <c r="G4" s="1"/>
      <c r="H4" s="4"/>
      <c r="I4" s="1"/>
      <c r="K4" s="3"/>
      <c r="M4" s="3"/>
      <c r="O4" s="3"/>
      <c r="Q4" s="3"/>
      <c r="S4" s="3"/>
      <c r="U4" s="3"/>
      <c r="W4" s="3"/>
      <c r="Y4" s="3"/>
      <c r="AA4" s="3"/>
      <c r="AC4" s="3"/>
      <c r="AE4" s="3"/>
      <c r="AG4" s="3"/>
      <c r="AI4" s="3"/>
      <c r="AK4" s="3"/>
      <c r="AM4" s="3"/>
      <c r="AO4" s="3"/>
      <c r="AQ4" s="3"/>
    </row>
    <row r="5" spans="1:46" ht="16.5" x14ac:dyDescent="0.25">
      <c r="A5" s="6"/>
      <c r="B5" s="6"/>
      <c r="C5" s="6"/>
      <c r="D5" s="6"/>
      <c r="E5" s="6"/>
      <c r="F5" s="10" t="s">
        <v>5</v>
      </c>
      <c r="G5" s="2" t="s">
        <v>49</v>
      </c>
      <c r="H5" s="2" t="s">
        <v>21</v>
      </c>
      <c r="I5" s="2" t="s">
        <v>49</v>
      </c>
      <c r="J5" s="2" t="s">
        <v>22</v>
      </c>
      <c r="K5" s="2" t="s">
        <v>49</v>
      </c>
      <c r="L5" s="2" t="s">
        <v>23</v>
      </c>
      <c r="M5" s="2" t="s">
        <v>49</v>
      </c>
      <c r="N5" s="2" t="s">
        <v>24</v>
      </c>
      <c r="O5" s="2" t="s">
        <v>49</v>
      </c>
      <c r="P5" s="2" t="s">
        <v>25</v>
      </c>
      <c r="Q5" s="2" t="s">
        <v>49</v>
      </c>
      <c r="R5" s="2" t="s">
        <v>26</v>
      </c>
      <c r="S5" s="2" t="s">
        <v>49</v>
      </c>
      <c r="T5" s="2" t="s">
        <v>27</v>
      </c>
      <c r="U5" s="2" t="s">
        <v>49</v>
      </c>
      <c r="V5" s="2" t="s">
        <v>28</v>
      </c>
      <c r="W5" s="2" t="s">
        <v>49</v>
      </c>
      <c r="X5" s="2" t="s">
        <v>29</v>
      </c>
      <c r="Y5" s="2" t="s">
        <v>49</v>
      </c>
      <c r="Z5" s="2" t="s">
        <v>30</v>
      </c>
      <c r="AA5" s="2" t="s">
        <v>49</v>
      </c>
      <c r="AB5" s="2" t="s">
        <v>31</v>
      </c>
      <c r="AC5" s="2" t="s">
        <v>49</v>
      </c>
      <c r="AD5" s="2" t="s">
        <v>32</v>
      </c>
      <c r="AE5" s="2" t="s">
        <v>49</v>
      </c>
      <c r="AF5" s="2" t="s">
        <v>33</v>
      </c>
      <c r="AG5" s="2" t="s">
        <v>49</v>
      </c>
      <c r="AH5" s="2" t="s">
        <v>34</v>
      </c>
      <c r="AI5" s="2" t="s">
        <v>49</v>
      </c>
      <c r="AJ5" s="2" t="s">
        <v>35</v>
      </c>
      <c r="AK5" s="2" t="s">
        <v>49</v>
      </c>
      <c r="AL5" s="2" t="s">
        <v>36</v>
      </c>
      <c r="AM5" s="2" t="s">
        <v>49</v>
      </c>
      <c r="AN5" s="2" t="s">
        <v>37</v>
      </c>
      <c r="AO5" s="2" t="s">
        <v>49</v>
      </c>
      <c r="AP5" s="2" t="s">
        <v>38</v>
      </c>
      <c r="AQ5" s="2" t="s">
        <v>49</v>
      </c>
    </row>
    <row r="6" spans="1:46" ht="16.5" x14ac:dyDescent="0.25">
      <c r="A6" s="7" t="s">
        <v>3</v>
      </c>
      <c r="B6" s="7" t="s">
        <v>4</v>
      </c>
      <c r="C6" s="7"/>
      <c r="D6" s="7"/>
      <c r="E6" s="7"/>
      <c r="F6" s="10" t="s">
        <v>18</v>
      </c>
      <c r="G6" s="2" t="s">
        <v>50</v>
      </c>
      <c r="H6" s="2" t="s">
        <v>6</v>
      </c>
      <c r="I6" s="2" t="s">
        <v>50</v>
      </c>
      <c r="J6" s="2" t="s">
        <v>20</v>
      </c>
      <c r="K6" s="2" t="s">
        <v>50</v>
      </c>
      <c r="L6" s="2" t="s">
        <v>39</v>
      </c>
      <c r="M6" s="2" t="s">
        <v>50</v>
      </c>
      <c r="N6" s="2" t="s">
        <v>40</v>
      </c>
      <c r="O6" s="2" t="s">
        <v>50</v>
      </c>
      <c r="P6" s="2" t="s">
        <v>41</v>
      </c>
      <c r="Q6" s="2" t="s">
        <v>50</v>
      </c>
      <c r="R6" s="2" t="s">
        <v>47</v>
      </c>
      <c r="S6" s="2" t="s">
        <v>50</v>
      </c>
      <c r="T6" s="2" t="s">
        <v>42</v>
      </c>
      <c r="U6" s="2" t="s">
        <v>50</v>
      </c>
      <c r="V6" s="2" t="s">
        <v>43</v>
      </c>
      <c r="W6" s="2" t="s">
        <v>50</v>
      </c>
      <c r="X6" s="2" t="s">
        <v>44</v>
      </c>
      <c r="Y6" s="2" t="s">
        <v>50</v>
      </c>
      <c r="Z6" s="2" t="s">
        <v>45</v>
      </c>
      <c r="AA6" s="2" t="s">
        <v>50</v>
      </c>
      <c r="AB6" s="2" t="s">
        <v>46</v>
      </c>
      <c r="AC6" s="2" t="s">
        <v>50</v>
      </c>
      <c r="AD6" s="2" t="s">
        <v>48</v>
      </c>
      <c r="AE6" s="2" t="s">
        <v>50</v>
      </c>
      <c r="AF6" s="2" t="s">
        <v>6</v>
      </c>
      <c r="AG6" s="2" t="s">
        <v>50</v>
      </c>
      <c r="AH6" s="2" t="s">
        <v>20</v>
      </c>
      <c r="AI6" s="2" t="s">
        <v>50</v>
      </c>
      <c r="AJ6" s="2" t="s">
        <v>39</v>
      </c>
      <c r="AK6" s="2" t="s">
        <v>50</v>
      </c>
      <c r="AL6" s="2" t="s">
        <v>40</v>
      </c>
      <c r="AM6" s="2" t="s">
        <v>50</v>
      </c>
      <c r="AN6" s="2" t="s">
        <v>41</v>
      </c>
      <c r="AO6" s="2" t="s">
        <v>50</v>
      </c>
      <c r="AP6" s="2" t="s">
        <v>47</v>
      </c>
      <c r="AQ6" s="2" t="s">
        <v>50</v>
      </c>
    </row>
    <row r="7" spans="1:46" x14ac:dyDescent="0.2">
      <c r="A7" s="1">
        <v>1</v>
      </c>
      <c r="B7" s="1" t="s">
        <v>7</v>
      </c>
      <c r="C7" s="1" t="s">
        <v>52</v>
      </c>
      <c r="E7" s="13" t="s">
        <v>90</v>
      </c>
      <c r="F7" s="20">
        <v>1475</v>
      </c>
      <c r="G7" s="5" t="s">
        <v>56</v>
      </c>
      <c r="H7" s="23">
        <v>3713</v>
      </c>
      <c r="I7" s="5" t="s">
        <v>78</v>
      </c>
      <c r="J7" s="50">
        <v>3713</v>
      </c>
      <c r="K7" s="5" t="s">
        <v>96</v>
      </c>
      <c r="L7" s="63" t="s">
        <v>134</v>
      </c>
      <c r="M7" s="67"/>
      <c r="N7" s="68"/>
      <c r="O7" s="67"/>
      <c r="P7" s="68"/>
      <c r="Q7" s="67"/>
      <c r="R7" s="68"/>
      <c r="S7" s="5"/>
      <c r="T7" s="9"/>
      <c r="U7" s="5"/>
      <c r="V7" s="9"/>
      <c r="W7" s="5"/>
      <c r="X7" s="9"/>
      <c r="Y7" s="5"/>
      <c r="Z7" s="9"/>
      <c r="AA7" s="5"/>
      <c r="AB7" s="9"/>
      <c r="AC7" s="5"/>
      <c r="AD7" s="9"/>
      <c r="AE7" s="5"/>
      <c r="AF7" s="9"/>
      <c r="AG7" s="5"/>
      <c r="AH7" s="9"/>
      <c r="AI7" s="5"/>
      <c r="AJ7" s="9"/>
      <c r="AK7" s="5"/>
      <c r="AL7" s="9"/>
      <c r="AM7" s="5"/>
      <c r="AN7" s="9"/>
      <c r="AO7" s="5"/>
      <c r="AP7" s="9"/>
      <c r="AQ7" s="5"/>
    </row>
    <row r="8" spans="1:46" x14ac:dyDescent="0.2">
      <c r="A8" s="1">
        <v>2</v>
      </c>
      <c r="B8" s="1" t="s">
        <v>8</v>
      </c>
      <c r="C8" s="53" t="s">
        <v>51</v>
      </c>
      <c r="D8" s="53">
        <v>2015</v>
      </c>
      <c r="E8" s="1" t="s">
        <v>71</v>
      </c>
      <c r="F8" s="5">
        <v>1475</v>
      </c>
      <c r="G8" s="5" t="s">
        <v>63</v>
      </c>
      <c r="H8" s="23">
        <v>3243</v>
      </c>
      <c r="I8" s="5" t="s">
        <v>122</v>
      </c>
      <c r="J8" s="51">
        <v>3243</v>
      </c>
      <c r="K8" s="5" t="s">
        <v>94</v>
      </c>
      <c r="L8" s="9">
        <v>3772.5</v>
      </c>
      <c r="M8" s="5" t="s">
        <v>123</v>
      </c>
      <c r="N8" s="9">
        <v>3450</v>
      </c>
      <c r="O8" s="5" t="s">
        <v>123</v>
      </c>
      <c r="P8" s="9">
        <v>3761.88</v>
      </c>
      <c r="Q8" s="5" t="s">
        <v>129</v>
      </c>
      <c r="R8" s="61">
        <v>3243</v>
      </c>
      <c r="S8" s="5" t="s">
        <v>137</v>
      </c>
      <c r="T8" s="9">
        <v>3450</v>
      </c>
      <c r="U8" s="5" t="s">
        <v>146</v>
      </c>
      <c r="V8" s="9">
        <v>3243</v>
      </c>
      <c r="W8" s="5" t="s">
        <v>150</v>
      </c>
      <c r="X8" s="9">
        <v>3945</v>
      </c>
      <c r="Y8" s="5" t="s">
        <v>200</v>
      </c>
      <c r="Z8" s="9">
        <v>3772.5</v>
      </c>
      <c r="AA8" s="5" t="s">
        <v>200</v>
      </c>
      <c r="AB8" s="9">
        <v>3450</v>
      </c>
      <c r="AC8" s="5" t="s">
        <v>200</v>
      </c>
      <c r="AD8" s="9">
        <v>3450</v>
      </c>
      <c r="AE8" s="5" t="s">
        <v>174</v>
      </c>
      <c r="AF8" s="9">
        <v>3450</v>
      </c>
      <c r="AG8" s="5" t="s">
        <v>180</v>
      </c>
      <c r="AH8" s="9">
        <v>3600</v>
      </c>
      <c r="AI8" s="5" t="s">
        <v>199</v>
      </c>
      <c r="AJ8" s="9">
        <v>2940</v>
      </c>
      <c r="AK8" s="5" t="s">
        <v>223</v>
      </c>
      <c r="AL8" s="9">
        <v>2940</v>
      </c>
      <c r="AM8" s="5" t="s">
        <v>222</v>
      </c>
      <c r="AN8" s="9">
        <v>2940</v>
      </c>
      <c r="AO8" s="5" t="s">
        <v>233</v>
      </c>
      <c r="AP8" s="9">
        <v>2940</v>
      </c>
      <c r="AQ8" s="5" t="s">
        <v>235</v>
      </c>
      <c r="AR8" s="92" t="s">
        <v>231</v>
      </c>
      <c r="AT8" s="1" t="s">
        <v>238</v>
      </c>
    </row>
    <row r="9" spans="1:46" x14ac:dyDescent="0.2">
      <c r="A9" s="1">
        <v>3</v>
      </c>
      <c r="B9" s="1" t="s">
        <v>9</v>
      </c>
      <c r="C9" s="1" t="s">
        <v>52</v>
      </c>
      <c r="F9" s="20">
        <v>1475</v>
      </c>
      <c r="G9" s="5" t="s">
        <v>66</v>
      </c>
      <c r="H9" s="23">
        <v>3950</v>
      </c>
      <c r="I9" s="5" t="s">
        <v>85</v>
      </c>
      <c r="J9" s="50">
        <v>3950</v>
      </c>
      <c r="K9" s="5" t="s">
        <v>84</v>
      </c>
      <c r="L9" s="63" t="s">
        <v>134</v>
      </c>
      <c r="M9" s="64"/>
      <c r="N9" s="63"/>
      <c r="O9" s="65"/>
      <c r="P9" s="63"/>
      <c r="Q9" s="65"/>
      <c r="R9" s="63"/>
      <c r="S9" s="5"/>
      <c r="T9" s="9"/>
      <c r="U9" s="5"/>
      <c r="V9" s="9"/>
      <c r="W9" s="5"/>
      <c r="X9" s="9"/>
      <c r="Y9" s="5"/>
      <c r="Z9" s="9"/>
      <c r="AA9" s="5"/>
      <c r="AB9" s="9"/>
      <c r="AC9" s="5"/>
      <c r="AD9" s="9"/>
      <c r="AE9" s="5"/>
      <c r="AF9" s="9"/>
      <c r="AG9" s="5"/>
      <c r="AH9" s="9"/>
      <c r="AI9" s="5"/>
      <c r="AJ9" s="9"/>
      <c r="AK9" s="5"/>
      <c r="AL9" s="9"/>
      <c r="AM9" s="5"/>
      <c r="AN9" s="9"/>
      <c r="AO9" s="5"/>
      <c r="AP9" s="9"/>
      <c r="AQ9" s="5"/>
    </row>
    <row r="10" spans="1:46" x14ac:dyDescent="0.2">
      <c r="A10" s="1">
        <v>4</v>
      </c>
      <c r="B10" s="1" t="s">
        <v>10</v>
      </c>
      <c r="C10" s="86" t="s">
        <v>51</v>
      </c>
      <c r="D10" s="21">
        <v>2013</v>
      </c>
      <c r="E10" s="1" t="s">
        <v>72</v>
      </c>
      <c r="F10" s="5">
        <v>1475</v>
      </c>
      <c r="G10" s="5" t="s">
        <v>62</v>
      </c>
      <c r="H10" s="55">
        <v>3945</v>
      </c>
      <c r="I10" s="5" t="s">
        <v>119</v>
      </c>
      <c r="J10" s="5">
        <v>4117.5</v>
      </c>
      <c r="K10" s="5"/>
      <c r="L10" s="9">
        <v>3450</v>
      </c>
      <c r="M10" s="5" t="s">
        <v>160</v>
      </c>
      <c r="N10" s="9">
        <v>3450</v>
      </c>
      <c r="O10" s="5" t="s">
        <v>160</v>
      </c>
      <c r="P10" s="9">
        <v>3450</v>
      </c>
      <c r="Q10" s="5" t="s">
        <v>160</v>
      </c>
      <c r="R10" s="9">
        <v>3450</v>
      </c>
      <c r="S10" s="5" t="s">
        <v>160</v>
      </c>
      <c r="T10" s="9">
        <v>4807.5</v>
      </c>
      <c r="U10" s="5" t="s">
        <v>213</v>
      </c>
      <c r="V10" s="9">
        <v>4635</v>
      </c>
      <c r="W10" s="5" t="s">
        <v>213</v>
      </c>
      <c r="X10" s="9">
        <v>4462.5</v>
      </c>
      <c r="Y10" s="5" t="s">
        <v>213</v>
      </c>
      <c r="Z10" s="9">
        <v>4290</v>
      </c>
      <c r="AA10" s="5" t="s">
        <v>213</v>
      </c>
      <c r="AB10" s="9">
        <v>3450</v>
      </c>
      <c r="AC10" s="5" t="s">
        <v>179</v>
      </c>
      <c r="AD10" s="9">
        <v>2415</v>
      </c>
      <c r="AE10" s="5" t="s">
        <v>179</v>
      </c>
      <c r="AF10" s="9">
        <v>2415</v>
      </c>
      <c r="AG10" s="5" t="s">
        <v>182</v>
      </c>
      <c r="AH10" s="9">
        <v>2415</v>
      </c>
      <c r="AI10" s="5" t="s">
        <v>198</v>
      </c>
      <c r="AJ10" s="9">
        <v>2415</v>
      </c>
      <c r="AK10" s="5" t="s">
        <v>211</v>
      </c>
      <c r="AL10" s="9">
        <v>2415</v>
      </c>
      <c r="AM10" s="14" t="s">
        <v>229</v>
      </c>
      <c r="AN10" s="9">
        <v>2415</v>
      </c>
      <c r="AO10" s="5" t="s">
        <v>225</v>
      </c>
      <c r="AP10" s="9">
        <v>2415</v>
      </c>
      <c r="AQ10" s="5" t="s">
        <v>237</v>
      </c>
      <c r="AR10" s="92" t="s">
        <v>231</v>
      </c>
      <c r="AT10" s="1" t="s">
        <v>238</v>
      </c>
    </row>
    <row r="11" spans="1:46" x14ac:dyDescent="0.2">
      <c r="A11" s="1">
        <v>5</v>
      </c>
      <c r="B11" s="1" t="s">
        <v>11</v>
      </c>
      <c r="C11" s="53" t="s">
        <v>51</v>
      </c>
      <c r="D11" s="53">
        <v>2015</v>
      </c>
      <c r="E11" s="22" t="s">
        <v>73</v>
      </c>
      <c r="F11" s="20">
        <v>1475</v>
      </c>
      <c r="G11" s="5" t="s">
        <v>59</v>
      </c>
      <c r="H11" s="23">
        <v>3450</v>
      </c>
      <c r="I11" s="5" t="s">
        <v>81</v>
      </c>
      <c r="J11" s="51">
        <v>3243</v>
      </c>
      <c r="K11" s="5" t="s">
        <v>89</v>
      </c>
      <c r="L11" s="24">
        <v>3450</v>
      </c>
      <c r="M11" s="5" t="s">
        <v>124</v>
      </c>
      <c r="N11" s="24">
        <v>3450</v>
      </c>
      <c r="O11" s="5" t="s">
        <v>125</v>
      </c>
      <c r="P11" s="9">
        <v>3243</v>
      </c>
      <c r="Q11" s="5" t="s">
        <v>201</v>
      </c>
      <c r="R11" s="9">
        <v>3243</v>
      </c>
      <c r="S11" s="5" t="s">
        <v>139</v>
      </c>
      <c r="T11" s="9">
        <v>3243</v>
      </c>
      <c r="U11" s="5" t="s">
        <v>143</v>
      </c>
      <c r="V11" s="9">
        <v>3450</v>
      </c>
      <c r="W11" s="5" t="s">
        <v>151</v>
      </c>
      <c r="X11" s="9">
        <v>3450</v>
      </c>
      <c r="Y11" s="5"/>
      <c r="Z11" s="9">
        <v>3243</v>
      </c>
      <c r="AA11" s="5"/>
      <c r="AB11" s="9">
        <v>3450</v>
      </c>
      <c r="AC11" s="5" t="s">
        <v>165</v>
      </c>
      <c r="AD11" s="9">
        <v>3450</v>
      </c>
      <c r="AE11" s="5" t="s">
        <v>175</v>
      </c>
      <c r="AF11" s="9">
        <v>3450</v>
      </c>
      <c r="AG11" s="5" t="s">
        <v>183</v>
      </c>
      <c r="AH11" s="9">
        <v>3450</v>
      </c>
      <c r="AI11" s="5" t="s">
        <v>196</v>
      </c>
      <c r="AJ11" s="9">
        <v>3450</v>
      </c>
      <c r="AK11" s="62" t="s">
        <v>228</v>
      </c>
      <c r="AL11" s="91">
        <v>3243</v>
      </c>
      <c r="AM11" s="5" t="s">
        <v>216</v>
      </c>
      <c r="AN11" s="9">
        <v>3450</v>
      </c>
      <c r="AO11" s="5" t="s">
        <v>230</v>
      </c>
      <c r="AP11" s="9">
        <v>3450</v>
      </c>
      <c r="AQ11" s="5" t="s">
        <v>232</v>
      </c>
      <c r="AR11" s="92" t="s">
        <v>231</v>
      </c>
      <c r="AT11" s="1" t="s">
        <v>238</v>
      </c>
    </row>
    <row r="12" spans="1:46" x14ac:dyDescent="0.2">
      <c r="A12" s="1">
        <v>6</v>
      </c>
      <c r="B12" s="1" t="s">
        <v>12</v>
      </c>
      <c r="C12" s="53" t="s">
        <v>95</v>
      </c>
      <c r="D12" s="53">
        <v>2015</v>
      </c>
      <c r="E12" s="1" t="s">
        <v>12</v>
      </c>
      <c r="F12" s="20">
        <v>1475</v>
      </c>
      <c r="G12" s="5" t="s">
        <v>65</v>
      </c>
      <c r="H12" s="55">
        <v>3450</v>
      </c>
      <c r="I12" s="5" t="s">
        <v>110</v>
      </c>
      <c r="J12" s="54">
        <v>3243</v>
      </c>
      <c r="K12" s="5" t="s">
        <v>110</v>
      </c>
      <c r="L12" s="54">
        <v>4305</v>
      </c>
      <c r="M12" s="5" t="s">
        <v>117</v>
      </c>
      <c r="N12" s="9">
        <v>3772.5</v>
      </c>
      <c r="O12" s="5" t="s">
        <v>202</v>
      </c>
      <c r="P12" s="9">
        <v>3772.5</v>
      </c>
      <c r="Q12" s="5" t="s">
        <v>223</v>
      </c>
      <c r="R12" s="9">
        <v>3772.5</v>
      </c>
      <c r="S12" s="5" t="s">
        <v>145</v>
      </c>
      <c r="T12" s="9">
        <v>3772.5</v>
      </c>
      <c r="U12" s="5" t="s">
        <v>223</v>
      </c>
      <c r="V12" s="9">
        <v>3772.5</v>
      </c>
      <c r="W12" s="5" t="s">
        <v>223</v>
      </c>
      <c r="X12" s="9">
        <v>3772.5</v>
      </c>
      <c r="Y12" s="5" t="s">
        <v>166</v>
      </c>
      <c r="Z12" s="9">
        <v>3093</v>
      </c>
      <c r="AA12" s="5" t="s">
        <v>197</v>
      </c>
      <c r="AB12" s="9">
        <v>3450</v>
      </c>
      <c r="AC12" s="5" t="s">
        <v>218</v>
      </c>
      <c r="AD12" s="9">
        <v>4117.5</v>
      </c>
      <c r="AE12" s="5" t="s">
        <v>227</v>
      </c>
      <c r="AF12" s="9">
        <v>3945</v>
      </c>
      <c r="AG12" s="5" t="s">
        <v>227</v>
      </c>
      <c r="AH12" s="9">
        <v>3772.5</v>
      </c>
      <c r="AI12" s="5" t="s">
        <v>227</v>
      </c>
      <c r="AJ12" s="9">
        <v>5720</v>
      </c>
      <c r="AK12" s="5" t="s">
        <v>223</v>
      </c>
      <c r="AL12" s="5">
        <v>952.5</v>
      </c>
      <c r="AM12" s="5"/>
      <c r="AN12" s="9"/>
      <c r="AO12" s="5"/>
      <c r="AP12" s="9" t="s">
        <v>2022</v>
      </c>
      <c r="AQ12" s="5"/>
      <c r="AR12" s="1" t="s">
        <v>2017</v>
      </c>
    </row>
    <row r="13" spans="1:46" x14ac:dyDescent="0.2">
      <c r="A13" s="1">
        <v>7</v>
      </c>
      <c r="B13" s="1" t="s">
        <v>13</v>
      </c>
      <c r="C13" s="53" t="s">
        <v>51</v>
      </c>
      <c r="D13" s="53">
        <v>2015</v>
      </c>
      <c r="E13" s="1" t="s">
        <v>13</v>
      </c>
      <c r="F13" s="5">
        <v>1475</v>
      </c>
      <c r="G13" s="14" t="s">
        <v>79</v>
      </c>
      <c r="H13" s="23">
        <v>3948</v>
      </c>
      <c r="I13" s="5" t="s">
        <v>80</v>
      </c>
      <c r="J13" s="51">
        <v>3243</v>
      </c>
      <c r="K13" s="5" t="s">
        <v>87</v>
      </c>
      <c r="L13" s="58">
        <v>3243</v>
      </c>
      <c r="M13" s="59" t="s">
        <v>114</v>
      </c>
      <c r="N13" s="9">
        <v>3450</v>
      </c>
      <c r="O13" s="5"/>
      <c r="P13" s="9">
        <v>3243</v>
      </c>
      <c r="Q13" s="5" t="s">
        <v>203</v>
      </c>
      <c r="R13" s="9">
        <v>3243</v>
      </c>
      <c r="S13" s="62" t="s">
        <v>141</v>
      </c>
      <c r="T13" s="9">
        <v>3243</v>
      </c>
      <c r="U13" s="5" t="s">
        <v>132</v>
      </c>
      <c r="V13" s="9">
        <v>3243</v>
      </c>
      <c r="W13" s="5" t="s">
        <v>148</v>
      </c>
      <c r="X13" s="9">
        <v>3772.5</v>
      </c>
      <c r="Y13" s="5"/>
      <c r="Z13" s="9">
        <v>3600</v>
      </c>
      <c r="AA13" s="5"/>
      <c r="AB13" s="9">
        <v>3243</v>
      </c>
      <c r="AC13" s="5"/>
      <c r="AD13" s="9">
        <v>3243</v>
      </c>
      <c r="AE13" s="5"/>
      <c r="AF13" s="9">
        <v>3243</v>
      </c>
      <c r="AG13" s="5" t="s">
        <v>169</v>
      </c>
      <c r="AH13" s="9">
        <v>3243</v>
      </c>
      <c r="AI13" s="5" t="s">
        <v>187</v>
      </c>
      <c r="AJ13" s="9">
        <v>3243</v>
      </c>
      <c r="AK13" s="5" t="s">
        <v>184</v>
      </c>
      <c r="AL13" s="9">
        <v>3243</v>
      </c>
      <c r="AM13" s="5" t="s">
        <v>185</v>
      </c>
      <c r="AN13" s="9">
        <v>3243</v>
      </c>
      <c r="AO13" s="5" t="s">
        <v>186</v>
      </c>
      <c r="AP13" s="9">
        <v>3243</v>
      </c>
      <c r="AQ13" s="5" t="s">
        <v>234</v>
      </c>
      <c r="AR13" s="92" t="s">
        <v>231</v>
      </c>
      <c r="AT13" s="1" t="s">
        <v>238</v>
      </c>
    </row>
    <row r="14" spans="1:46" x14ac:dyDescent="0.2">
      <c r="A14" s="1">
        <v>8</v>
      </c>
      <c r="B14" s="1" t="s">
        <v>75</v>
      </c>
      <c r="C14" s="87" t="s">
        <v>51</v>
      </c>
      <c r="D14" s="21">
        <v>2013</v>
      </c>
      <c r="E14" s="1" t="s">
        <v>72</v>
      </c>
      <c r="F14" s="5">
        <v>1475</v>
      </c>
      <c r="G14" s="5" t="s">
        <v>61</v>
      </c>
      <c r="H14" s="55">
        <v>3945</v>
      </c>
      <c r="I14" s="5" t="s">
        <v>120</v>
      </c>
      <c r="J14" s="5">
        <v>4117.5</v>
      </c>
      <c r="K14" s="5" t="s">
        <v>204</v>
      </c>
      <c r="L14" s="9">
        <v>3450</v>
      </c>
      <c r="M14" s="5" t="s">
        <v>159</v>
      </c>
      <c r="N14" s="9">
        <v>3450</v>
      </c>
      <c r="O14" s="5" t="s">
        <v>159</v>
      </c>
      <c r="P14" s="9">
        <v>3450</v>
      </c>
      <c r="Q14" s="5" t="s">
        <v>159</v>
      </c>
      <c r="R14" s="9">
        <v>3450</v>
      </c>
      <c r="S14" s="5" t="s">
        <v>159</v>
      </c>
      <c r="T14" s="88" t="s">
        <v>192</v>
      </c>
      <c r="U14" s="89"/>
      <c r="V14" s="88"/>
      <c r="W14" s="89"/>
      <c r="X14" s="88"/>
      <c r="Y14" s="89"/>
      <c r="Z14" s="88"/>
      <c r="AA14" s="5"/>
      <c r="AB14" s="9">
        <v>3450</v>
      </c>
      <c r="AC14" s="5" t="s">
        <v>170</v>
      </c>
      <c r="AD14" s="9">
        <v>2415</v>
      </c>
      <c r="AE14" s="5" t="s">
        <v>172</v>
      </c>
      <c r="AF14" s="68"/>
      <c r="AG14" s="67"/>
      <c r="AH14" s="68"/>
      <c r="AI14" s="67"/>
      <c r="AJ14" s="68"/>
      <c r="AK14" s="67"/>
      <c r="AL14" s="68"/>
      <c r="AM14" s="5"/>
      <c r="AN14" s="9"/>
      <c r="AO14" s="5"/>
      <c r="AP14" s="9"/>
      <c r="AQ14" s="5"/>
      <c r="AR14" s="1" t="s">
        <v>2017</v>
      </c>
    </row>
    <row r="15" spans="1:46" x14ac:dyDescent="0.2">
      <c r="A15" s="1">
        <v>9</v>
      </c>
      <c r="B15" s="1" t="s">
        <v>14</v>
      </c>
      <c r="C15" s="1" t="s">
        <v>51</v>
      </c>
      <c r="D15" s="1">
        <v>2014</v>
      </c>
      <c r="E15" s="1" t="s">
        <v>74</v>
      </c>
      <c r="F15" s="20">
        <v>2950</v>
      </c>
      <c r="G15" s="5" t="s">
        <v>58</v>
      </c>
      <c r="H15" s="23">
        <v>3450</v>
      </c>
      <c r="I15" s="5" t="s">
        <v>93</v>
      </c>
      <c r="J15" s="51">
        <v>3240</v>
      </c>
      <c r="K15" s="5" t="s">
        <v>86</v>
      </c>
      <c r="L15" s="54">
        <v>3240</v>
      </c>
      <c r="M15" s="5" t="s">
        <v>126</v>
      </c>
      <c r="N15" s="9">
        <v>3240</v>
      </c>
      <c r="O15" s="5" t="s">
        <v>127</v>
      </c>
      <c r="P15" s="9">
        <v>3450</v>
      </c>
      <c r="Q15" s="5"/>
      <c r="R15" s="9">
        <v>3450</v>
      </c>
      <c r="S15" s="5"/>
      <c r="T15" s="9">
        <v>3450</v>
      </c>
      <c r="U15" s="5" t="s">
        <v>149</v>
      </c>
      <c r="V15" s="68">
        <v>3450</v>
      </c>
      <c r="W15" s="67"/>
      <c r="X15" s="68" t="s">
        <v>156</v>
      </c>
      <c r="Y15" s="5"/>
      <c r="Z15" s="9"/>
      <c r="AA15" s="5"/>
      <c r="AB15" s="9"/>
      <c r="AC15" s="5"/>
      <c r="AD15" s="9"/>
      <c r="AE15" s="5"/>
      <c r="AF15" s="9"/>
      <c r="AG15" s="5"/>
      <c r="AH15" s="9"/>
      <c r="AI15" s="5"/>
      <c r="AJ15" s="9"/>
      <c r="AK15" s="5"/>
      <c r="AL15" s="9"/>
      <c r="AM15" s="5"/>
      <c r="AN15" s="9"/>
      <c r="AO15" s="5"/>
      <c r="AP15" s="9"/>
      <c r="AQ15" s="5"/>
      <c r="AR15" s="1" t="s">
        <v>428</v>
      </c>
    </row>
    <row r="16" spans="1:46" x14ac:dyDescent="0.2">
      <c r="A16" s="1">
        <v>10</v>
      </c>
      <c r="B16" s="1" t="s">
        <v>15</v>
      </c>
      <c r="C16" s="53" t="s">
        <v>51</v>
      </c>
      <c r="D16" s="53">
        <v>2015</v>
      </c>
      <c r="E16" s="1" t="s">
        <v>191</v>
      </c>
      <c r="F16" s="20">
        <v>1475</v>
      </c>
      <c r="G16" s="5" t="s">
        <v>64</v>
      </c>
      <c r="H16" s="23">
        <v>4245.29</v>
      </c>
      <c r="I16" s="5" t="s">
        <v>109</v>
      </c>
      <c r="J16" s="9">
        <f>297.29+3650.71</f>
        <v>3948</v>
      </c>
      <c r="K16" s="5" t="s">
        <v>111</v>
      </c>
      <c r="L16" s="9">
        <v>3948</v>
      </c>
      <c r="M16" s="5" t="s">
        <v>111</v>
      </c>
      <c r="N16" s="9">
        <v>3243</v>
      </c>
      <c r="O16" s="5" t="s">
        <v>121</v>
      </c>
      <c r="P16" s="9">
        <v>3243</v>
      </c>
      <c r="Q16" s="5" t="s">
        <v>140</v>
      </c>
      <c r="R16" s="9">
        <v>3243</v>
      </c>
      <c r="S16" s="5" t="s">
        <v>139</v>
      </c>
      <c r="T16" s="9">
        <v>3243</v>
      </c>
      <c r="U16" s="5" t="s">
        <v>133</v>
      </c>
      <c r="V16" s="9">
        <v>3243</v>
      </c>
      <c r="W16" s="5" t="s">
        <v>152</v>
      </c>
      <c r="X16" s="9">
        <v>3243</v>
      </c>
      <c r="Y16" s="5" t="s">
        <v>162</v>
      </c>
      <c r="Z16" s="9">
        <v>3243</v>
      </c>
      <c r="AA16" s="5" t="s">
        <v>161</v>
      </c>
      <c r="AB16" s="9">
        <v>3243</v>
      </c>
      <c r="AC16" s="5" t="s">
        <v>164</v>
      </c>
      <c r="AD16" s="9">
        <v>3243</v>
      </c>
      <c r="AE16" s="5" t="s">
        <v>171</v>
      </c>
      <c r="AF16" s="9">
        <v>3243</v>
      </c>
      <c r="AG16" s="5" t="s">
        <v>178</v>
      </c>
      <c r="AH16" s="9">
        <v>3243</v>
      </c>
      <c r="AI16" s="5" t="s">
        <v>190</v>
      </c>
      <c r="AJ16" s="9">
        <v>3243</v>
      </c>
      <c r="AK16" s="5" t="s">
        <v>210</v>
      </c>
      <c r="AL16" s="9">
        <v>3243</v>
      </c>
      <c r="AM16" s="5" t="s">
        <v>217</v>
      </c>
      <c r="AN16" s="9">
        <v>3243</v>
      </c>
      <c r="AO16" s="5" t="s">
        <v>224</v>
      </c>
      <c r="AP16" s="9">
        <v>3450</v>
      </c>
      <c r="AQ16" s="5" t="s">
        <v>236</v>
      </c>
      <c r="AR16" s="92" t="s">
        <v>231</v>
      </c>
      <c r="AT16" s="1" t="s">
        <v>238</v>
      </c>
    </row>
    <row r="17" spans="1:46" x14ac:dyDescent="0.2">
      <c r="A17" s="1">
        <v>11</v>
      </c>
      <c r="B17" s="1" t="s">
        <v>16</v>
      </c>
      <c r="C17" s="87" t="s">
        <v>51</v>
      </c>
      <c r="D17" s="21">
        <v>2013</v>
      </c>
      <c r="E17" s="1" t="s">
        <v>72</v>
      </c>
      <c r="F17" s="5">
        <v>1475</v>
      </c>
      <c r="G17" s="5" t="s">
        <v>60</v>
      </c>
      <c r="H17" s="55">
        <v>3945</v>
      </c>
      <c r="I17" s="5" t="s">
        <v>118</v>
      </c>
      <c r="J17" s="5">
        <v>4117.5</v>
      </c>
      <c r="K17" s="5" t="s">
        <v>205</v>
      </c>
      <c r="L17" s="9">
        <v>3450</v>
      </c>
      <c r="M17" s="5" t="s">
        <v>158</v>
      </c>
      <c r="N17" s="9">
        <v>3450</v>
      </c>
      <c r="O17" s="5" t="s">
        <v>158</v>
      </c>
      <c r="P17" s="9">
        <v>3450</v>
      </c>
      <c r="Q17" s="5" t="s">
        <v>158</v>
      </c>
      <c r="R17" s="9">
        <v>3450</v>
      </c>
      <c r="S17" s="5" t="s">
        <v>158</v>
      </c>
      <c r="T17" s="9">
        <v>5497.5</v>
      </c>
      <c r="U17" s="5" t="s">
        <v>242</v>
      </c>
      <c r="V17" s="9">
        <v>5325</v>
      </c>
      <c r="W17" s="5" t="s">
        <v>242</v>
      </c>
      <c r="X17" s="9">
        <v>5152.5</v>
      </c>
      <c r="Y17" s="5" t="s">
        <v>242</v>
      </c>
      <c r="Z17" s="9">
        <v>4980</v>
      </c>
      <c r="AA17" s="5" t="s">
        <v>242</v>
      </c>
      <c r="AB17" s="9">
        <v>3450</v>
      </c>
      <c r="AC17" s="5" t="s">
        <v>177</v>
      </c>
      <c r="AD17" s="9">
        <v>2415</v>
      </c>
      <c r="AE17" s="5" t="s">
        <v>176</v>
      </c>
      <c r="AF17" s="9">
        <v>2415</v>
      </c>
      <c r="AG17" s="5" t="s">
        <v>181</v>
      </c>
      <c r="AH17" s="9">
        <v>2415</v>
      </c>
      <c r="AI17" s="5" t="s">
        <v>195</v>
      </c>
      <c r="AJ17" s="9">
        <v>2415</v>
      </c>
      <c r="AK17" s="5" t="s">
        <v>212</v>
      </c>
      <c r="AL17" s="9">
        <v>2415</v>
      </c>
      <c r="AM17" s="5" t="s">
        <v>219</v>
      </c>
      <c r="AN17" s="9">
        <v>2415</v>
      </c>
      <c r="AO17" s="5" t="s">
        <v>226</v>
      </c>
      <c r="AP17" s="9">
        <v>2415</v>
      </c>
      <c r="AQ17" s="5" t="s">
        <v>209</v>
      </c>
      <c r="AR17" s="1" t="s">
        <v>240</v>
      </c>
    </row>
    <row r="18" spans="1:46" x14ac:dyDescent="0.2">
      <c r="A18" s="1">
        <v>12</v>
      </c>
      <c r="B18" s="1" t="s">
        <v>17</v>
      </c>
      <c r="C18" s="1" t="s">
        <v>53</v>
      </c>
      <c r="E18" s="13" t="s">
        <v>91</v>
      </c>
      <c r="F18" s="20">
        <v>2950</v>
      </c>
      <c r="G18" s="5" t="s">
        <v>57</v>
      </c>
      <c r="H18" s="60">
        <v>4100</v>
      </c>
      <c r="I18" s="59"/>
      <c r="J18" s="58">
        <f>3950+150+197.5</f>
        <v>4297.5</v>
      </c>
      <c r="K18" s="59" t="s">
        <v>116</v>
      </c>
      <c r="L18" s="58">
        <v>3950</v>
      </c>
      <c r="M18" s="59" t="s">
        <v>115</v>
      </c>
      <c r="N18" s="58">
        <v>3948</v>
      </c>
      <c r="O18" s="5"/>
      <c r="P18" s="9">
        <v>3950</v>
      </c>
      <c r="R18" s="9">
        <v>3950</v>
      </c>
      <c r="S18" s="5" t="s">
        <v>138</v>
      </c>
      <c r="T18" s="9">
        <v>3948</v>
      </c>
      <c r="U18" s="5" t="s">
        <v>144</v>
      </c>
      <c r="V18" s="9">
        <v>4200</v>
      </c>
      <c r="W18" s="5" t="s">
        <v>206</v>
      </c>
      <c r="X18" s="9">
        <v>3950</v>
      </c>
      <c r="Y18" s="5" t="s">
        <v>157</v>
      </c>
      <c r="Z18" s="9">
        <v>4200</v>
      </c>
      <c r="AA18" s="5"/>
      <c r="AB18" s="9">
        <v>4560</v>
      </c>
      <c r="AC18" s="5" t="s">
        <v>188</v>
      </c>
      <c r="AD18" s="9">
        <v>4100</v>
      </c>
      <c r="AE18" s="5" t="s">
        <v>189</v>
      </c>
      <c r="AF18" s="9">
        <v>4200</v>
      </c>
      <c r="AG18" s="5" t="s">
        <v>223</v>
      </c>
      <c r="AH18" s="9">
        <v>4200</v>
      </c>
      <c r="AI18" s="5" t="s">
        <v>214</v>
      </c>
      <c r="AJ18" s="9">
        <v>3948</v>
      </c>
      <c r="AK18" s="5" t="s">
        <v>215</v>
      </c>
      <c r="AL18" s="9">
        <v>4560</v>
      </c>
      <c r="AM18" s="5" t="s">
        <v>220</v>
      </c>
      <c r="AN18" s="9">
        <v>4215</v>
      </c>
      <c r="AO18" s="5" t="s">
        <v>221</v>
      </c>
      <c r="AP18" s="9">
        <v>4560</v>
      </c>
      <c r="AQ18" s="5" t="s">
        <v>241</v>
      </c>
      <c r="AR18" s="92" t="s">
        <v>231</v>
      </c>
      <c r="AT18" s="1" t="s">
        <v>239</v>
      </c>
    </row>
    <row r="19" spans="1:46" x14ac:dyDescent="0.2">
      <c r="A19" s="1">
        <v>13</v>
      </c>
      <c r="B19" s="1" t="s">
        <v>55</v>
      </c>
      <c r="C19" s="1" t="s">
        <v>51</v>
      </c>
      <c r="D19" s="1">
        <v>2014</v>
      </c>
      <c r="E19" s="13" t="s">
        <v>92</v>
      </c>
      <c r="F19" s="20">
        <v>2950</v>
      </c>
      <c r="G19" s="14" t="s">
        <v>82</v>
      </c>
      <c r="H19" s="52">
        <v>3772.5</v>
      </c>
      <c r="I19" s="5" t="s">
        <v>88</v>
      </c>
      <c r="J19" s="51">
        <v>3450</v>
      </c>
      <c r="K19" s="5" t="s">
        <v>94</v>
      </c>
      <c r="L19" s="9">
        <v>3772.5</v>
      </c>
      <c r="M19" s="5" t="s">
        <v>128</v>
      </c>
      <c r="N19" s="9">
        <v>3772.5</v>
      </c>
      <c r="O19" s="5" t="s">
        <v>207</v>
      </c>
      <c r="P19" s="9">
        <v>3600</v>
      </c>
      <c r="Q19" s="5" t="s">
        <v>136</v>
      </c>
      <c r="R19" s="9">
        <v>3772.5</v>
      </c>
      <c r="S19" s="5" t="s">
        <v>208</v>
      </c>
      <c r="T19" s="9">
        <v>3600</v>
      </c>
      <c r="U19" s="5" t="s">
        <v>208</v>
      </c>
      <c r="V19" s="9">
        <v>3600</v>
      </c>
      <c r="W19" s="5"/>
      <c r="X19" s="9">
        <v>3772.5</v>
      </c>
      <c r="Y19" s="5"/>
      <c r="Z19" s="9">
        <v>3243</v>
      </c>
      <c r="AA19" s="5"/>
      <c r="AB19" s="9">
        <v>3243</v>
      </c>
      <c r="AC19" s="5"/>
      <c r="AD19" s="9">
        <v>3243</v>
      </c>
      <c r="AE19" s="5" t="s">
        <v>173</v>
      </c>
      <c r="AF19" s="9">
        <v>3106.5</v>
      </c>
      <c r="AG19" s="5" t="s">
        <v>223</v>
      </c>
      <c r="AH19" s="9">
        <v>5190</v>
      </c>
      <c r="AI19" s="5" t="s">
        <v>209</v>
      </c>
      <c r="AJ19" s="9">
        <v>4980</v>
      </c>
      <c r="AK19" s="5" t="s">
        <v>209</v>
      </c>
      <c r="AL19" s="9">
        <v>4770</v>
      </c>
      <c r="AM19" s="5" t="s">
        <v>209</v>
      </c>
      <c r="AN19" s="9">
        <v>4560</v>
      </c>
      <c r="AO19" s="5" t="s">
        <v>209</v>
      </c>
      <c r="AP19" s="9">
        <v>4200</v>
      </c>
      <c r="AQ19" s="5" t="s">
        <v>209</v>
      </c>
      <c r="AR19" s="92" t="s">
        <v>231</v>
      </c>
      <c r="AT19" s="1" t="s">
        <v>239</v>
      </c>
    </row>
    <row r="20" spans="1:46" x14ac:dyDescent="0.2">
      <c r="B20" s="11" t="s">
        <v>54</v>
      </c>
      <c r="C20" s="11"/>
      <c r="D20" s="11"/>
      <c r="E20" s="11"/>
      <c r="F20" s="12">
        <f>SUM(F7:F19)</f>
        <v>23600</v>
      </c>
      <c r="G20" s="12" t="s">
        <v>142</v>
      </c>
      <c r="H20" s="12">
        <f>SUM(H7:H19)</f>
        <v>49156.79</v>
      </c>
      <c r="I20" s="12" t="s">
        <v>142</v>
      </c>
      <c r="J20" s="12">
        <f>SUM(J7:J19)</f>
        <v>47923</v>
      </c>
      <c r="K20" s="12" t="s">
        <v>142</v>
      </c>
      <c r="L20" s="12">
        <f>SUM(L7:L19)</f>
        <v>40031</v>
      </c>
      <c r="M20" s="12" t="s">
        <v>142</v>
      </c>
      <c r="N20" s="12">
        <f>SUM(N7:N19)</f>
        <v>38676</v>
      </c>
      <c r="O20" s="12" t="s">
        <v>142</v>
      </c>
      <c r="P20" s="12">
        <f>SUM(P7:P19)</f>
        <v>38613.380000000005</v>
      </c>
      <c r="Q20" s="12" t="s">
        <v>142</v>
      </c>
      <c r="R20" s="12">
        <f>SUM(R7:R19)</f>
        <v>38267</v>
      </c>
      <c r="S20" s="12" t="s">
        <v>142</v>
      </c>
      <c r="T20" s="12">
        <f>SUM(T7:T19)</f>
        <v>38254.5</v>
      </c>
      <c r="U20" s="12" t="s">
        <v>142</v>
      </c>
      <c r="V20" s="12">
        <f>SUM(V7:V19)</f>
        <v>38161.5</v>
      </c>
      <c r="W20" s="12" t="s">
        <v>142</v>
      </c>
      <c r="X20" s="12">
        <f>SUM(X7:X19)</f>
        <v>35520.5</v>
      </c>
      <c r="Y20" s="12">
        <f>SUM(Y7:Y18)</f>
        <v>0</v>
      </c>
      <c r="Z20" s="12">
        <f>SUM(Z8:Z19)</f>
        <v>33664.5</v>
      </c>
      <c r="AA20" s="12" t="s">
        <v>142</v>
      </c>
      <c r="AB20" s="12">
        <f>SUM(AB8:AB19)</f>
        <v>34989</v>
      </c>
      <c r="AC20" s="12" t="s">
        <v>142</v>
      </c>
      <c r="AD20" s="12">
        <f>SUM(AD8:AD19)</f>
        <v>32091.5</v>
      </c>
      <c r="AE20" s="12">
        <f>SUM(AE8:AE19)</f>
        <v>0</v>
      </c>
      <c r="AF20" s="12">
        <f>SUM(AF8:AF19)</f>
        <v>29467.5</v>
      </c>
      <c r="AG20" s="12">
        <f>SUM(AG8:AG19)</f>
        <v>0</v>
      </c>
      <c r="AH20" s="12">
        <f>SUM(AH8:AH19)</f>
        <v>31528.5</v>
      </c>
      <c r="AI20" s="12" t="s">
        <v>142</v>
      </c>
      <c r="AJ20" s="12">
        <f>SUM(AJ8:AJ19)</f>
        <v>32354</v>
      </c>
      <c r="AK20" s="12" t="s">
        <v>142</v>
      </c>
      <c r="AL20" s="12">
        <f>SUM(AL8:AL19)</f>
        <v>27781.5</v>
      </c>
      <c r="AM20" s="12"/>
      <c r="AN20" s="12">
        <f>SUM(AN8:AN19)</f>
        <v>26481</v>
      </c>
      <c r="AO20" s="12"/>
      <c r="AP20" s="12">
        <f>SUM(AP8:AP19)</f>
        <v>26673</v>
      </c>
    </row>
    <row r="26" spans="1:46" ht="16.5" x14ac:dyDescent="0.25">
      <c r="B26" s="7" t="s">
        <v>112</v>
      </c>
    </row>
    <row r="27" spans="1:46" x14ac:dyDescent="0.2">
      <c r="A27" s="1">
        <v>1</v>
      </c>
      <c r="B27" s="1" t="s">
        <v>7</v>
      </c>
      <c r="C27" s="1" t="s">
        <v>52</v>
      </c>
      <c r="E27" s="13" t="s">
        <v>90</v>
      </c>
      <c r="F27" s="20">
        <v>1475</v>
      </c>
      <c r="G27" s="5" t="s">
        <v>56</v>
      </c>
      <c r="H27" s="23">
        <v>3713</v>
      </c>
      <c r="I27" s="5" t="s">
        <v>78</v>
      </c>
      <c r="J27" s="50">
        <v>3713</v>
      </c>
      <c r="K27" s="5" t="s">
        <v>96</v>
      </c>
      <c r="L27" s="63" t="s">
        <v>134</v>
      </c>
    </row>
    <row r="28" spans="1:46" x14ac:dyDescent="0.2">
      <c r="A28" s="1">
        <v>3</v>
      </c>
      <c r="B28" s="1" t="s">
        <v>9</v>
      </c>
      <c r="C28" s="1" t="s">
        <v>52</v>
      </c>
      <c r="F28" s="20">
        <v>1475</v>
      </c>
      <c r="G28" s="5" t="s">
        <v>66</v>
      </c>
      <c r="H28" s="23">
        <v>3950</v>
      </c>
      <c r="I28" s="5" t="s">
        <v>85</v>
      </c>
      <c r="J28" s="50">
        <v>3950</v>
      </c>
      <c r="K28" s="5" t="s">
        <v>84</v>
      </c>
      <c r="L28" s="63" t="s">
        <v>134</v>
      </c>
    </row>
    <row r="29" spans="1:46" x14ac:dyDescent="0.2">
      <c r="A29" s="1">
        <v>9</v>
      </c>
      <c r="B29" s="1" t="s">
        <v>14</v>
      </c>
      <c r="C29" s="1" t="s">
        <v>51</v>
      </c>
      <c r="D29" s="1">
        <v>2014</v>
      </c>
      <c r="E29" s="1" t="s">
        <v>74</v>
      </c>
      <c r="F29" s="20">
        <v>2950</v>
      </c>
      <c r="G29" s="5" t="s">
        <v>58</v>
      </c>
      <c r="H29" s="23">
        <v>3450</v>
      </c>
      <c r="I29" s="5" t="s">
        <v>93</v>
      </c>
      <c r="J29" s="51">
        <v>3240</v>
      </c>
      <c r="K29" s="5" t="s">
        <v>86</v>
      </c>
      <c r="L29" s="54">
        <v>3240</v>
      </c>
      <c r="M29" s="5" t="s">
        <v>126</v>
      </c>
      <c r="N29" s="9">
        <v>3240</v>
      </c>
      <c r="O29" s="5" t="s">
        <v>127</v>
      </c>
      <c r="P29" s="9">
        <v>3450</v>
      </c>
      <c r="Q29" s="5"/>
      <c r="R29" s="9">
        <v>3450</v>
      </c>
      <c r="S29" s="5"/>
      <c r="T29" s="9">
        <v>3450</v>
      </c>
      <c r="U29" s="5" t="s">
        <v>149</v>
      </c>
      <c r="V29" s="68">
        <v>3450</v>
      </c>
      <c r="W29" s="67"/>
      <c r="X29" s="68" t="s">
        <v>156</v>
      </c>
    </row>
  </sheetData>
  <mergeCells count="3">
    <mergeCell ref="A2:F2"/>
    <mergeCell ref="A3:F3"/>
    <mergeCell ref="A4:F4"/>
  </mergeCell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2:M61"/>
  <sheetViews>
    <sheetView topLeftCell="A29" zoomScale="96" zoomScaleNormal="96" workbookViewId="0">
      <selection activeCell="N49" sqref="N49"/>
    </sheetView>
  </sheetViews>
  <sheetFormatPr baseColWidth="10" defaultRowHeight="15" x14ac:dyDescent="0.25"/>
  <cols>
    <col min="1" max="1" width="23" customWidth="1"/>
    <col min="14" max="14" width="37.28515625" customWidth="1"/>
  </cols>
  <sheetData>
    <row r="2" spans="1:10" ht="15.75" thickBot="1" x14ac:dyDescent="0.3"/>
    <row r="3" spans="1:10" ht="15.75" thickBot="1" x14ac:dyDescent="0.3">
      <c r="A3" s="853" t="s">
        <v>97</v>
      </c>
      <c r="B3" s="854"/>
      <c r="C3" s="854"/>
      <c r="D3" s="854"/>
      <c r="E3" s="854"/>
      <c r="F3" s="854"/>
      <c r="G3" s="854"/>
      <c r="H3" s="854"/>
      <c r="I3" s="855"/>
    </row>
    <row r="4" spans="1:10" x14ac:dyDescent="0.25">
      <c r="A4" s="25"/>
      <c r="B4" s="26"/>
      <c r="C4" s="26"/>
      <c r="D4" s="26"/>
      <c r="E4" s="26"/>
      <c r="F4" s="26"/>
      <c r="G4" s="26"/>
      <c r="H4" s="26"/>
      <c r="I4" s="27"/>
    </row>
    <row r="5" spans="1:10" x14ac:dyDescent="0.25">
      <c r="A5" s="862" t="s">
        <v>98</v>
      </c>
      <c r="B5" s="863"/>
      <c r="C5" s="863"/>
      <c r="D5" s="863"/>
      <c r="E5" s="28" t="s">
        <v>19</v>
      </c>
      <c r="F5" s="28"/>
      <c r="G5" s="28"/>
      <c r="H5" s="28"/>
      <c r="I5" s="29"/>
    </row>
    <row r="6" spans="1:10" ht="15.75" thickBot="1" x14ac:dyDescent="0.3">
      <c r="A6" s="858" t="s">
        <v>135</v>
      </c>
      <c r="B6" s="859"/>
      <c r="C6" s="859"/>
      <c r="D6" s="859"/>
      <c r="E6" s="859"/>
      <c r="F6" s="859"/>
      <c r="G6" s="859"/>
      <c r="H6" s="859"/>
      <c r="I6" s="860"/>
    </row>
    <row r="7" spans="1:10" ht="38.25" x14ac:dyDescent="0.25">
      <c r="A7" s="30" t="s">
        <v>99</v>
      </c>
      <c r="B7" s="31" t="s">
        <v>100</v>
      </c>
      <c r="C7" s="32" t="s">
        <v>101</v>
      </c>
      <c r="D7" s="33" t="s">
        <v>102</v>
      </c>
      <c r="E7" s="34" t="s">
        <v>103</v>
      </c>
      <c r="F7" s="35" t="s">
        <v>104</v>
      </c>
      <c r="G7" s="36" t="s">
        <v>105</v>
      </c>
      <c r="H7" s="36" t="s">
        <v>106</v>
      </c>
      <c r="I7" s="37" t="s">
        <v>107</v>
      </c>
    </row>
    <row r="8" spans="1:10" x14ac:dyDescent="0.25">
      <c r="A8" s="38" t="s">
        <v>20</v>
      </c>
      <c r="B8" s="39">
        <v>41829</v>
      </c>
      <c r="C8" s="40">
        <v>3450</v>
      </c>
      <c r="D8" s="41">
        <v>150</v>
      </c>
      <c r="E8" s="40">
        <f t="shared" ref="E8:E16" si="0">+C8*0.05*F8</f>
        <v>517.5</v>
      </c>
      <c r="F8" s="41">
        <v>3</v>
      </c>
      <c r="G8" s="40">
        <f t="shared" ref="G8:G15" si="1">+C8+D8+E8</f>
        <v>4117.5</v>
      </c>
      <c r="H8" s="42">
        <v>4117.5</v>
      </c>
      <c r="I8" s="43">
        <f>G8-H8</f>
        <v>0</v>
      </c>
    </row>
    <row r="9" spans="1:10" x14ac:dyDescent="0.25">
      <c r="A9" s="38" t="s">
        <v>39</v>
      </c>
      <c r="B9" s="39">
        <v>41971</v>
      </c>
      <c r="C9" s="40">
        <v>3450</v>
      </c>
      <c r="D9" s="41">
        <v>150</v>
      </c>
      <c r="E9" s="40">
        <f t="shared" si="0"/>
        <v>1035</v>
      </c>
      <c r="F9" s="41">
        <v>6</v>
      </c>
      <c r="G9" s="40">
        <f t="shared" si="1"/>
        <v>4635</v>
      </c>
      <c r="H9" s="42">
        <v>3450</v>
      </c>
      <c r="I9" s="43">
        <f t="shared" ref="I9:I15" si="2">+I8+G9-H9</f>
        <v>1185</v>
      </c>
      <c r="J9" s="72">
        <f>E9/2</f>
        <v>517.5</v>
      </c>
    </row>
    <row r="10" spans="1:10" x14ac:dyDescent="0.25">
      <c r="A10" s="38" t="s">
        <v>40</v>
      </c>
      <c r="B10" s="39">
        <v>41971</v>
      </c>
      <c r="C10" s="40">
        <v>3450</v>
      </c>
      <c r="D10" s="41">
        <v>150</v>
      </c>
      <c r="E10" s="40">
        <f t="shared" si="0"/>
        <v>862.5</v>
      </c>
      <c r="F10" s="41">
        <v>5</v>
      </c>
      <c r="G10" s="40">
        <f t="shared" si="1"/>
        <v>4462.5</v>
      </c>
      <c r="H10" s="42">
        <v>3450</v>
      </c>
      <c r="I10" s="43">
        <f t="shared" si="2"/>
        <v>2197.5</v>
      </c>
      <c r="J10" s="72">
        <f t="shared" ref="J10:J16" si="3">E10/2</f>
        <v>431.25</v>
      </c>
    </row>
    <row r="11" spans="1:10" x14ac:dyDescent="0.25">
      <c r="A11" s="38" t="s">
        <v>41</v>
      </c>
      <c r="B11" s="39">
        <v>41971</v>
      </c>
      <c r="C11" s="40">
        <v>3450</v>
      </c>
      <c r="D11" s="41">
        <v>150</v>
      </c>
      <c r="E11" s="40">
        <f t="shared" si="0"/>
        <v>690</v>
      </c>
      <c r="F11" s="41">
        <v>4</v>
      </c>
      <c r="G11" s="40">
        <f t="shared" si="1"/>
        <v>4290</v>
      </c>
      <c r="H11" s="42">
        <v>3450</v>
      </c>
      <c r="I11" s="43">
        <f t="shared" si="2"/>
        <v>3037.5</v>
      </c>
      <c r="J11" s="72">
        <f t="shared" si="3"/>
        <v>345</v>
      </c>
    </row>
    <row r="12" spans="1:10" x14ac:dyDescent="0.25">
      <c r="A12" s="38" t="s">
        <v>130</v>
      </c>
      <c r="B12" s="39">
        <v>41971</v>
      </c>
      <c r="C12" s="40">
        <v>3450</v>
      </c>
      <c r="D12" s="41">
        <v>150</v>
      </c>
      <c r="E12" s="40">
        <f t="shared" si="0"/>
        <v>517.5</v>
      </c>
      <c r="F12" s="41">
        <v>3</v>
      </c>
      <c r="G12" s="40">
        <f t="shared" si="1"/>
        <v>4117.5</v>
      </c>
      <c r="H12" s="42">
        <v>3450</v>
      </c>
      <c r="I12" s="43">
        <f t="shared" si="2"/>
        <v>3705</v>
      </c>
      <c r="J12" s="72">
        <f t="shared" si="3"/>
        <v>258.75</v>
      </c>
    </row>
    <row r="13" spans="1:10" x14ac:dyDescent="0.25">
      <c r="A13" s="38" t="s">
        <v>131</v>
      </c>
      <c r="B13" s="39"/>
      <c r="C13" s="41">
        <v>3450</v>
      </c>
      <c r="D13" s="41">
        <v>150</v>
      </c>
      <c r="E13" s="41">
        <f t="shared" si="0"/>
        <v>1897.5</v>
      </c>
      <c r="F13" s="41">
        <v>11</v>
      </c>
      <c r="G13" s="66">
        <f t="shared" si="1"/>
        <v>5497.5</v>
      </c>
      <c r="H13" s="66"/>
      <c r="I13" s="43">
        <f t="shared" si="2"/>
        <v>9202.5</v>
      </c>
      <c r="J13" s="72">
        <f t="shared" si="3"/>
        <v>948.75</v>
      </c>
    </row>
    <row r="14" spans="1:10" x14ac:dyDescent="0.25">
      <c r="A14" s="38" t="s">
        <v>147</v>
      </c>
      <c r="B14" s="39"/>
      <c r="C14" s="40">
        <v>3450</v>
      </c>
      <c r="D14" s="41">
        <v>150</v>
      </c>
      <c r="E14" s="40">
        <f t="shared" si="0"/>
        <v>1725</v>
      </c>
      <c r="F14" s="41">
        <v>10</v>
      </c>
      <c r="G14" s="66">
        <f t="shared" si="1"/>
        <v>5325</v>
      </c>
      <c r="H14" s="42"/>
      <c r="I14" s="43">
        <f t="shared" si="2"/>
        <v>14527.5</v>
      </c>
      <c r="J14" s="72">
        <f t="shared" si="3"/>
        <v>862.5</v>
      </c>
    </row>
    <row r="15" spans="1:10" x14ac:dyDescent="0.25">
      <c r="A15" s="38" t="s">
        <v>153</v>
      </c>
      <c r="B15" s="39"/>
      <c r="C15" s="40">
        <v>3450</v>
      </c>
      <c r="D15" s="41">
        <v>150</v>
      </c>
      <c r="E15" s="41">
        <f t="shared" si="0"/>
        <v>1552.5</v>
      </c>
      <c r="F15" s="41">
        <v>9</v>
      </c>
      <c r="G15" s="66">
        <f t="shared" si="1"/>
        <v>5152.5</v>
      </c>
      <c r="H15" s="66"/>
      <c r="I15" s="43">
        <f t="shared" si="2"/>
        <v>19680</v>
      </c>
      <c r="J15" s="72">
        <f t="shared" si="3"/>
        <v>776.25</v>
      </c>
    </row>
    <row r="16" spans="1:10" x14ac:dyDescent="0.25">
      <c r="A16" s="38" t="s">
        <v>154</v>
      </c>
      <c r="B16" s="39"/>
      <c r="C16" s="41">
        <v>3450</v>
      </c>
      <c r="D16" s="41">
        <v>150</v>
      </c>
      <c r="E16" s="41">
        <f t="shared" si="0"/>
        <v>1380</v>
      </c>
      <c r="F16" s="41">
        <v>8</v>
      </c>
      <c r="G16" s="66">
        <f>+C16+D16+E16</f>
        <v>4980</v>
      </c>
      <c r="H16" s="66"/>
      <c r="I16" s="43">
        <f>+I15+G16-H16</f>
        <v>24660</v>
      </c>
      <c r="J16" s="72">
        <f t="shared" si="3"/>
        <v>690</v>
      </c>
    </row>
    <row r="17" spans="1:12" x14ac:dyDescent="0.25">
      <c r="A17" s="74" t="s">
        <v>108</v>
      </c>
      <c r="B17" s="75"/>
      <c r="C17" s="41"/>
      <c r="D17" s="41"/>
      <c r="E17" s="41"/>
      <c r="F17" s="41"/>
      <c r="G17" s="76"/>
      <c r="H17" s="77"/>
      <c r="I17" s="43">
        <f>+I16+G17-H17</f>
        <v>24660</v>
      </c>
      <c r="J17" s="72">
        <f>SUM(J9:J16)</f>
        <v>4830</v>
      </c>
      <c r="K17" s="56">
        <f>J17*2</f>
        <v>9660</v>
      </c>
      <c r="L17" s="73">
        <f>I17-J17</f>
        <v>19830</v>
      </c>
    </row>
    <row r="18" spans="1:12" x14ac:dyDescent="0.25">
      <c r="A18" s="79" t="s">
        <v>168</v>
      </c>
      <c r="B18" s="79"/>
      <c r="C18" s="40"/>
      <c r="D18" s="40"/>
      <c r="E18" s="40"/>
      <c r="F18" s="40"/>
      <c r="G18" s="70"/>
      <c r="H18" s="70"/>
      <c r="I18" s="80">
        <v>3450</v>
      </c>
    </row>
    <row r="19" spans="1:12" x14ac:dyDescent="0.25">
      <c r="A19" s="79" t="s">
        <v>167</v>
      </c>
      <c r="B19" s="79"/>
      <c r="C19" s="40"/>
      <c r="D19" s="40"/>
      <c r="E19" s="40"/>
      <c r="F19" s="40"/>
      <c r="G19" s="70"/>
      <c r="H19" s="70"/>
      <c r="I19" s="70">
        <f>I17-I18</f>
        <v>21210</v>
      </c>
    </row>
    <row r="20" spans="1:12" x14ac:dyDescent="0.25">
      <c r="A20" s="28"/>
      <c r="B20" s="28"/>
      <c r="C20" s="56"/>
      <c r="D20" s="56"/>
      <c r="E20" s="56"/>
      <c r="F20" s="56"/>
      <c r="G20" s="57"/>
      <c r="H20" s="57"/>
      <c r="I20" s="57"/>
    </row>
    <row r="21" spans="1:12" x14ac:dyDescent="0.25">
      <c r="A21" s="28"/>
      <c r="B21" s="28"/>
      <c r="C21" s="56"/>
      <c r="D21" s="56"/>
      <c r="E21" s="56"/>
      <c r="F21" s="56"/>
      <c r="G21" s="57"/>
      <c r="H21" s="57"/>
      <c r="I21" s="57"/>
    </row>
    <row r="23" spans="1:12" ht="15.75" thickBot="1" x14ac:dyDescent="0.3"/>
    <row r="24" spans="1:12" ht="15.75" thickBot="1" x14ac:dyDescent="0.3">
      <c r="A24" s="853" t="s">
        <v>97</v>
      </c>
      <c r="B24" s="854"/>
      <c r="C24" s="854"/>
      <c r="D24" s="854"/>
      <c r="E24" s="854"/>
      <c r="F24" s="854"/>
      <c r="G24" s="854"/>
      <c r="H24" s="854"/>
      <c r="I24" s="855"/>
    </row>
    <row r="25" spans="1:12" x14ac:dyDescent="0.25">
      <c r="A25" s="25"/>
      <c r="B25" s="26"/>
      <c r="C25" s="26"/>
      <c r="D25" s="26"/>
      <c r="E25" s="26"/>
      <c r="F25" s="26"/>
      <c r="G25" s="26"/>
      <c r="H25" s="26"/>
      <c r="I25" s="27"/>
    </row>
    <row r="26" spans="1:12" x14ac:dyDescent="0.25">
      <c r="A26" s="862" t="s">
        <v>98</v>
      </c>
      <c r="B26" s="863"/>
      <c r="C26" s="863"/>
      <c r="D26" s="863"/>
      <c r="E26" s="28" t="s">
        <v>12</v>
      </c>
      <c r="F26" s="28"/>
      <c r="G26" s="28"/>
      <c r="H26" s="28"/>
      <c r="I26" s="29"/>
    </row>
    <row r="27" spans="1:12" ht="15.75" thickBot="1" x14ac:dyDescent="0.3">
      <c r="A27" s="858" t="s">
        <v>163</v>
      </c>
      <c r="B27" s="859"/>
      <c r="C27" s="859"/>
      <c r="D27" s="859"/>
      <c r="E27" s="859"/>
      <c r="F27" s="859"/>
      <c r="G27" s="859"/>
      <c r="H27" s="859"/>
      <c r="I27" s="860"/>
    </row>
    <row r="28" spans="1:12" ht="38.25" x14ac:dyDescent="0.25">
      <c r="A28" s="30" t="s">
        <v>99</v>
      </c>
      <c r="B28" s="31" t="s">
        <v>100</v>
      </c>
      <c r="C28" s="32" t="s">
        <v>101</v>
      </c>
      <c r="D28" s="33" t="s">
        <v>102</v>
      </c>
      <c r="E28" s="34" t="s">
        <v>103</v>
      </c>
      <c r="F28" s="35" t="s">
        <v>104</v>
      </c>
      <c r="G28" s="36" t="s">
        <v>105</v>
      </c>
      <c r="H28" s="36" t="s">
        <v>106</v>
      </c>
      <c r="I28" s="37" t="s">
        <v>107</v>
      </c>
    </row>
    <row r="29" spans="1:12" x14ac:dyDescent="0.25">
      <c r="A29" s="38" t="s">
        <v>243</v>
      </c>
      <c r="B29" s="94">
        <v>41705</v>
      </c>
      <c r="C29" s="40">
        <v>3450</v>
      </c>
      <c r="D29" s="41">
        <f>-C29*0.06</f>
        <v>-207</v>
      </c>
      <c r="E29" s="40">
        <f t="shared" ref="E29" si="4">+C29*0.05*F29</f>
        <v>0</v>
      </c>
      <c r="F29" s="41"/>
      <c r="G29" s="40">
        <f t="shared" ref="G29:G31" si="5">+C29+D29+E29</f>
        <v>3243</v>
      </c>
      <c r="H29" s="42">
        <v>3450</v>
      </c>
      <c r="I29" s="43">
        <f t="shared" ref="I29" si="6">G29-H29</f>
        <v>-207</v>
      </c>
    </row>
    <row r="30" spans="1:12" x14ac:dyDescent="0.25">
      <c r="A30" s="38" t="s">
        <v>244</v>
      </c>
      <c r="B30" s="94">
        <v>41733</v>
      </c>
      <c r="C30" s="40">
        <v>3450</v>
      </c>
      <c r="D30" s="41">
        <f>-C30*0.06</f>
        <v>-207</v>
      </c>
      <c r="E30" s="40">
        <f t="shared" ref="E30:E31" si="7">+C30*0.05*F30</f>
        <v>0</v>
      </c>
      <c r="F30" s="41"/>
      <c r="G30" s="40">
        <f t="shared" si="5"/>
        <v>3243</v>
      </c>
      <c r="H30" s="42">
        <v>3243</v>
      </c>
      <c r="I30" s="43">
        <f>+I29+G30-H30</f>
        <v>-207</v>
      </c>
    </row>
    <row r="31" spans="1:12" x14ac:dyDescent="0.25">
      <c r="A31" s="38" t="s">
        <v>245</v>
      </c>
      <c r="B31" s="94">
        <v>41773</v>
      </c>
      <c r="C31" s="40">
        <v>3450</v>
      </c>
      <c r="D31" s="41"/>
      <c r="E31" s="40">
        <f t="shared" si="7"/>
        <v>0</v>
      </c>
      <c r="F31" s="41"/>
      <c r="G31" s="40">
        <f t="shared" si="5"/>
        <v>3450</v>
      </c>
      <c r="H31" s="42">
        <v>4305</v>
      </c>
      <c r="I31" s="43">
        <f t="shared" ref="I31:I45" si="8">+I30+G31-H31</f>
        <v>-1062</v>
      </c>
    </row>
    <row r="32" spans="1:12" x14ac:dyDescent="0.25">
      <c r="A32" s="38" t="s">
        <v>246</v>
      </c>
      <c r="B32" s="94">
        <v>41837</v>
      </c>
      <c r="C32" s="40">
        <v>3450</v>
      </c>
      <c r="D32" s="41">
        <v>150</v>
      </c>
      <c r="E32" s="40">
        <f t="shared" ref="E32:E44" si="9">+C32*0.05*F32</f>
        <v>0</v>
      </c>
      <c r="F32" s="41"/>
      <c r="G32" s="40">
        <f t="shared" ref="G32:G45" si="10">+C32+D32+E32</f>
        <v>3600</v>
      </c>
      <c r="H32" s="42">
        <v>3772.5</v>
      </c>
      <c r="I32" s="43">
        <f t="shared" si="8"/>
        <v>-1234.5</v>
      </c>
    </row>
    <row r="33" spans="1:13" x14ac:dyDescent="0.25">
      <c r="A33" s="38" t="s">
        <v>248</v>
      </c>
      <c r="B33" s="94">
        <v>42969</v>
      </c>
      <c r="C33" s="40">
        <v>3450</v>
      </c>
      <c r="D33" s="41">
        <v>150</v>
      </c>
      <c r="E33" s="40">
        <f t="shared" si="9"/>
        <v>0</v>
      </c>
      <c r="F33" s="41"/>
      <c r="G33" s="40">
        <f t="shared" si="10"/>
        <v>3600</v>
      </c>
      <c r="H33" s="42">
        <v>3772.5</v>
      </c>
      <c r="I33" s="43">
        <f t="shared" si="8"/>
        <v>-1407</v>
      </c>
    </row>
    <row r="34" spans="1:13" x14ac:dyDescent="0.25">
      <c r="A34" s="38" t="s">
        <v>247</v>
      </c>
      <c r="B34" s="94">
        <v>41890</v>
      </c>
      <c r="C34" s="40">
        <v>3450</v>
      </c>
      <c r="D34" s="41">
        <v>150</v>
      </c>
      <c r="E34" s="40">
        <f t="shared" si="9"/>
        <v>0</v>
      </c>
      <c r="F34" s="41"/>
      <c r="G34" s="40">
        <f t="shared" si="10"/>
        <v>3600</v>
      </c>
      <c r="H34" s="42">
        <v>3772.5</v>
      </c>
      <c r="I34" s="43">
        <f t="shared" si="8"/>
        <v>-1579.5</v>
      </c>
    </row>
    <row r="35" spans="1:13" x14ac:dyDescent="0.25">
      <c r="A35" s="38" t="s">
        <v>249</v>
      </c>
      <c r="B35" s="94">
        <v>41971</v>
      </c>
      <c r="C35" s="40">
        <v>3450</v>
      </c>
      <c r="D35" s="41">
        <v>150</v>
      </c>
      <c r="E35" s="40">
        <f t="shared" si="9"/>
        <v>0</v>
      </c>
      <c r="F35" s="41"/>
      <c r="G35" s="40">
        <f t="shared" si="10"/>
        <v>3600</v>
      </c>
      <c r="H35" s="42">
        <v>3772.5</v>
      </c>
      <c r="I35" s="43">
        <f t="shared" si="8"/>
        <v>-1752</v>
      </c>
    </row>
    <row r="36" spans="1:13" x14ac:dyDescent="0.25">
      <c r="A36" s="38" t="s">
        <v>250</v>
      </c>
      <c r="B36" s="94">
        <v>41977</v>
      </c>
      <c r="C36" s="40">
        <v>3450</v>
      </c>
      <c r="D36" s="41">
        <v>150</v>
      </c>
      <c r="E36" s="40">
        <f t="shared" si="9"/>
        <v>0</v>
      </c>
      <c r="F36" s="41"/>
      <c r="G36" s="40">
        <f t="shared" si="10"/>
        <v>3600</v>
      </c>
      <c r="H36" s="42">
        <v>3772.5</v>
      </c>
      <c r="I36" s="43">
        <f t="shared" si="8"/>
        <v>-1924.5</v>
      </c>
    </row>
    <row r="37" spans="1:13" x14ac:dyDescent="0.25">
      <c r="A37" s="38" t="s">
        <v>251</v>
      </c>
      <c r="B37" s="94">
        <v>42018</v>
      </c>
      <c r="C37" s="40">
        <v>3450</v>
      </c>
      <c r="D37" s="41">
        <v>150</v>
      </c>
      <c r="E37" s="40">
        <f t="shared" si="9"/>
        <v>0</v>
      </c>
      <c r="F37" s="41"/>
      <c r="G37" s="40">
        <f t="shared" si="10"/>
        <v>3600</v>
      </c>
      <c r="H37" s="42">
        <v>3772.5</v>
      </c>
      <c r="I37" s="43">
        <f t="shared" si="8"/>
        <v>-2097</v>
      </c>
    </row>
    <row r="38" spans="1:13" x14ac:dyDescent="0.25">
      <c r="A38" s="93" t="s">
        <v>252</v>
      </c>
      <c r="B38" s="94">
        <v>42110</v>
      </c>
      <c r="C38" s="40">
        <v>3450</v>
      </c>
      <c r="D38" s="41">
        <v>150</v>
      </c>
      <c r="E38" s="40">
        <f t="shared" si="9"/>
        <v>0</v>
      </c>
      <c r="F38" s="41"/>
      <c r="G38" s="40">
        <f t="shared" si="10"/>
        <v>3600</v>
      </c>
      <c r="H38" s="42">
        <v>3093</v>
      </c>
      <c r="I38" s="43">
        <f t="shared" si="8"/>
        <v>-1590</v>
      </c>
    </row>
    <row r="39" spans="1:13" x14ac:dyDescent="0.25">
      <c r="A39" s="93" t="s">
        <v>253</v>
      </c>
      <c r="B39" s="94">
        <v>42163</v>
      </c>
      <c r="C39" s="40">
        <v>3450</v>
      </c>
      <c r="D39" s="41">
        <v>150</v>
      </c>
      <c r="E39" s="40">
        <f t="shared" si="9"/>
        <v>0</v>
      </c>
      <c r="F39" s="41"/>
      <c r="G39" s="40">
        <f t="shared" si="10"/>
        <v>3600</v>
      </c>
      <c r="H39" s="42">
        <v>3450</v>
      </c>
      <c r="I39" s="43">
        <f t="shared" si="8"/>
        <v>-1440</v>
      </c>
      <c r="L39">
        <v>15</v>
      </c>
      <c r="M39">
        <v>7</v>
      </c>
    </row>
    <row r="40" spans="1:13" x14ac:dyDescent="0.25">
      <c r="A40" s="38" t="s">
        <v>254</v>
      </c>
      <c r="B40" s="94">
        <v>42198</v>
      </c>
      <c r="C40" s="40">
        <v>3450</v>
      </c>
      <c r="D40" s="41">
        <v>150</v>
      </c>
      <c r="E40" s="40">
        <f t="shared" si="9"/>
        <v>0</v>
      </c>
      <c r="F40" s="41"/>
      <c r="G40" s="40">
        <f t="shared" si="10"/>
        <v>3600</v>
      </c>
      <c r="H40" s="42"/>
      <c r="I40" s="43">
        <f t="shared" si="8"/>
        <v>2160</v>
      </c>
      <c r="L40">
        <v>16</v>
      </c>
      <c r="M40">
        <v>12</v>
      </c>
    </row>
    <row r="41" spans="1:13" x14ac:dyDescent="0.25">
      <c r="A41" s="38" t="s">
        <v>255</v>
      </c>
      <c r="B41" s="94">
        <v>42198</v>
      </c>
      <c r="C41" s="41">
        <v>3450</v>
      </c>
      <c r="D41" s="41">
        <v>150</v>
      </c>
      <c r="E41" s="40">
        <f t="shared" si="9"/>
        <v>0</v>
      </c>
      <c r="F41" s="41"/>
      <c r="G41" s="40">
        <f t="shared" si="10"/>
        <v>3600</v>
      </c>
      <c r="H41" s="42"/>
      <c r="I41" s="43">
        <f t="shared" si="8"/>
        <v>5760</v>
      </c>
      <c r="L41">
        <v>17</v>
      </c>
      <c r="M41">
        <v>12</v>
      </c>
    </row>
    <row r="42" spans="1:13" x14ac:dyDescent="0.25">
      <c r="A42" s="38" t="s">
        <v>256</v>
      </c>
      <c r="B42" s="94">
        <v>42198</v>
      </c>
      <c r="C42" s="41">
        <v>3450</v>
      </c>
      <c r="D42" s="41">
        <v>150</v>
      </c>
      <c r="E42" s="40">
        <f t="shared" si="9"/>
        <v>0</v>
      </c>
      <c r="F42" s="41">
        <v>0</v>
      </c>
      <c r="G42" s="40">
        <f t="shared" si="10"/>
        <v>3600</v>
      </c>
      <c r="H42" s="42">
        <v>11835</v>
      </c>
      <c r="I42" s="43">
        <f t="shared" si="8"/>
        <v>-2475</v>
      </c>
      <c r="L42">
        <v>18</v>
      </c>
      <c r="M42">
        <v>12</v>
      </c>
    </row>
    <row r="43" spans="1:13" x14ac:dyDescent="0.25">
      <c r="A43" s="38" t="s">
        <v>257</v>
      </c>
      <c r="B43" s="94">
        <v>44309</v>
      </c>
      <c r="C43" s="41">
        <v>3450</v>
      </c>
      <c r="D43" s="41">
        <v>150</v>
      </c>
      <c r="E43" s="40">
        <f t="shared" si="9"/>
        <v>1207.5</v>
      </c>
      <c r="F43" s="41">
        <v>7</v>
      </c>
      <c r="G43" s="40">
        <f t="shared" si="10"/>
        <v>4807.5</v>
      </c>
      <c r="H43" s="42">
        <v>5720</v>
      </c>
      <c r="I43" s="43">
        <f t="shared" si="8"/>
        <v>-3387.5</v>
      </c>
      <c r="M43">
        <v>12</v>
      </c>
    </row>
    <row r="44" spans="1:13" x14ac:dyDescent="0.25">
      <c r="A44" s="38" t="s">
        <v>258</v>
      </c>
      <c r="B44" s="94">
        <v>44354</v>
      </c>
      <c r="C44" s="41">
        <v>3450</v>
      </c>
      <c r="D44" s="41">
        <v>150</v>
      </c>
      <c r="E44" s="40">
        <f t="shared" si="9"/>
        <v>1035</v>
      </c>
      <c r="F44" s="41">
        <v>6</v>
      </c>
      <c r="G44" s="40">
        <f t="shared" si="10"/>
        <v>4635</v>
      </c>
      <c r="H44" s="42">
        <v>952.5</v>
      </c>
      <c r="I44" s="43">
        <f>+I43+G44-H44</f>
        <v>295</v>
      </c>
      <c r="M44">
        <v>12</v>
      </c>
    </row>
    <row r="45" spans="1:13" x14ac:dyDescent="0.25">
      <c r="A45" s="38" t="s">
        <v>259</v>
      </c>
      <c r="B45" s="94"/>
      <c r="C45" s="41">
        <v>3450</v>
      </c>
      <c r="D45" s="41">
        <v>150</v>
      </c>
      <c r="E45" s="40">
        <f>+C45*0.05*F45</f>
        <v>862.5</v>
      </c>
      <c r="F45" s="41">
        <v>5</v>
      </c>
      <c r="G45" s="66">
        <f t="shared" si="10"/>
        <v>4462.5</v>
      </c>
      <c r="H45" s="66"/>
      <c r="I45" s="43">
        <f t="shared" si="8"/>
        <v>4757.5</v>
      </c>
      <c r="J45" t="s">
        <v>2350</v>
      </c>
      <c r="M45">
        <v>12</v>
      </c>
    </row>
    <row r="46" spans="1:13" x14ac:dyDescent="0.25">
      <c r="A46" s="38"/>
      <c r="B46" s="94"/>
      <c r="C46" s="66"/>
      <c r="D46" s="41"/>
      <c r="E46" s="40"/>
      <c r="F46" s="699"/>
      <c r="G46" s="66"/>
      <c r="H46" s="66"/>
      <c r="I46" s="43"/>
    </row>
    <row r="47" spans="1:13" x14ac:dyDescent="0.25">
      <c r="A47" s="38"/>
      <c r="B47" s="94"/>
      <c r="C47" s="700">
        <v>4757.5</v>
      </c>
      <c r="D47" s="41"/>
      <c r="E47" s="40">
        <f>+C47*0.05*F47</f>
        <v>1427.25</v>
      </c>
      <c r="F47" s="698">
        <v>6</v>
      </c>
      <c r="G47" s="66">
        <f>+C47+D47+E47</f>
        <v>6184.75</v>
      </c>
      <c r="H47" s="66"/>
      <c r="I47" s="43">
        <f>G47</f>
        <v>6184.75</v>
      </c>
      <c r="J47" t="s">
        <v>2351</v>
      </c>
    </row>
    <row r="48" spans="1:13" ht="15.75" thickBot="1" x14ac:dyDescent="0.3">
      <c r="A48" s="44" t="s">
        <v>108</v>
      </c>
      <c r="B48" s="45"/>
      <c r="C48" s="46"/>
      <c r="D48" s="46"/>
      <c r="E48" s="46"/>
      <c r="F48" s="46"/>
      <c r="G48" s="47"/>
      <c r="H48" s="49"/>
      <c r="I48" s="701">
        <f>+I47+G48-H48</f>
        <v>6184.75</v>
      </c>
      <c r="J48" s="56"/>
      <c r="K48" s="72"/>
    </row>
    <row r="53" spans="1:9" ht="15.75" thickBot="1" x14ac:dyDescent="0.3"/>
    <row r="54" spans="1:9" ht="15.75" thickBot="1" x14ac:dyDescent="0.3">
      <c r="A54" s="853" t="s">
        <v>97</v>
      </c>
      <c r="B54" s="854"/>
      <c r="C54" s="854"/>
      <c r="D54" s="854"/>
      <c r="E54" s="854"/>
      <c r="F54" s="854"/>
      <c r="G54" s="854"/>
      <c r="H54" s="854"/>
      <c r="I54" s="855"/>
    </row>
    <row r="55" spans="1:9" x14ac:dyDescent="0.25">
      <c r="A55" s="25"/>
      <c r="B55" s="26"/>
      <c r="C55" s="26"/>
      <c r="D55" s="26"/>
      <c r="E55" s="26"/>
      <c r="F55" s="26"/>
      <c r="G55" s="26"/>
      <c r="H55" s="26"/>
      <c r="I55" s="27"/>
    </row>
    <row r="56" spans="1:9" x14ac:dyDescent="0.25">
      <c r="A56" s="862" t="s">
        <v>98</v>
      </c>
      <c r="B56" s="863"/>
      <c r="C56" s="863"/>
      <c r="D56" s="863"/>
      <c r="E56" s="28" t="s">
        <v>19</v>
      </c>
      <c r="F56" s="28"/>
      <c r="G56" s="28"/>
      <c r="H56" s="28"/>
      <c r="I56" s="29"/>
    </row>
    <row r="57" spans="1:9" ht="15.75" thickBot="1" x14ac:dyDescent="0.3">
      <c r="A57" s="858" t="s">
        <v>135</v>
      </c>
      <c r="B57" s="859"/>
      <c r="C57" s="859"/>
      <c r="D57" s="859"/>
      <c r="E57" s="859"/>
      <c r="F57" s="859"/>
      <c r="G57" s="859"/>
      <c r="H57" s="859"/>
      <c r="I57" s="860"/>
    </row>
    <row r="58" spans="1:9" ht="39" thickBot="1" x14ac:dyDescent="0.3">
      <c r="A58" s="30" t="s">
        <v>99</v>
      </c>
      <c r="B58" s="31" t="s">
        <v>100</v>
      </c>
      <c r="C58" s="32" t="s">
        <v>101</v>
      </c>
      <c r="D58" s="33" t="s">
        <v>102</v>
      </c>
      <c r="E58" s="34" t="s">
        <v>103</v>
      </c>
      <c r="F58" s="35" t="s">
        <v>104</v>
      </c>
      <c r="G58" s="36" t="s">
        <v>105</v>
      </c>
      <c r="H58" s="36" t="s">
        <v>106</v>
      </c>
      <c r="I58" s="37" t="s">
        <v>107</v>
      </c>
    </row>
    <row r="59" spans="1:9" x14ac:dyDescent="0.25">
      <c r="A59" s="38" t="s">
        <v>6</v>
      </c>
      <c r="B59" s="39"/>
      <c r="C59" s="40">
        <v>3450</v>
      </c>
      <c r="D59" s="41">
        <v>150</v>
      </c>
      <c r="E59" s="40">
        <f>+C59*0.05*F59</f>
        <v>172.5</v>
      </c>
      <c r="F59" s="41">
        <v>1</v>
      </c>
      <c r="G59" s="40">
        <f>+C59+D59+E59</f>
        <v>3772.5</v>
      </c>
      <c r="H59" s="42"/>
      <c r="I59" s="43">
        <f>G59-H59</f>
        <v>3772.5</v>
      </c>
    </row>
    <row r="60" spans="1:9" x14ac:dyDescent="0.25">
      <c r="A60" s="38" t="s">
        <v>20</v>
      </c>
      <c r="B60" s="39"/>
      <c r="C60" s="40">
        <v>3450</v>
      </c>
      <c r="D60" s="41">
        <v>150</v>
      </c>
      <c r="E60" s="40">
        <f>+C60*0.05*F60</f>
        <v>0</v>
      </c>
      <c r="F60" s="41">
        <v>0</v>
      </c>
      <c r="G60" s="40">
        <f>+C60+D60+E60</f>
        <v>3600</v>
      </c>
      <c r="H60" s="42"/>
      <c r="I60" s="43">
        <f>+I59+G60-H60</f>
        <v>7372.5</v>
      </c>
    </row>
    <row r="61" spans="1:9" ht="15.75" thickBot="1" x14ac:dyDescent="0.3">
      <c r="A61" s="44" t="s">
        <v>108</v>
      </c>
      <c r="B61" s="45"/>
      <c r="C61" s="46"/>
      <c r="D61" s="46"/>
      <c r="E61" s="46"/>
      <c r="F61" s="46"/>
      <c r="G61" s="47"/>
      <c r="H61" s="49"/>
      <c r="I61" s="48">
        <f>I60</f>
        <v>7372.5</v>
      </c>
    </row>
  </sheetData>
  <mergeCells count="9">
    <mergeCell ref="A3:I3"/>
    <mergeCell ref="A5:D5"/>
    <mergeCell ref="A6:I6"/>
    <mergeCell ref="A57:I57"/>
    <mergeCell ref="A54:I54"/>
    <mergeCell ref="A56:D56"/>
    <mergeCell ref="A24:I24"/>
    <mergeCell ref="A26:D26"/>
    <mergeCell ref="A27:I27"/>
  </mergeCells>
  <pageMargins left="0.7" right="0.7" top="0.75" bottom="0.75" header="0.3" footer="0.3"/>
  <pageSetup scale="5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2:L20"/>
  <sheetViews>
    <sheetView workbookViewId="0">
      <selection activeCell="D12" sqref="D12"/>
    </sheetView>
  </sheetViews>
  <sheetFormatPr baseColWidth="10" defaultColWidth="11.42578125" defaultRowHeight="14.25" x14ac:dyDescent="0.2"/>
  <cols>
    <col min="1" max="1" width="11.42578125" style="1" customWidth="1"/>
    <col min="2" max="2" width="5.140625" style="1" customWidth="1"/>
    <col min="3" max="3" width="38.85546875" style="1" bestFit="1" customWidth="1"/>
    <col min="4" max="10" width="11.42578125" style="15"/>
    <col min="11" max="11" width="11.42578125" style="4" customWidth="1"/>
    <col min="12" max="16384" width="11.42578125" style="1"/>
  </cols>
  <sheetData>
    <row r="2" spans="1:12" ht="25.5" x14ac:dyDescent="0.35">
      <c r="A2" s="864" t="s">
        <v>0</v>
      </c>
      <c r="B2" s="864"/>
      <c r="C2" s="864"/>
      <c r="D2" s="864"/>
      <c r="E2" s="864"/>
      <c r="F2" s="864"/>
      <c r="G2" s="864"/>
      <c r="H2" s="864"/>
      <c r="I2" s="864"/>
      <c r="J2" s="864"/>
      <c r="K2" s="864"/>
      <c r="L2" s="864"/>
    </row>
    <row r="3" spans="1:12" ht="25.5" x14ac:dyDescent="0.35">
      <c r="A3" s="864" t="s">
        <v>1</v>
      </c>
      <c r="B3" s="864"/>
      <c r="C3" s="864"/>
      <c r="D3" s="864"/>
      <c r="E3" s="864"/>
      <c r="F3" s="864"/>
      <c r="G3" s="864"/>
      <c r="H3" s="864"/>
      <c r="I3" s="864"/>
      <c r="J3" s="864"/>
      <c r="K3" s="864"/>
      <c r="L3" s="864"/>
    </row>
    <row r="4" spans="1:12" ht="25.5" x14ac:dyDescent="0.35">
      <c r="A4" s="864" t="s">
        <v>2</v>
      </c>
      <c r="B4" s="864"/>
      <c r="C4" s="864"/>
      <c r="D4" s="864"/>
      <c r="E4" s="864"/>
      <c r="F4" s="864"/>
      <c r="G4" s="864"/>
      <c r="H4" s="864"/>
      <c r="I4" s="864"/>
      <c r="J4" s="864"/>
      <c r="K4" s="864"/>
      <c r="L4" s="864"/>
    </row>
    <row r="5" spans="1:12" ht="16.5" x14ac:dyDescent="0.25">
      <c r="B5" s="6"/>
      <c r="C5" s="6"/>
    </row>
    <row r="6" spans="1:12" ht="16.5" x14ac:dyDescent="0.25">
      <c r="B6" s="6"/>
      <c r="C6" s="6"/>
    </row>
    <row r="7" spans="1:12" ht="18" customHeight="1" x14ac:dyDescent="0.25">
      <c r="B7" s="17" t="s">
        <v>3</v>
      </c>
      <c r="C7" s="7" t="s">
        <v>4</v>
      </c>
      <c r="D7" s="19" t="s">
        <v>77</v>
      </c>
      <c r="E7" s="19"/>
      <c r="F7" s="19"/>
      <c r="G7" s="19"/>
      <c r="H7" s="19"/>
      <c r="I7" s="19"/>
      <c r="J7" s="19"/>
      <c r="K7" s="18" t="s">
        <v>76</v>
      </c>
    </row>
    <row r="8" spans="1:12" ht="18" customHeight="1" x14ac:dyDescent="0.2">
      <c r="B8" s="1">
        <v>1</v>
      </c>
      <c r="C8" s="1" t="s">
        <v>7</v>
      </c>
      <c r="D8" s="1" t="s">
        <v>52</v>
      </c>
      <c r="E8" s="1"/>
      <c r="F8" s="13" t="s">
        <v>90</v>
      </c>
      <c r="K8" s="16">
        <v>4200</v>
      </c>
    </row>
    <row r="9" spans="1:12" ht="18" customHeight="1" x14ac:dyDescent="0.2">
      <c r="B9" s="1">
        <v>2</v>
      </c>
      <c r="C9" s="1" t="s">
        <v>8</v>
      </c>
      <c r="D9" s="1" t="s">
        <v>51</v>
      </c>
      <c r="E9" s="21">
        <v>2013</v>
      </c>
      <c r="F9" s="1" t="s">
        <v>71</v>
      </c>
      <c r="K9" s="16"/>
    </row>
    <row r="10" spans="1:12" x14ac:dyDescent="0.2">
      <c r="B10" s="1">
        <v>3</v>
      </c>
      <c r="C10" s="1" t="s">
        <v>9</v>
      </c>
      <c r="D10" s="1" t="s">
        <v>52</v>
      </c>
      <c r="E10" s="1"/>
      <c r="F10" s="1"/>
      <c r="K10" s="16">
        <v>4200</v>
      </c>
    </row>
    <row r="11" spans="1:12" ht="18" customHeight="1" x14ac:dyDescent="0.2">
      <c r="B11" s="1">
        <v>4</v>
      </c>
      <c r="C11" s="1" t="s">
        <v>10</v>
      </c>
      <c r="D11" s="1" t="s">
        <v>51</v>
      </c>
      <c r="E11" s="21">
        <v>2013</v>
      </c>
      <c r="F11" s="1" t="s">
        <v>72</v>
      </c>
      <c r="K11" s="16"/>
    </row>
    <row r="12" spans="1:12" ht="18" customHeight="1" x14ac:dyDescent="0.2">
      <c r="B12" s="1">
        <v>5</v>
      </c>
      <c r="C12" s="1" t="s">
        <v>11</v>
      </c>
      <c r="D12" s="1" t="s">
        <v>51</v>
      </c>
      <c r="E12" s="1">
        <v>2014</v>
      </c>
      <c r="F12" s="22" t="s">
        <v>73</v>
      </c>
      <c r="K12" s="16">
        <v>3450</v>
      </c>
    </row>
    <row r="13" spans="1:12" ht="18" customHeight="1" x14ac:dyDescent="0.2">
      <c r="B13" s="1">
        <v>6</v>
      </c>
      <c r="C13" s="1" t="s">
        <v>12</v>
      </c>
      <c r="D13" s="1" t="s">
        <v>51</v>
      </c>
      <c r="E13" s="21">
        <v>2013</v>
      </c>
      <c r="F13" s="1" t="s">
        <v>83</v>
      </c>
      <c r="K13" s="16"/>
    </row>
    <row r="14" spans="1:12" ht="18" customHeight="1" x14ac:dyDescent="0.2">
      <c r="B14" s="1">
        <v>7</v>
      </c>
      <c r="C14" s="1" t="s">
        <v>13</v>
      </c>
      <c r="D14" s="1" t="s">
        <v>51</v>
      </c>
      <c r="E14" s="1">
        <v>2014</v>
      </c>
      <c r="F14" s="1" t="s">
        <v>13</v>
      </c>
      <c r="K14" s="16">
        <v>4200</v>
      </c>
    </row>
    <row r="15" spans="1:12" ht="18" customHeight="1" x14ac:dyDescent="0.2">
      <c r="B15" s="1">
        <v>8</v>
      </c>
      <c r="C15" s="1" t="s">
        <v>19</v>
      </c>
      <c r="D15" s="1" t="s">
        <v>51</v>
      </c>
      <c r="E15" s="21">
        <v>2013</v>
      </c>
      <c r="F15" s="1" t="s">
        <v>72</v>
      </c>
      <c r="K15" s="16"/>
    </row>
    <row r="16" spans="1:12" ht="18" customHeight="1" x14ac:dyDescent="0.2">
      <c r="B16" s="1">
        <v>9</v>
      </c>
      <c r="C16" s="1" t="s">
        <v>14</v>
      </c>
      <c r="D16" s="1" t="s">
        <v>51</v>
      </c>
      <c r="E16" s="1">
        <v>2014</v>
      </c>
      <c r="F16" s="1" t="s">
        <v>74</v>
      </c>
      <c r="K16" s="16">
        <v>3450</v>
      </c>
    </row>
    <row r="17" spans="2:11" ht="18" customHeight="1" x14ac:dyDescent="0.2">
      <c r="B17" s="1">
        <v>10</v>
      </c>
      <c r="C17" s="1" t="s">
        <v>15</v>
      </c>
      <c r="D17" s="1" t="s">
        <v>52</v>
      </c>
      <c r="E17" s="1"/>
      <c r="F17" s="1"/>
      <c r="K17" s="16">
        <v>4200</v>
      </c>
    </row>
    <row r="18" spans="2:11" ht="18" customHeight="1" x14ac:dyDescent="0.2">
      <c r="B18" s="1">
        <v>11</v>
      </c>
      <c r="C18" s="1" t="s">
        <v>16</v>
      </c>
      <c r="D18" s="1" t="s">
        <v>51</v>
      </c>
      <c r="E18" s="21">
        <v>2013</v>
      </c>
      <c r="F18" s="1" t="s">
        <v>72</v>
      </c>
      <c r="K18" s="16"/>
    </row>
    <row r="19" spans="2:11" ht="18" customHeight="1" x14ac:dyDescent="0.2">
      <c r="B19" s="1">
        <v>12</v>
      </c>
      <c r="C19" s="1" t="s">
        <v>17</v>
      </c>
      <c r="D19" s="1" t="s">
        <v>52</v>
      </c>
      <c r="E19" s="1"/>
      <c r="F19" s="13" t="s">
        <v>91</v>
      </c>
      <c r="K19" s="16">
        <v>4200</v>
      </c>
    </row>
    <row r="20" spans="2:11" ht="18" customHeight="1" x14ac:dyDescent="0.2">
      <c r="B20" s="1">
        <v>13</v>
      </c>
      <c r="C20" s="1" t="s">
        <v>55</v>
      </c>
      <c r="D20" s="1" t="s">
        <v>51</v>
      </c>
      <c r="E20" s="1">
        <v>2014</v>
      </c>
      <c r="F20" s="13" t="s">
        <v>92</v>
      </c>
      <c r="K20" s="16">
        <v>3450</v>
      </c>
    </row>
  </sheetData>
  <mergeCells count="3">
    <mergeCell ref="A2:L2"/>
    <mergeCell ref="A3:L3"/>
    <mergeCell ref="A4:L4"/>
  </mergeCells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DY28"/>
  <sheetViews>
    <sheetView zoomScaleNormal="100" workbookViewId="0">
      <pane xSplit="5" ySplit="6" topLeftCell="AJ7" activePane="bottomRight" state="frozen"/>
      <selection pane="topRight" activeCell="F1" sqref="F1"/>
      <selection pane="bottomLeft" activeCell="A7" sqref="A7"/>
      <selection pane="bottomRight" activeCell="S20" sqref="S20"/>
    </sheetView>
  </sheetViews>
  <sheetFormatPr baseColWidth="10" defaultColWidth="11.42578125" defaultRowHeight="14.25" x14ac:dyDescent="0.2"/>
  <cols>
    <col min="1" max="1" width="3.7109375" style="1" customWidth="1"/>
    <col min="2" max="2" width="5.140625" style="1" customWidth="1"/>
    <col min="3" max="3" width="40" style="1" bestFit="1" customWidth="1"/>
    <col min="4" max="4" width="14.140625" style="1" customWidth="1"/>
    <col min="5" max="5" width="5.5703125" style="1" customWidth="1"/>
    <col min="6" max="6" width="43.42578125" style="1" customWidth="1"/>
    <col min="7" max="7" width="15.5703125" style="2" bestFit="1" customWidth="1"/>
    <col min="8" max="8" width="11.140625" style="2" customWidth="1"/>
    <col min="9" max="9" width="11.28515625" style="2" bestFit="1" customWidth="1"/>
    <col min="10" max="10" width="10.140625" style="2" customWidth="1"/>
    <col min="11" max="11" width="11.28515625" style="3" customWidth="1"/>
    <col min="12" max="12" width="9.28515625" style="2" customWidth="1"/>
    <col min="13" max="13" width="11.5703125" style="3" customWidth="1"/>
    <col min="14" max="14" width="8.28515625" style="2" customWidth="1"/>
    <col min="15" max="15" width="11.5703125" style="3" customWidth="1"/>
    <col min="16" max="16" width="7.28515625" style="2" customWidth="1"/>
    <col min="17" max="17" width="11.5703125" style="3" customWidth="1"/>
    <col min="18" max="18" width="6.7109375" style="2" customWidth="1"/>
    <col min="19" max="19" width="11.5703125" style="3" customWidth="1"/>
    <col min="20" max="20" width="6.7109375" style="2" customWidth="1"/>
    <col min="21" max="21" width="11.5703125" style="3" customWidth="1"/>
    <col min="22" max="22" width="9" style="2" customWidth="1"/>
    <col min="23" max="23" width="11.5703125" style="3" customWidth="1"/>
    <col min="24" max="24" width="7.85546875" style="2" customWidth="1"/>
    <col min="25" max="25" width="11.5703125" style="3" customWidth="1"/>
    <col min="26" max="26" width="10" style="2" bestFit="1" customWidth="1"/>
    <col min="27" max="27" width="11.5703125" style="3" customWidth="1"/>
    <col min="28" max="28" width="10" style="2" bestFit="1" customWidth="1"/>
    <col min="29" max="29" width="11.5703125" style="3" customWidth="1"/>
    <col min="30" max="30" width="10" style="2" bestFit="1" customWidth="1"/>
    <col min="31" max="31" width="11.5703125" style="3" customWidth="1"/>
    <col min="32" max="32" width="10" style="2" bestFit="1" customWidth="1"/>
    <col min="33" max="33" width="11.5703125" style="3" customWidth="1"/>
    <col min="34" max="34" width="7.7109375" style="2" bestFit="1" customWidth="1"/>
    <col min="35" max="35" width="11.5703125" style="3" customWidth="1"/>
    <col min="36" max="36" width="7.7109375" style="2" bestFit="1" customWidth="1"/>
    <col min="37" max="37" width="11.5703125" style="3" customWidth="1"/>
    <col min="38" max="38" width="7.7109375" style="2" bestFit="1" customWidth="1"/>
    <col min="39" max="39" width="11.5703125" style="3" customWidth="1"/>
    <col min="40" max="40" width="7.7109375" style="2" bestFit="1" customWidth="1"/>
    <col min="41" max="41" width="11.5703125" style="3" customWidth="1"/>
    <col min="42" max="42" width="7.7109375" style="2" bestFit="1" customWidth="1"/>
    <col min="43" max="43" width="11.5703125" style="3" customWidth="1"/>
    <col min="44" max="44" width="7.7109375" style="2" bestFit="1" customWidth="1"/>
    <col min="45" max="129" width="11.42578125" style="3"/>
    <col min="130" max="16384" width="11.42578125" style="1"/>
  </cols>
  <sheetData>
    <row r="1" spans="2:129" x14ac:dyDescent="0.2">
      <c r="H1" s="8" t="s">
        <v>260</v>
      </c>
      <c r="I1" s="8" t="s">
        <v>261</v>
      </c>
      <c r="J1" s="8" t="s">
        <v>262</v>
      </c>
    </row>
    <row r="2" spans="2:129" ht="18.75" x14ac:dyDescent="0.25">
      <c r="B2" s="861" t="s">
        <v>304</v>
      </c>
      <c r="C2" s="861"/>
      <c r="D2" s="861"/>
      <c r="E2" s="861"/>
      <c r="F2" s="861"/>
      <c r="G2" s="861"/>
      <c r="H2" s="100">
        <v>3450</v>
      </c>
      <c r="I2" s="100">
        <v>5375</v>
      </c>
      <c r="J2" s="100">
        <v>4780</v>
      </c>
      <c r="N2" s="3"/>
      <c r="P2" s="3"/>
      <c r="R2" s="3"/>
      <c r="T2" s="3"/>
      <c r="V2" s="3"/>
      <c r="X2" s="3"/>
      <c r="Z2" s="3"/>
      <c r="AB2" s="3"/>
      <c r="AD2" s="3"/>
      <c r="AF2" s="3"/>
      <c r="AH2" s="3"/>
      <c r="AJ2" s="3"/>
      <c r="AL2" s="3"/>
      <c r="AN2" s="3"/>
      <c r="AP2" s="3"/>
      <c r="AR2" s="3"/>
    </row>
    <row r="3" spans="2:129" ht="18.75" x14ac:dyDescent="0.25">
      <c r="B3" s="861" t="s">
        <v>305</v>
      </c>
      <c r="C3" s="861"/>
      <c r="D3" s="861"/>
      <c r="E3" s="861"/>
      <c r="F3" s="861"/>
      <c r="G3" s="861"/>
      <c r="H3" s="861"/>
      <c r="I3" s="861"/>
      <c r="J3" s="861"/>
      <c r="L3" s="3"/>
      <c r="N3" s="3"/>
      <c r="P3" s="3"/>
      <c r="R3" s="3"/>
      <c r="T3" s="3"/>
      <c r="V3" s="3"/>
      <c r="X3" s="3"/>
      <c r="Z3" s="3"/>
      <c r="AB3" s="3"/>
      <c r="AD3" s="3"/>
      <c r="AF3" s="3"/>
      <c r="AH3" s="3"/>
      <c r="AJ3" s="3"/>
      <c r="AL3" s="3"/>
      <c r="AN3" s="3"/>
      <c r="AP3" s="3"/>
      <c r="AR3" s="3"/>
    </row>
    <row r="4" spans="2:129" ht="18.75" x14ac:dyDescent="0.25">
      <c r="B4" s="861" t="s">
        <v>306</v>
      </c>
      <c r="C4" s="861"/>
      <c r="D4" s="861"/>
      <c r="E4" s="861"/>
      <c r="F4" s="861"/>
      <c r="G4" s="861"/>
      <c r="H4" s="861"/>
      <c r="I4" s="861"/>
      <c r="J4" s="861"/>
      <c r="L4" s="3"/>
      <c r="N4" s="3"/>
      <c r="P4" s="3"/>
      <c r="R4" s="3"/>
      <c r="T4" s="3"/>
      <c r="V4" s="3"/>
      <c r="X4" s="3"/>
      <c r="Z4" s="3"/>
      <c r="AB4" s="3"/>
      <c r="AD4" s="3"/>
      <c r="AF4" s="3"/>
      <c r="AH4" s="3"/>
      <c r="AJ4" s="3"/>
      <c r="AL4" s="3"/>
      <c r="AN4" s="3"/>
      <c r="AP4" s="3"/>
      <c r="AR4" s="3"/>
    </row>
    <row r="5" spans="2:129" s="106" customFormat="1" ht="16.5" x14ac:dyDescent="0.25">
      <c r="G5" s="10"/>
      <c r="H5" s="2" t="s">
        <v>49</v>
      </c>
      <c r="I5" s="2" t="s">
        <v>21</v>
      </c>
      <c r="J5" s="2" t="s">
        <v>49</v>
      </c>
      <c r="K5" s="2" t="s">
        <v>22</v>
      </c>
      <c r="L5" s="2" t="s">
        <v>49</v>
      </c>
      <c r="M5" s="2" t="s">
        <v>23</v>
      </c>
      <c r="N5" s="2" t="s">
        <v>49</v>
      </c>
      <c r="O5" s="2" t="s">
        <v>24</v>
      </c>
      <c r="P5" s="2" t="s">
        <v>49</v>
      </c>
      <c r="Q5" s="2" t="s">
        <v>25</v>
      </c>
      <c r="R5" s="2" t="s">
        <v>49</v>
      </c>
      <c r="S5" s="2" t="s">
        <v>26</v>
      </c>
      <c r="T5" s="2" t="s">
        <v>49</v>
      </c>
      <c r="U5" s="2" t="s">
        <v>27</v>
      </c>
      <c r="V5" s="2" t="s">
        <v>49</v>
      </c>
      <c r="W5" s="2" t="s">
        <v>28</v>
      </c>
      <c r="X5" s="2" t="s">
        <v>49</v>
      </c>
      <c r="Y5" s="2" t="s">
        <v>29</v>
      </c>
      <c r="Z5" s="2" t="s">
        <v>49</v>
      </c>
      <c r="AA5" s="2" t="s">
        <v>30</v>
      </c>
      <c r="AB5" s="2" t="s">
        <v>49</v>
      </c>
      <c r="AC5" s="2" t="s">
        <v>31</v>
      </c>
      <c r="AD5" s="2" t="s">
        <v>49</v>
      </c>
      <c r="AE5" s="2" t="s">
        <v>32</v>
      </c>
      <c r="AF5" s="2" t="s">
        <v>49</v>
      </c>
      <c r="AG5" s="2" t="s">
        <v>33</v>
      </c>
      <c r="AH5" s="2" t="s">
        <v>49</v>
      </c>
      <c r="AI5" s="2" t="s">
        <v>34</v>
      </c>
      <c r="AJ5" s="2" t="s">
        <v>49</v>
      </c>
      <c r="AK5" s="2" t="s">
        <v>35</v>
      </c>
      <c r="AL5" s="2" t="s">
        <v>49</v>
      </c>
      <c r="AM5" s="2" t="s">
        <v>36</v>
      </c>
      <c r="AN5" s="2" t="s">
        <v>49</v>
      </c>
      <c r="AO5" s="2" t="s">
        <v>37</v>
      </c>
      <c r="AP5" s="2" t="s">
        <v>49</v>
      </c>
      <c r="AQ5" s="2" t="s">
        <v>38</v>
      </c>
      <c r="AR5" s="2" t="s">
        <v>49</v>
      </c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</row>
    <row r="6" spans="2:129" s="106" customFormat="1" ht="16.5" x14ac:dyDescent="0.25">
      <c r="B6" s="7" t="s">
        <v>3</v>
      </c>
      <c r="C6" s="7" t="s">
        <v>4</v>
      </c>
      <c r="D6" s="7"/>
      <c r="E6" s="7"/>
      <c r="F6" s="7"/>
      <c r="G6" s="10" t="s">
        <v>5</v>
      </c>
      <c r="H6" s="2" t="s">
        <v>50</v>
      </c>
      <c r="I6" s="2" t="s">
        <v>39</v>
      </c>
      <c r="J6" s="2" t="s">
        <v>50</v>
      </c>
      <c r="K6" s="2" t="s">
        <v>40</v>
      </c>
      <c r="L6" s="2" t="s">
        <v>50</v>
      </c>
      <c r="M6" s="2" t="s">
        <v>41</v>
      </c>
      <c r="N6" s="2" t="s">
        <v>50</v>
      </c>
      <c r="O6" s="2" t="s">
        <v>130</v>
      </c>
      <c r="P6" s="2" t="s">
        <v>50</v>
      </c>
      <c r="Q6" s="2" t="s">
        <v>131</v>
      </c>
      <c r="R6" s="2" t="s">
        <v>50</v>
      </c>
      <c r="S6" s="2" t="s">
        <v>147</v>
      </c>
      <c r="T6" s="2" t="s">
        <v>50</v>
      </c>
      <c r="U6" s="2" t="s">
        <v>153</v>
      </c>
      <c r="V6" s="2" t="s">
        <v>50</v>
      </c>
      <c r="W6" s="2" t="s">
        <v>154</v>
      </c>
      <c r="X6" s="2" t="s">
        <v>50</v>
      </c>
      <c r="Y6" s="2" t="s">
        <v>46</v>
      </c>
      <c r="Z6" s="2" t="s">
        <v>50</v>
      </c>
      <c r="AA6" s="2" t="s">
        <v>155</v>
      </c>
      <c r="AB6" s="2" t="s">
        <v>50</v>
      </c>
      <c r="AC6" s="2" t="s">
        <v>6</v>
      </c>
      <c r="AD6" s="2" t="s">
        <v>50</v>
      </c>
      <c r="AE6" s="2" t="s">
        <v>20</v>
      </c>
      <c r="AF6" s="2" t="s">
        <v>50</v>
      </c>
      <c r="AG6" s="2" t="s">
        <v>39</v>
      </c>
      <c r="AH6" s="2" t="s">
        <v>50</v>
      </c>
      <c r="AI6" s="2" t="s">
        <v>40</v>
      </c>
      <c r="AJ6" s="2" t="s">
        <v>50</v>
      </c>
      <c r="AK6" s="2" t="s">
        <v>41</v>
      </c>
      <c r="AL6" s="2" t="s">
        <v>50</v>
      </c>
      <c r="AM6" s="2" t="s">
        <v>130</v>
      </c>
      <c r="AN6" s="2" t="s">
        <v>50</v>
      </c>
      <c r="AO6" s="2" t="s">
        <v>131</v>
      </c>
      <c r="AP6" s="2" t="s">
        <v>50</v>
      </c>
      <c r="AQ6" s="2" t="s">
        <v>147</v>
      </c>
      <c r="AR6" s="2" t="s">
        <v>50</v>
      </c>
      <c r="AS6" s="102"/>
      <c r="AT6" s="101"/>
      <c r="AU6" s="102"/>
      <c r="AV6" s="101"/>
      <c r="AW6" s="102"/>
      <c r="AX6" s="101"/>
      <c r="AY6" s="102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1"/>
      <c r="DB6" s="101"/>
      <c r="DC6" s="101"/>
      <c r="DD6" s="101"/>
      <c r="DE6" s="101"/>
      <c r="DF6" s="101"/>
      <c r="DG6" s="101"/>
      <c r="DH6" s="101"/>
      <c r="DI6" s="101"/>
      <c r="DJ6" s="101"/>
      <c r="DK6" s="101"/>
      <c r="DL6" s="101"/>
      <c r="DM6" s="101"/>
      <c r="DN6" s="101"/>
      <c r="DO6" s="101"/>
      <c r="DP6" s="101"/>
      <c r="DQ6" s="101"/>
      <c r="DR6" s="101"/>
      <c r="DS6" s="101"/>
      <c r="DT6" s="101"/>
      <c r="DU6" s="101"/>
      <c r="DV6" s="101"/>
      <c r="DW6" s="101"/>
      <c r="DX6" s="101"/>
      <c r="DY6" s="101"/>
    </row>
    <row r="7" spans="2:129" ht="15" x14ac:dyDescent="0.25">
      <c r="B7" s="1">
        <v>1</v>
      </c>
      <c r="C7" s="107" t="s">
        <v>307</v>
      </c>
      <c r="D7" s="108" t="s">
        <v>308</v>
      </c>
      <c r="E7"/>
      <c r="F7" s="107" t="s">
        <v>309</v>
      </c>
      <c r="G7" s="109">
        <v>3200</v>
      </c>
      <c r="H7" s="110" t="s">
        <v>310</v>
      </c>
      <c r="I7" s="111">
        <v>3450</v>
      </c>
      <c r="J7" s="110" t="s">
        <v>311</v>
      </c>
      <c r="K7" s="111">
        <v>3450</v>
      </c>
      <c r="L7" t="s">
        <v>312</v>
      </c>
      <c r="M7" s="24">
        <v>3450</v>
      </c>
      <c r="N7" s="5" t="s">
        <v>313</v>
      </c>
      <c r="O7" s="9">
        <v>3772.5</v>
      </c>
      <c r="P7" s="5" t="s">
        <v>314</v>
      </c>
      <c r="Q7" s="9">
        <v>3243</v>
      </c>
      <c r="R7" s="5" t="s">
        <v>315</v>
      </c>
      <c r="S7" s="9">
        <v>3243</v>
      </c>
      <c r="T7" s="5" t="s">
        <v>316</v>
      </c>
      <c r="U7" s="9">
        <v>3243</v>
      </c>
      <c r="V7" s="5" t="s">
        <v>317</v>
      </c>
      <c r="W7" s="9">
        <v>3450</v>
      </c>
      <c r="X7" s="5" t="s">
        <v>223</v>
      </c>
      <c r="Y7" s="9">
        <v>3450</v>
      </c>
      <c r="Z7" s="5" t="s">
        <v>318</v>
      </c>
      <c r="AA7" s="9">
        <v>3036</v>
      </c>
      <c r="AB7" s="5" t="s">
        <v>319</v>
      </c>
      <c r="AC7" s="9">
        <v>3450</v>
      </c>
      <c r="AD7" s="5" t="s">
        <v>320</v>
      </c>
      <c r="AE7" s="9">
        <v>3243</v>
      </c>
      <c r="AF7" s="5" t="s">
        <v>321</v>
      </c>
      <c r="AG7" s="9">
        <v>3450</v>
      </c>
      <c r="AH7" s="5" t="s">
        <v>322</v>
      </c>
      <c r="AI7" s="9">
        <v>3243</v>
      </c>
      <c r="AJ7" s="5" t="s">
        <v>323</v>
      </c>
      <c r="AK7" s="9">
        <v>3243</v>
      </c>
      <c r="AL7" s="5" t="s">
        <v>324</v>
      </c>
      <c r="AM7" s="9">
        <v>3243</v>
      </c>
      <c r="AN7" s="5" t="s">
        <v>325</v>
      </c>
      <c r="AO7" s="9">
        <v>3243</v>
      </c>
      <c r="AP7" s="5" t="s">
        <v>326</v>
      </c>
      <c r="AQ7" s="9">
        <v>3243</v>
      </c>
      <c r="AR7" s="5" t="s">
        <v>327</v>
      </c>
      <c r="AS7" s="3" t="s">
        <v>328</v>
      </c>
    </row>
    <row r="8" spans="2:129" ht="15" x14ac:dyDescent="0.25">
      <c r="B8" s="1">
        <v>2</v>
      </c>
      <c r="C8" s="107" t="s">
        <v>329</v>
      </c>
      <c r="D8" s="108" t="s">
        <v>330</v>
      </c>
      <c r="E8"/>
      <c r="F8" s="107" t="s">
        <v>329</v>
      </c>
      <c r="G8" s="109">
        <v>2560</v>
      </c>
      <c r="H8" s="110" t="s">
        <v>331</v>
      </c>
      <c r="I8" s="111">
        <v>5375</v>
      </c>
      <c r="J8" s="110" t="s">
        <v>332</v>
      </c>
      <c r="K8" s="112">
        <v>5052.5</v>
      </c>
      <c r="L8" s="110" t="s">
        <v>333</v>
      </c>
      <c r="M8" s="24">
        <v>5052.5</v>
      </c>
      <c r="N8" s="5" t="s">
        <v>334</v>
      </c>
      <c r="O8" s="5">
        <v>5052.5</v>
      </c>
      <c r="P8" s="5" t="s">
        <v>335</v>
      </c>
      <c r="Q8" s="5">
        <v>5052.66</v>
      </c>
      <c r="R8" s="5" t="s">
        <v>336</v>
      </c>
      <c r="S8" s="9">
        <v>5052.5</v>
      </c>
      <c r="T8" s="5" t="s">
        <v>337</v>
      </c>
      <c r="U8" s="9">
        <v>5052.5</v>
      </c>
      <c r="V8" s="5" t="s">
        <v>338</v>
      </c>
      <c r="W8" s="9">
        <v>5052.5</v>
      </c>
      <c r="X8" s="5" t="s">
        <v>339</v>
      </c>
      <c r="Y8" s="9">
        <v>5052</v>
      </c>
      <c r="Z8" s="5" t="s">
        <v>340</v>
      </c>
      <c r="AA8" s="9">
        <v>5052</v>
      </c>
      <c r="AB8" s="5" t="s">
        <v>341</v>
      </c>
      <c r="AC8" s="9">
        <v>5052.5</v>
      </c>
      <c r="AD8" s="5" t="s">
        <v>342</v>
      </c>
      <c r="AE8" s="9">
        <v>5052.5</v>
      </c>
      <c r="AF8" s="5" t="s">
        <v>343</v>
      </c>
      <c r="AG8" s="9">
        <v>5052.5</v>
      </c>
      <c r="AH8" s="5" t="s">
        <v>344</v>
      </c>
      <c r="AI8" s="9">
        <v>5052.5</v>
      </c>
      <c r="AJ8" s="5" t="s">
        <v>345</v>
      </c>
      <c r="AK8" s="9">
        <v>5052.5</v>
      </c>
      <c r="AL8" s="5" t="s">
        <v>346</v>
      </c>
      <c r="AM8" s="9">
        <v>5052.5</v>
      </c>
      <c r="AN8" s="5" t="s">
        <v>347</v>
      </c>
      <c r="AO8" s="9">
        <v>5052.5</v>
      </c>
      <c r="AP8" s="5" t="s">
        <v>348</v>
      </c>
      <c r="AQ8" s="9">
        <v>5052.5</v>
      </c>
      <c r="AR8" s="5" t="s">
        <v>349</v>
      </c>
      <c r="AS8" s="3" t="s">
        <v>328</v>
      </c>
    </row>
    <row r="9" spans="2:129" ht="15" x14ac:dyDescent="0.25">
      <c r="B9" s="1">
        <v>3</v>
      </c>
      <c r="C9" s="107" t="s">
        <v>350</v>
      </c>
      <c r="D9" s="108" t="s">
        <v>308</v>
      </c>
      <c r="E9"/>
      <c r="F9" s="107" t="s">
        <v>350</v>
      </c>
      <c r="G9" s="109">
        <v>3200</v>
      </c>
      <c r="H9" s="113" t="s">
        <v>223</v>
      </c>
      <c r="I9" s="111">
        <v>3450</v>
      </c>
      <c r="J9" s="110" t="s">
        <v>351</v>
      </c>
      <c r="K9" s="112">
        <v>3243</v>
      </c>
      <c r="L9" s="110" t="s">
        <v>352</v>
      </c>
      <c r="M9" s="24">
        <v>3600</v>
      </c>
      <c r="N9" s="5" t="s">
        <v>353</v>
      </c>
      <c r="O9" s="9">
        <v>3450</v>
      </c>
      <c r="P9" s="5" t="s">
        <v>354</v>
      </c>
      <c r="Q9" s="9">
        <v>3450</v>
      </c>
      <c r="R9" s="5" t="s">
        <v>355</v>
      </c>
      <c r="S9" s="9">
        <v>3243</v>
      </c>
      <c r="T9" s="5" t="s">
        <v>356</v>
      </c>
      <c r="U9" s="9">
        <v>3243</v>
      </c>
      <c r="V9" s="5" t="s">
        <v>357</v>
      </c>
      <c r="W9" s="9">
        <v>3243</v>
      </c>
      <c r="X9" s="5" t="s">
        <v>358</v>
      </c>
      <c r="Y9" s="9">
        <v>3450</v>
      </c>
      <c r="Z9" s="5" t="s">
        <v>359</v>
      </c>
      <c r="AA9" s="9">
        <v>3243</v>
      </c>
      <c r="AB9" s="5" t="s">
        <v>360</v>
      </c>
      <c r="AC9" s="9">
        <v>3243</v>
      </c>
      <c r="AD9" s="5" t="s">
        <v>361</v>
      </c>
      <c r="AE9" s="9">
        <v>3600</v>
      </c>
      <c r="AF9" s="5" t="s">
        <v>362</v>
      </c>
      <c r="AG9" s="9">
        <v>3450</v>
      </c>
      <c r="AH9" s="5" t="s">
        <v>363</v>
      </c>
      <c r="AI9" s="9">
        <v>3772.5</v>
      </c>
      <c r="AJ9" s="5" t="s">
        <v>364</v>
      </c>
      <c r="AK9" s="9">
        <v>3600</v>
      </c>
      <c r="AL9" s="5" t="s">
        <v>365</v>
      </c>
      <c r="AM9" s="9">
        <v>3772.5</v>
      </c>
      <c r="AN9" s="5" t="s">
        <v>366</v>
      </c>
      <c r="AO9" s="9">
        <v>3600</v>
      </c>
      <c r="AP9" s="5" t="s">
        <v>367</v>
      </c>
      <c r="AQ9" s="9">
        <v>3600</v>
      </c>
      <c r="AR9" s="5" t="s">
        <v>368</v>
      </c>
      <c r="AS9" s="3" t="s">
        <v>328</v>
      </c>
    </row>
    <row r="10" spans="2:129" ht="15" x14ac:dyDescent="0.25">
      <c r="B10" s="1">
        <v>4</v>
      </c>
      <c r="C10" s="114" t="s">
        <v>369</v>
      </c>
      <c r="D10" s="108" t="s">
        <v>308</v>
      </c>
      <c r="E10"/>
      <c r="F10" s="114" t="s">
        <v>370</v>
      </c>
      <c r="G10" s="111">
        <v>3200</v>
      </c>
      <c r="H10" s="115" t="s">
        <v>371</v>
      </c>
      <c r="I10" s="111">
        <v>3450</v>
      </c>
      <c r="J10" s="110" t="s">
        <v>372</v>
      </c>
      <c r="K10" s="24">
        <v>3450</v>
      </c>
      <c r="L10" s="110" t="s">
        <v>373</v>
      </c>
      <c r="M10" s="24">
        <v>3600</v>
      </c>
      <c r="N10" s="5" t="s">
        <v>374</v>
      </c>
      <c r="O10" s="9">
        <v>3600</v>
      </c>
      <c r="P10" s="5" t="s">
        <v>375</v>
      </c>
      <c r="Q10" s="24">
        <v>3772.5</v>
      </c>
      <c r="R10" s="5" t="s">
        <v>376</v>
      </c>
      <c r="S10" s="9">
        <v>3600</v>
      </c>
      <c r="T10" s="5" t="s">
        <v>377</v>
      </c>
      <c r="U10" s="9">
        <v>3600</v>
      </c>
      <c r="V10" s="5" t="s">
        <v>378</v>
      </c>
      <c r="W10" s="9">
        <v>3772.5</v>
      </c>
      <c r="X10" s="5" t="s">
        <v>379</v>
      </c>
      <c r="Y10" s="9">
        <v>3600</v>
      </c>
      <c r="Z10" s="5" t="s">
        <v>380</v>
      </c>
      <c r="AA10" s="9">
        <v>3772.5</v>
      </c>
      <c r="AB10" s="5" t="s">
        <v>381</v>
      </c>
      <c r="AC10" s="9">
        <v>3772.5</v>
      </c>
      <c r="AD10" s="5" t="s">
        <v>382</v>
      </c>
      <c r="AE10" s="9">
        <v>3600</v>
      </c>
      <c r="AF10" s="5" t="s">
        <v>383</v>
      </c>
      <c r="AG10" s="9">
        <v>3600</v>
      </c>
      <c r="AH10" s="5" t="s">
        <v>384</v>
      </c>
      <c r="AI10" s="9">
        <v>3600</v>
      </c>
      <c r="AJ10" s="5" t="s">
        <v>385</v>
      </c>
      <c r="AK10" s="9">
        <v>3600</v>
      </c>
      <c r="AL10" s="5" t="s">
        <v>386</v>
      </c>
      <c r="AM10" s="9">
        <v>3772.5</v>
      </c>
      <c r="AN10" s="5" t="s">
        <v>387</v>
      </c>
      <c r="AO10" s="9">
        <v>3772.5</v>
      </c>
      <c r="AP10" s="5" t="s">
        <v>388</v>
      </c>
      <c r="AQ10" s="9">
        <v>3600</v>
      </c>
      <c r="AR10" s="5" t="s">
        <v>389</v>
      </c>
      <c r="AS10" s="3" t="s">
        <v>328</v>
      </c>
    </row>
    <row r="11" spans="2:129" ht="15" x14ac:dyDescent="0.25">
      <c r="B11" s="1">
        <v>5</v>
      </c>
      <c r="C11" s="114" t="s">
        <v>390</v>
      </c>
      <c r="D11" s="108" t="s">
        <v>308</v>
      </c>
      <c r="E11"/>
      <c r="F11" s="107" t="s">
        <v>391</v>
      </c>
      <c r="G11" s="109">
        <v>3200</v>
      </c>
      <c r="H11" s="113" t="s">
        <v>392</v>
      </c>
      <c r="I11" s="111">
        <v>4002</v>
      </c>
      <c r="J11" s="113" t="s">
        <v>392</v>
      </c>
      <c r="K11" s="111">
        <v>4002</v>
      </c>
      <c r="L11" s="113" t="s">
        <v>392</v>
      </c>
      <c r="M11" s="111">
        <v>4002</v>
      </c>
      <c r="N11" s="113" t="s">
        <v>392</v>
      </c>
      <c r="O11" s="111">
        <v>4002</v>
      </c>
      <c r="P11" s="113" t="s">
        <v>392</v>
      </c>
      <c r="Q11" s="111">
        <v>4002</v>
      </c>
      <c r="R11" s="113" t="s">
        <v>392</v>
      </c>
      <c r="S11" s="111">
        <v>4002</v>
      </c>
      <c r="T11" s="113" t="s">
        <v>392</v>
      </c>
      <c r="U11" s="9">
        <v>4002</v>
      </c>
      <c r="V11" s="5" t="s">
        <v>393</v>
      </c>
      <c r="W11" s="9">
        <v>4002</v>
      </c>
      <c r="X11" s="5" t="s">
        <v>393</v>
      </c>
      <c r="Y11" s="9">
        <v>4002</v>
      </c>
      <c r="Z11" s="5" t="s">
        <v>394</v>
      </c>
      <c r="AA11" s="9">
        <v>4002</v>
      </c>
      <c r="AB11" s="5" t="s">
        <v>394</v>
      </c>
      <c r="AC11" s="9">
        <v>4002</v>
      </c>
      <c r="AD11" s="5" t="s">
        <v>394</v>
      </c>
      <c r="AE11" s="9">
        <v>4002</v>
      </c>
      <c r="AF11" s="5" t="s">
        <v>394</v>
      </c>
      <c r="AG11" s="9">
        <v>3243</v>
      </c>
      <c r="AH11" s="5" t="s">
        <v>395</v>
      </c>
      <c r="AI11" s="9">
        <v>3243</v>
      </c>
      <c r="AJ11" s="5" t="s">
        <v>396</v>
      </c>
      <c r="AK11" s="9">
        <v>3243</v>
      </c>
      <c r="AL11" s="5" t="s">
        <v>397</v>
      </c>
      <c r="AM11" s="9">
        <v>3243</v>
      </c>
      <c r="AN11" s="5" t="s">
        <v>398</v>
      </c>
      <c r="AO11" s="9">
        <v>3243</v>
      </c>
      <c r="AP11" s="5" t="s">
        <v>399</v>
      </c>
      <c r="AQ11" s="9">
        <v>3243</v>
      </c>
      <c r="AR11" s="5" t="s">
        <v>400</v>
      </c>
      <c r="AS11" s="3" t="s">
        <v>328</v>
      </c>
    </row>
    <row r="12" spans="2:129" s="87" customFormat="1" x14ac:dyDescent="0.2">
      <c r="B12" s="87">
        <v>6</v>
      </c>
      <c r="C12" s="87" t="s">
        <v>401</v>
      </c>
      <c r="D12" s="116"/>
      <c r="E12" s="116"/>
      <c r="F12" s="87" t="s">
        <v>402</v>
      </c>
      <c r="G12" s="117"/>
      <c r="H12" s="118"/>
      <c r="I12" s="119"/>
      <c r="J12" s="120" t="s">
        <v>2015</v>
      </c>
      <c r="K12" s="119"/>
      <c r="L12" s="120"/>
      <c r="M12" s="119"/>
      <c r="N12" s="120"/>
      <c r="O12" s="121"/>
      <c r="P12" s="120"/>
      <c r="Q12" s="121"/>
      <c r="R12" s="120"/>
      <c r="S12" s="121"/>
      <c r="T12" s="120"/>
      <c r="U12" s="121"/>
      <c r="V12" s="120"/>
      <c r="W12" s="121"/>
      <c r="X12" s="120"/>
      <c r="Y12" s="121"/>
      <c r="Z12" s="120"/>
      <c r="AA12" s="121"/>
      <c r="AB12" s="120"/>
      <c r="AC12" s="121"/>
      <c r="AD12" s="120"/>
      <c r="AE12" s="121"/>
      <c r="AF12" s="120"/>
      <c r="AG12" s="121"/>
      <c r="AH12" s="120"/>
      <c r="AI12" s="122"/>
      <c r="AJ12" s="120"/>
      <c r="AK12" s="121"/>
      <c r="AL12" s="120"/>
      <c r="AM12" s="121"/>
      <c r="AN12" s="120"/>
      <c r="AO12" s="121"/>
      <c r="AP12" s="120"/>
      <c r="AQ12" s="121"/>
      <c r="AR12" s="120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</row>
    <row r="13" spans="2:129" x14ac:dyDescent="0.2">
      <c r="B13" s="1">
        <v>8</v>
      </c>
      <c r="C13" s="1" t="s">
        <v>407</v>
      </c>
      <c r="D13" s="53" t="s">
        <v>308</v>
      </c>
      <c r="E13" s="53"/>
      <c r="F13" s="1" t="s">
        <v>408</v>
      </c>
      <c r="G13" s="14">
        <v>3200</v>
      </c>
      <c r="H13" s="124" t="s">
        <v>409</v>
      </c>
      <c r="I13" s="126">
        <v>3450</v>
      </c>
      <c r="J13" s="5" t="s">
        <v>410</v>
      </c>
      <c r="K13" s="24">
        <v>3450</v>
      </c>
      <c r="L13" s="5" t="s">
        <v>411</v>
      </c>
      <c r="M13" s="24">
        <v>3450</v>
      </c>
      <c r="N13" s="127" t="s">
        <v>412</v>
      </c>
      <c r="O13" s="9">
        <v>3450</v>
      </c>
      <c r="P13" s="5" t="s">
        <v>413</v>
      </c>
      <c r="Q13" s="9">
        <v>3450</v>
      </c>
      <c r="R13" s="5" t="s">
        <v>414</v>
      </c>
      <c r="S13" s="9">
        <v>3450</v>
      </c>
      <c r="T13" s="5" t="s">
        <v>415</v>
      </c>
      <c r="U13" s="9">
        <v>3450</v>
      </c>
      <c r="V13" s="5" t="s">
        <v>416</v>
      </c>
      <c r="W13" s="9">
        <v>3600</v>
      </c>
      <c r="X13" s="5" t="s">
        <v>417</v>
      </c>
      <c r="Y13" s="9">
        <v>3243</v>
      </c>
      <c r="Z13" s="5" t="s">
        <v>418</v>
      </c>
      <c r="AA13" s="9">
        <v>3450</v>
      </c>
      <c r="AB13" s="5" t="s">
        <v>419</v>
      </c>
      <c r="AC13" s="9">
        <v>3450</v>
      </c>
      <c r="AD13" s="5" t="s">
        <v>420</v>
      </c>
      <c r="AE13" s="9">
        <v>3450</v>
      </c>
      <c r="AF13" s="5" t="s">
        <v>421</v>
      </c>
      <c r="AG13" s="9">
        <v>3243</v>
      </c>
      <c r="AH13" s="5" t="s">
        <v>422</v>
      </c>
      <c r="AI13" s="9">
        <v>3243</v>
      </c>
      <c r="AJ13" s="5" t="s">
        <v>423</v>
      </c>
      <c r="AK13" s="9">
        <v>3243</v>
      </c>
      <c r="AL13" s="5" t="s">
        <v>424</v>
      </c>
      <c r="AM13" s="9">
        <v>3450</v>
      </c>
      <c r="AN13" s="5" t="s">
        <v>425</v>
      </c>
      <c r="AO13" s="9">
        <v>3450</v>
      </c>
      <c r="AP13" s="5" t="s">
        <v>426</v>
      </c>
      <c r="AQ13" s="9">
        <v>3243</v>
      </c>
      <c r="AR13" s="5" t="s">
        <v>427</v>
      </c>
      <c r="AS13" s="3" t="s">
        <v>328</v>
      </c>
    </row>
    <row r="14" spans="2:129" x14ac:dyDescent="0.2">
      <c r="C14" s="11" t="s">
        <v>54</v>
      </c>
      <c r="D14" s="11"/>
      <c r="E14" s="11"/>
      <c r="F14" s="11"/>
      <c r="G14" s="12">
        <f ca="1">SUM(G7:G20)</f>
        <v>24960</v>
      </c>
      <c r="H14" s="12" t="s">
        <v>142</v>
      </c>
      <c r="I14" s="12">
        <f t="shared" ref="I14:AC14" si="0">SUM(I7:I13)</f>
        <v>23177</v>
      </c>
      <c r="J14" s="12">
        <f t="shared" si="0"/>
        <v>0</v>
      </c>
      <c r="K14" s="12">
        <f t="shared" si="0"/>
        <v>22647.5</v>
      </c>
      <c r="L14" s="12">
        <f t="shared" si="0"/>
        <v>0</v>
      </c>
      <c r="M14" s="12">
        <f t="shared" si="0"/>
        <v>23154.5</v>
      </c>
      <c r="N14" s="12">
        <f t="shared" si="0"/>
        <v>0</v>
      </c>
      <c r="O14" s="12">
        <f t="shared" si="0"/>
        <v>23327</v>
      </c>
      <c r="P14" s="12">
        <f t="shared" si="0"/>
        <v>0</v>
      </c>
      <c r="Q14" s="12">
        <f t="shared" si="0"/>
        <v>22970.16</v>
      </c>
      <c r="R14" s="12">
        <f t="shared" si="0"/>
        <v>0</v>
      </c>
      <c r="S14" s="12">
        <f t="shared" si="0"/>
        <v>22590.5</v>
      </c>
      <c r="T14" s="12">
        <f t="shared" si="0"/>
        <v>0</v>
      </c>
      <c r="U14" s="12">
        <f t="shared" si="0"/>
        <v>22590.5</v>
      </c>
      <c r="V14" s="12">
        <f t="shared" si="0"/>
        <v>0</v>
      </c>
      <c r="W14" s="12">
        <f t="shared" si="0"/>
        <v>23120</v>
      </c>
      <c r="X14" s="12">
        <f t="shared" si="0"/>
        <v>0</v>
      </c>
      <c r="Y14" s="12">
        <f t="shared" si="0"/>
        <v>22797</v>
      </c>
      <c r="Z14" s="12">
        <f t="shared" si="0"/>
        <v>0</v>
      </c>
      <c r="AA14" s="12">
        <f t="shared" si="0"/>
        <v>22555.5</v>
      </c>
      <c r="AB14" s="12">
        <f t="shared" si="0"/>
        <v>0</v>
      </c>
      <c r="AC14" s="12">
        <f t="shared" si="0"/>
        <v>22970</v>
      </c>
      <c r="AD14" s="12">
        <f>SUM(AD10:AD13)</f>
        <v>0</v>
      </c>
      <c r="AE14" s="12">
        <f t="shared" ref="AE14:AQ14" si="1">SUM(AE7:AE13)</f>
        <v>22947.5</v>
      </c>
      <c r="AF14" s="12">
        <f t="shared" si="1"/>
        <v>0</v>
      </c>
      <c r="AG14" s="12">
        <f t="shared" si="1"/>
        <v>22038.5</v>
      </c>
      <c r="AH14" s="12">
        <f t="shared" si="1"/>
        <v>0</v>
      </c>
      <c r="AI14" s="12">
        <f t="shared" si="1"/>
        <v>22154</v>
      </c>
      <c r="AJ14" s="12">
        <f t="shared" si="1"/>
        <v>0</v>
      </c>
      <c r="AK14" s="12">
        <f t="shared" si="1"/>
        <v>21981.5</v>
      </c>
      <c r="AL14" s="12">
        <f t="shared" si="1"/>
        <v>0</v>
      </c>
      <c r="AM14" s="12">
        <f t="shared" si="1"/>
        <v>22533.5</v>
      </c>
      <c r="AN14" s="12">
        <f t="shared" si="1"/>
        <v>0</v>
      </c>
      <c r="AO14" s="12">
        <f t="shared" si="1"/>
        <v>22361</v>
      </c>
      <c r="AP14" s="12">
        <f t="shared" si="1"/>
        <v>0</v>
      </c>
      <c r="AQ14" s="12">
        <f t="shared" si="1"/>
        <v>21981.5</v>
      </c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</row>
    <row r="17" spans="1:129" x14ac:dyDescent="0.2">
      <c r="C17" s="633" t="s">
        <v>914</v>
      </c>
      <c r="S17" s="9"/>
      <c r="T17" s="62"/>
      <c r="U17" s="9"/>
      <c r="V17" s="5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</row>
    <row r="18" spans="1:129" ht="15.75" customHeight="1" x14ac:dyDescent="0.2">
      <c r="A18" s="1" t="s">
        <v>428</v>
      </c>
      <c r="B18" s="1">
        <v>19</v>
      </c>
      <c r="C18" s="1" t="s">
        <v>429</v>
      </c>
      <c r="D18" s="53" t="s">
        <v>430</v>
      </c>
      <c r="E18" s="53">
        <v>2015</v>
      </c>
      <c r="F18" s="1" t="s">
        <v>431</v>
      </c>
      <c r="G18" s="14">
        <v>3200</v>
      </c>
      <c r="H18" s="5" t="s">
        <v>432</v>
      </c>
      <c r="I18" s="14"/>
      <c r="J18" s="5"/>
      <c r="K18" s="51"/>
      <c r="L18" s="5"/>
      <c r="M18" s="9"/>
      <c r="N18" s="5"/>
      <c r="O18" s="9"/>
      <c r="P18" s="5"/>
      <c r="Q18" s="9"/>
      <c r="R18" s="5"/>
      <c r="S18" s="9"/>
      <c r="T18" s="5"/>
      <c r="U18" s="9"/>
      <c r="V18" s="5"/>
      <c r="W18" s="9"/>
      <c r="X18" s="5"/>
      <c r="Y18" s="9"/>
      <c r="Z18" s="5"/>
      <c r="AA18" s="9"/>
      <c r="AB18" s="5"/>
      <c r="AC18" s="9"/>
      <c r="AD18" s="5"/>
      <c r="AE18" s="9"/>
      <c r="AF18" s="5"/>
      <c r="AG18" s="9"/>
      <c r="AH18" s="5"/>
      <c r="AI18" s="9"/>
      <c r="AJ18" s="5"/>
      <c r="AK18" s="9"/>
      <c r="AL18" s="5"/>
      <c r="AM18" s="9"/>
      <c r="AN18" s="5"/>
      <c r="AO18" s="9"/>
      <c r="AP18" s="5"/>
      <c r="AQ18" s="9"/>
      <c r="AR18" s="5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</row>
    <row r="19" spans="1:129" ht="14.25" customHeight="1" x14ac:dyDescent="0.2">
      <c r="B19" s="1">
        <v>7</v>
      </c>
      <c r="C19" s="1" t="s">
        <v>403</v>
      </c>
      <c r="D19" s="53" t="s">
        <v>404</v>
      </c>
      <c r="E19" s="53"/>
      <c r="F19" s="123" t="s">
        <v>405</v>
      </c>
      <c r="G19" s="14">
        <v>3200</v>
      </c>
      <c r="H19" s="124" t="s">
        <v>223</v>
      </c>
      <c r="I19" s="65" t="s">
        <v>406</v>
      </c>
      <c r="J19" s="5"/>
      <c r="K19" s="63"/>
      <c r="L19" s="5"/>
      <c r="M19" s="125"/>
      <c r="N19" s="5"/>
      <c r="O19" s="68"/>
      <c r="P19" s="5"/>
      <c r="Q19" s="68"/>
      <c r="R19" s="5"/>
      <c r="S19" s="68"/>
      <c r="T19" s="5"/>
      <c r="U19" s="68"/>
      <c r="V19" s="5"/>
      <c r="W19" s="68"/>
      <c r="X19" s="5"/>
      <c r="Y19" s="68"/>
      <c r="Z19" s="5"/>
      <c r="AA19" s="68"/>
      <c r="AB19" s="5"/>
      <c r="AC19" s="68"/>
      <c r="AD19" s="5"/>
      <c r="AE19" s="68"/>
      <c r="AF19" s="5" t="s">
        <v>2018</v>
      </c>
      <c r="AG19" s="9"/>
      <c r="AH19" s="5"/>
      <c r="AI19" s="9"/>
      <c r="AJ19" s="5"/>
      <c r="AK19" s="9"/>
      <c r="AL19" s="5"/>
      <c r="AM19" s="9"/>
      <c r="AN19" s="5"/>
      <c r="AO19" s="9"/>
      <c r="AP19" s="5"/>
      <c r="AQ19" s="9"/>
      <c r="AR19" s="5"/>
      <c r="AS19" s="3" t="s">
        <v>921</v>
      </c>
      <c r="AT19" s="3" t="s">
        <v>2017</v>
      </c>
    </row>
    <row r="20" spans="1:129" s="87" customFormat="1" ht="15.75" customHeight="1" x14ac:dyDescent="0.2">
      <c r="A20" s="87" t="s">
        <v>428</v>
      </c>
      <c r="B20" s="87">
        <v>9</v>
      </c>
      <c r="C20" s="87" t="s">
        <v>433</v>
      </c>
      <c r="D20" s="116"/>
      <c r="E20" s="116"/>
      <c r="G20" s="117">
        <v>3200</v>
      </c>
      <c r="H20" s="865" t="s">
        <v>434</v>
      </c>
      <c r="I20" s="865"/>
      <c r="J20" s="865"/>
      <c r="K20" s="865"/>
      <c r="L20" s="865"/>
      <c r="M20" s="121">
        <v>3450</v>
      </c>
      <c r="N20" s="120"/>
      <c r="O20" s="121">
        <v>4095</v>
      </c>
      <c r="P20" s="120"/>
      <c r="Q20" s="121">
        <v>3772.5</v>
      </c>
      <c r="R20" s="120"/>
      <c r="S20" s="121" t="s">
        <v>435</v>
      </c>
      <c r="T20" s="120"/>
      <c r="U20" s="128"/>
      <c r="V20" s="120"/>
      <c r="W20" s="121"/>
      <c r="X20" s="120"/>
      <c r="Y20" s="121"/>
      <c r="Z20" s="120"/>
      <c r="AA20" s="121"/>
      <c r="AB20" s="120"/>
      <c r="AC20" s="121"/>
      <c r="AD20" s="120"/>
      <c r="AE20" s="121"/>
      <c r="AF20" s="120"/>
      <c r="AG20" s="121"/>
      <c r="AH20" s="120"/>
      <c r="AI20" s="121"/>
      <c r="AJ20" s="120"/>
      <c r="AK20" s="121"/>
      <c r="AL20" s="120"/>
      <c r="AM20" s="121"/>
      <c r="AN20" s="120"/>
      <c r="AO20" s="121"/>
      <c r="AP20" s="120"/>
      <c r="AQ20" s="121"/>
      <c r="AR20" s="120"/>
      <c r="AS20" s="87" t="s">
        <v>2019</v>
      </c>
    </row>
    <row r="21" spans="1:129" x14ac:dyDescent="0.2">
      <c r="AJ21" s="5"/>
      <c r="AK21" s="5"/>
      <c r="AL21" s="5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</row>
    <row r="22" spans="1:129" x14ac:dyDescent="0.2">
      <c r="AJ22" s="5"/>
      <c r="AK22" s="5"/>
      <c r="AL22" s="5"/>
      <c r="AM22" s="5"/>
    </row>
    <row r="23" spans="1:129" ht="16.5" x14ac:dyDescent="0.25">
      <c r="C23" s="7"/>
      <c r="AJ23" s="5"/>
      <c r="AK23" s="5"/>
      <c r="AL23" s="5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</row>
    <row r="24" spans="1:129" x14ac:dyDescent="0.2">
      <c r="G24" s="14"/>
      <c r="H24" s="5"/>
      <c r="I24" s="14"/>
      <c r="J24" s="5"/>
      <c r="K24" s="9"/>
      <c r="L24" s="5"/>
      <c r="M24" s="9"/>
      <c r="N24" s="5"/>
      <c r="Q24" s="9"/>
      <c r="R24" s="5"/>
      <c r="S24" s="9"/>
      <c r="T24" s="5"/>
      <c r="U24" s="9"/>
      <c r="V24" s="5"/>
      <c r="W24" s="9"/>
      <c r="X24" s="5"/>
      <c r="Y24" s="9"/>
      <c r="Z24" s="5"/>
      <c r="AA24" s="9"/>
      <c r="AB24" s="5"/>
      <c r="AC24" s="9"/>
      <c r="AD24" s="5"/>
      <c r="AE24" s="9"/>
      <c r="AF24" s="5"/>
      <c r="AG24" s="9"/>
      <c r="AH24" s="5"/>
      <c r="AI24" s="9"/>
      <c r="AJ24" s="5"/>
      <c r="AK24" s="5"/>
      <c r="AL24" s="5"/>
      <c r="AM24" s="5"/>
      <c r="AN24" s="5"/>
      <c r="AO24" s="9"/>
      <c r="AP24" s="5"/>
      <c r="AQ24" s="9"/>
      <c r="AR24" s="5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</row>
    <row r="25" spans="1:129" x14ac:dyDescent="0.2">
      <c r="F25" s="130"/>
      <c r="G25" s="14"/>
      <c r="H25" s="5"/>
      <c r="I25" s="126"/>
      <c r="J25" s="5"/>
      <c r="K25" s="9"/>
      <c r="L25" s="5"/>
      <c r="M25" s="9"/>
      <c r="N25" s="5"/>
      <c r="O25" s="9"/>
      <c r="P25" s="5"/>
      <c r="Q25" s="9"/>
      <c r="R25" s="5"/>
      <c r="S25" s="9"/>
      <c r="T25" s="5"/>
      <c r="U25" s="9"/>
      <c r="V25" s="5"/>
      <c r="W25" s="9"/>
      <c r="X25" s="5"/>
      <c r="Y25" s="9"/>
      <c r="Z25" s="5"/>
      <c r="AA25" s="9"/>
      <c r="AB25" s="5"/>
      <c r="AC25" s="9"/>
      <c r="AD25" s="5"/>
      <c r="AE25" s="9"/>
      <c r="AF25" s="5"/>
      <c r="AG25" s="9"/>
      <c r="AH25" s="5"/>
      <c r="AI25" s="9"/>
      <c r="AJ25" s="5"/>
      <c r="AK25" s="5"/>
      <c r="AL25" s="5"/>
      <c r="AN25" s="5"/>
      <c r="AO25" s="9"/>
      <c r="AP25" s="5"/>
      <c r="AQ25" s="9"/>
      <c r="AR25" s="5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</row>
    <row r="26" spans="1:129" x14ac:dyDescent="0.2">
      <c r="G26" s="14"/>
      <c r="H26" s="5"/>
      <c r="I26" s="131"/>
      <c r="J26" s="5"/>
      <c r="K26" s="132"/>
      <c r="L26" s="5"/>
      <c r="M26" s="9"/>
      <c r="N26" s="5"/>
      <c r="O26" s="9"/>
      <c r="P26" s="5"/>
      <c r="Q26" s="9"/>
      <c r="R26" s="5"/>
      <c r="S26" s="9"/>
      <c r="T26" s="5"/>
      <c r="U26" s="9"/>
      <c r="V26" s="5"/>
      <c r="W26" s="9"/>
      <c r="X26" s="5"/>
      <c r="Y26" s="9"/>
      <c r="Z26" s="5"/>
      <c r="AA26" s="9"/>
      <c r="AB26" s="5"/>
      <c r="AC26" s="9"/>
      <c r="AD26" s="5"/>
      <c r="AE26" s="9"/>
      <c r="AF26" s="5"/>
      <c r="AG26" s="9"/>
      <c r="AH26" s="5"/>
      <c r="AI26" s="9"/>
      <c r="AJ26" s="5"/>
      <c r="AK26" s="5"/>
      <c r="AL26" s="5"/>
      <c r="AM26" s="9"/>
      <c r="AN26" s="5"/>
      <c r="AO26" s="9"/>
      <c r="AP26" s="5"/>
      <c r="AQ26" s="9"/>
      <c r="AR26" s="5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</row>
    <row r="27" spans="1:129" x14ac:dyDescent="0.2">
      <c r="AJ27" s="5"/>
      <c r="AK27" s="5"/>
      <c r="AL27" s="5"/>
    </row>
    <row r="28" spans="1:129" x14ac:dyDescent="0.2">
      <c r="AJ28" s="5"/>
      <c r="AK28" s="5"/>
      <c r="AL28" s="5"/>
    </row>
  </sheetData>
  <mergeCells count="6">
    <mergeCell ref="H20:L20"/>
    <mergeCell ref="B2:G2"/>
    <mergeCell ref="B3:G3"/>
    <mergeCell ref="H3:J3"/>
    <mergeCell ref="B4:G4"/>
    <mergeCell ref="H4:J4"/>
  </mergeCells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P17"/>
  <sheetViews>
    <sheetView topLeftCell="A19" workbookViewId="0">
      <selection activeCell="K17" sqref="K17"/>
    </sheetView>
  </sheetViews>
  <sheetFormatPr baseColWidth="10" defaultColWidth="11.42578125" defaultRowHeight="15" x14ac:dyDescent="0.25"/>
  <cols>
    <col min="1" max="1" width="18.5703125" customWidth="1"/>
    <col min="9" max="9" width="12.28515625" bestFit="1" customWidth="1"/>
    <col min="16" max="16" width="41.42578125" customWidth="1"/>
  </cols>
  <sheetData>
    <row r="3" spans="1:16" ht="15.75" x14ac:dyDescent="0.25">
      <c r="A3" s="852"/>
      <c r="B3" s="852"/>
      <c r="C3" s="852"/>
      <c r="D3" s="852"/>
      <c r="E3" s="852"/>
      <c r="F3" s="852"/>
      <c r="G3" s="852"/>
      <c r="H3" s="852"/>
      <c r="I3" s="852"/>
      <c r="J3" s="133"/>
      <c r="M3" s="90" t="s">
        <v>193</v>
      </c>
    </row>
    <row r="4" spans="1:16" x14ac:dyDescent="0.25">
      <c r="M4" s="866" t="s">
        <v>194</v>
      </c>
      <c r="N4" s="866"/>
      <c r="O4" s="866"/>
      <c r="P4" s="866"/>
    </row>
    <row r="6" spans="1:16" ht="15.75" thickBot="1" x14ac:dyDescent="0.3"/>
    <row r="7" spans="1:16" ht="15.75" thickBot="1" x14ac:dyDescent="0.3">
      <c r="A7" s="853" t="s">
        <v>97</v>
      </c>
      <c r="B7" s="854"/>
      <c r="C7" s="854"/>
      <c r="D7" s="854"/>
      <c r="E7" s="854"/>
      <c r="F7" s="854"/>
      <c r="G7" s="854"/>
      <c r="H7" s="854"/>
      <c r="I7" s="855"/>
    </row>
    <row r="8" spans="1:16" x14ac:dyDescent="0.25">
      <c r="A8" s="25"/>
      <c r="B8" s="26"/>
      <c r="C8" s="26"/>
      <c r="D8" s="26"/>
      <c r="E8" s="26"/>
      <c r="F8" s="26"/>
      <c r="G8" s="26"/>
      <c r="H8" s="26"/>
      <c r="I8" s="27"/>
    </row>
    <row r="9" spans="1:16" x14ac:dyDescent="0.25">
      <c r="A9" s="862" t="s">
        <v>98</v>
      </c>
      <c r="B9" s="863"/>
      <c r="C9" s="863"/>
      <c r="D9" s="863"/>
      <c r="E9" s="8" t="s">
        <v>403</v>
      </c>
      <c r="F9" s="28"/>
      <c r="G9" s="28"/>
      <c r="H9" s="28"/>
      <c r="I9" s="29"/>
      <c r="J9" t="s">
        <v>436</v>
      </c>
    </row>
    <row r="10" spans="1:16" ht="15.75" thickBot="1" x14ac:dyDescent="0.3">
      <c r="A10" s="858" t="s">
        <v>437</v>
      </c>
      <c r="B10" s="859"/>
      <c r="C10" s="859"/>
      <c r="D10" s="859"/>
      <c r="E10" s="859"/>
      <c r="F10" s="859"/>
      <c r="G10" s="859"/>
      <c r="H10" s="859"/>
      <c r="I10" s="860"/>
    </row>
    <row r="11" spans="1:16" ht="38.25" x14ac:dyDescent="0.25">
      <c r="A11" s="30" t="s">
        <v>99</v>
      </c>
      <c r="B11" s="31" t="s">
        <v>100</v>
      </c>
      <c r="C11" s="32" t="s">
        <v>101</v>
      </c>
      <c r="D11" s="33" t="s">
        <v>102</v>
      </c>
      <c r="E11" s="34" t="s">
        <v>103</v>
      </c>
      <c r="F11" s="35" t="s">
        <v>104</v>
      </c>
      <c r="G11" s="36" t="s">
        <v>105</v>
      </c>
      <c r="H11" s="36" t="s">
        <v>106</v>
      </c>
      <c r="I11" s="37" t="s">
        <v>107</v>
      </c>
    </row>
    <row r="12" spans="1:16" x14ac:dyDescent="0.25">
      <c r="A12" s="38" t="s">
        <v>39</v>
      </c>
      <c r="B12" s="39"/>
      <c r="C12" s="40">
        <v>3450</v>
      </c>
      <c r="D12" s="41">
        <v>150</v>
      </c>
      <c r="E12" s="40">
        <f>+C12*0.05*F12</f>
        <v>517.5</v>
      </c>
      <c r="F12" s="41">
        <v>3</v>
      </c>
      <c r="G12" s="40">
        <f>+C12+D12+E12</f>
        <v>4117.5</v>
      </c>
      <c r="H12" s="40"/>
      <c r="I12" s="43">
        <f>G12-H12</f>
        <v>4117.5</v>
      </c>
    </row>
    <row r="13" spans="1:16" x14ac:dyDescent="0.25">
      <c r="A13" s="38" t="s">
        <v>40</v>
      </c>
      <c r="B13" s="39"/>
      <c r="C13" s="40">
        <v>3450</v>
      </c>
      <c r="D13" s="41">
        <v>150</v>
      </c>
      <c r="E13" s="40">
        <f>+C13*0.05*F13</f>
        <v>345</v>
      </c>
      <c r="F13" s="41">
        <v>2</v>
      </c>
      <c r="G13" s="40">
        <f>+C13+D13+E13</f>
        <v>3945</v>
      </c>
      <c r="H13" s="40"/>
      <c r="I13" s="43">
        <f>+I12+G13-H13</f>
        <v>8062.5</v>
      </c>
    </row>
    <row r="14" spans="1:16" x14ac:dyDescent="0.25">
      <c r="A14" s="38" t="s">
        <v>41</v>
      </c>
      <c r="B14" s="39"/>
      <c r="C14" s="40">
        <v>3450</v>
      </c>
      <c r="D14" s="41">
        <v>150</v>
      </c>
      <c r="E14" s="40">
        <f>+C14*0.05*F14</f>
        <v>172.5</v>
      </c>
      <c r="F14" s="41">
        <v>1</v>
      </c>
      <c r="G14" s="40">
        <f>+C14+D14+E14</f>
        <v>3772.5</v>
      </c>
      <c r="H14" s="40"/>
      <c r="I14" s="69">
        <f>+I13+G14-H14</f>
        <v>11835</v>
      </c>
    </row>
    <row r="15" spans="1:16" x14ac:dyDescent="0.25">
      <c r="A15" s="38" t="s">
        <v>130</v>
      </c>
      <c r="B15" s="39"/>
      <c r="C15" s="40">
        <v>3450</v>
      </c>
      <c r="D15" s="41">
        <v>150</v>
      </c>
      <c r="E15" s="40">
        <f>+C15*0.05*F15</f>
        <v>0</v>
      </c>
      <c r="F15" s="41">
        <v>0</v>
      </c>
      <c r="G15" s="40">
        <f>+C15+D15+E15</f>
        <v>3600</v>
      </c>
      <c r="H15" s="40"/>
      <c r="I15" s="69">
        <f>+I14+G15-H15</f>
        <v>15435</v>
      </c>
    </row>
    <row r="16" spans="1:16" x14ac:dyDescent="0.25">
      <c r="A16" s="85" t="s">
        <v>108</v>
      </c>
      <c r="B16" s="140"/>
      <c r="C16" s="40"/>
      <c r="D16" s="40"/>
      <c r="E16" s="40"/>
      <c r="F16" s="40"/>
      <c r="G16" s="40"/>
      <c r="H16" s="40"/>
      <c r="I16" s="141">
        <f>I15</f>
        <v>15435</v>
      </c>
    </row>
    <row r="17" spans="1:9" x14ac:dyDescent="0.25">
      <c r="A17" s="138"/>
      <c r="B17" s="142"/>
      <c r="C17" s="56"/>
      <c r="D17" s="56"/>
      <c r="E17" s="56"/>
      <c r="F17" s="56"/>
      <c r="G17" s="56"/>
      <c r="H17" s="56"/>
      <c r="I17" s="56"/>
    </row>
  </sheetData>
  <mergeCells count="5">
    <mergeCell ref="A3:I3"/>
    <mergeCell ref="M4:P4"/>
    <mergeCell ref="A9:D9"/>
    <mergeCell ref="A10:I10"/>
    <mergeCell ref="A7:I7"/>
  </mergeCells>
  <pageMargins left="0.7" right="0.7" top="0.75" bottom="0.75" header="0.3" footer="0.3"/>
  <pageSetup scale="8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2:G36"/>
  <sheetViews>
    <sheetView topLeftCell="B7" zoomScaleNormal="100" workbookViewId="0">
      <selection activeCell="H31" sqref="H31"/>
    </sheetView>
  </sheetViews>
  <sheetFormatPr baseColWidth="10" defaultColWidth="11.42578125" defaultRowHeight="14.25" x14ac:dyDescent="0.2"/>
  <cols>
    <col min="1" max="1" width="11.7109375" style="1" customWidth="1"/>
    <col min="2" max="2" width="10.140625" style="3" bestFit="1" customWidth="1"/>
    <col min="3" max="3" width="43.5703125" style="3" bestFit="1" customWidth="1"/>
    <col min="4" max="4" width="16.7109375" style="3" bestFit="1" customWidth="1"/>
    <col min="5" max="5" width="22" style="1" bestFit="1" customWidth="1"/>
    <col min="6" max="6" width="15.85546875" style="1" customWidth="1"/>
    <col min="7" max="7" width="35" style="1" customWidth="1"/>
    <col min="8" max="8" width="36.28515625" style="1" bestFit="1" customWidth="1"/>
    <col min="9" max="9" width="29.5703125" style="1" bestFit="1" customWidth="1"/>
    <col min="10" max="10" width="16.7109375" style="1" customWidth="1"/>
    <col min="11" max="16384" width="11.42578125" style="1"/>
  </cols>
  <sheetData>
    <row r="2" spans="1:7" ht="15.75" x14ac:dyDescent="0.25">
      <c r="B2" s="99" t="s">
        <v>51</v>
      </c>
      <c r="C2" s="99" t="s">
        <v>52</v>
      </c>
      <c r="D2" s="99" t="s">
        <v>53</v>
      </c>
      <c r="E2" s="8" t="s">
        <v>260</v>
      </c>
      <c r="F2" s="8" t="s">
        <v>261</v>
      </c>
      <c r="G2" s="8" t="s">
        <v>262</v>
      </c>
    </row>
    <row r="3" spans="1:7" x14ac:dyDescent="0.2">
      <c r="A3" s="8" t="s">
        <v>263</v>
      </c>
      <c r="B3" s="3">
        <v>1475</v>
      </c>
      <c r="C3" s="3">
        <v>3200</v>
      </c>
      <c r="E3" s="100">
        <v>3450</v>
      </c>
      <c r="F3" s="100">
        <v>5375</v>
      </c>
      <c r="G3" s="100">
        <v>4780</v>
      </c>
    </row>
    <row r="4" spans="1:7" x14ac:dyDescent="0.2">
      <c r="A4" s="8" t="s">
        <v>264</v>
      </c>
      <c r="B4" s="3">
        <v>3450</v>
      </c>
      <c r="C4" s="3">
        <v>4200</v>
      </c>
      <c r="D4" s="3">
        <v>3950</v>
      </c>
    </row>
    <row r="5" spans="1:7" x14ac:dyDescent="0.2">
      <c r="A5" s="8" t="s">
        <v>265</v>
      </c>
      <c r="B5" s="3">
        <v>3450</v>
      </c>
      <c r="C5" s="3">
        <v>4200</v>
      </c>
      <c r="D5" s="3">
        <v>3950</v>
      </c>
    </row>
    <row r="7" spans="1:7" x14ac:dyDescent="0.2">
      <c r="A7" s="1" t="s">
        <v>113</v>
      </c>
      <c r="B7" s="1"/>
      <c r="C7" s="1"/>
      <c r="D7" s="1"/>
    </row>
    <row r="8" spans="1:7" ht="18" x14ac:dyDescent="0.25">
      <c r="A8" s="1" t="s">
        <v>70</v>
      </c>
      <c r="B8" s="1"/>
      <c r="C8" s="1"/>
      <c r="D8" s="1"/>
    </row>
    <row r="9" spans="1:7" x14ac:dyDescent="0.2">
      <c r="A9" s="1" t="s">
        <v>69</v>
      </c>
      <c r="B9" s="1"/>
      <c r="C9" s="1"/>
      <c r="D9" s="1"/>
    </row>
    <row r="10" spans="1:7" ht="14.25" customHeight="1" x14ac:dyDescent="0.2">
      <c r="A10" s="1" t="s">
        <v>67</v>
      </c>
      <c r="B10" s="1"/>
      <c r="C10" s="1"/>
      <c r="D10" s="1"/>
    </row>
    <row r="11" spans="1:7" ht="14.25" customHeight="1" x14ac:dyDescent="0.2">
      <c r="A11" s="1" t="s">
        <v>266</v>
      </c>
      <c r="B11" s="1"/>
      <c r="C11" s="1"/>
      <c r="D11" s="1"/>
    </row>
    <row r="12" spans="1:7" customFormat="1" ht="15" x14ac:dyDescent="0.25">
      <c r="A12" s="1" t="s">
        <v>68</v>
      </c>
      <c r="B12" s="1"/>
    </row>
    <row r="13" spans="1:7" ht="15" customHeight="1" x14ac:dyDescent="0.25">
      <c r="A13" s="1" t="s">
        <v>267</v>
      </c>
      <c r="B13" s="1"/>
      <c r="C13" s="1"/>
      <c r="D13" s="1"/>
    </row>
    <row r="18" spans="1:7" ht="16.5" x14ac:dyDescent="0.25">
      <c r="A18" s="103" t="s">
        <v>268</v>
      </c>
      <c r="B18" s="104" t="s">
        <v>3</v>
      </c>
      <c r="C18" s="104" t="s">
        <v>4</v>
      </c>
      <c r="D18" s="104" t="s">
        <v>269</v>
      </c>
      <c r="E18" s="104" t="s">
        <v>270</v>
      </c>
      <c r="F18" s="869" t="s">
        <v>271</v>
      </c>
      <c r="G18" s="869"/>
    </row>
    <row r="19" spans="1:7" ht="15" x14ac:dyDescent="0.25">
      <c r="A19" s="78" t="s">
        <v>272</v>
      </c>
      <c r="B19" s="105">
        <v>1</v>
      </c>
      <c r="C19" s="78" t="s">
        <v>274</v>
      </c>
      <c r="D19" s="78">
        <v>4773795306</v>
      </c>
      <c r="E19" s="78"/>
      <c r="F19" s="870" t="s">
        <v>275</v>
      </c>
      <c r="G19" s="869"/>
    </row>
    <row r="20" spans="1:7" ht="15" x14ac:dyDescent="0.25">
      <c r="A20" s="78" t="s">
        <v>272</v>
      </c>
      <c r="B20" s="105">
        <v>2</v>
      </c>
      <c r="C20" s="78" t="s">
        <v>276</v>
      </c>
      <c r="D20" s="78">
        <v>4772409150</v>
      </c>
      <c r="E20" s="78"/>
      <c r="F20" s="870" t="s">
        <v>277</v>
      </c>
      <c r="G20" s="869"/>
    </row>
    <row r="21" spans="1:7" ht="15" x14ac:dyDescent="0.25">
      <c r="A21" s="78" t="s">
        <v>272</v>
      </c>
      <c r="B21" s="105">
        <v>3</v>
      </c>
      <c r="C21" s="78" t="s">
        <v>278</v>
      </c>
      <c r="D21" s="78">
        <v>4731175996</v>
      </c>
      <c r="E21" s="78"/>
      <c r="F21" s="870" t="s">
        <v>279</v>
      </c>
      <c r="G21" s="869"/>
    </row>
    <row r="22" spans="1:7" ht="15" x14ac:dyDescent="0.25">
      <c r="A22" s="78" t="s">
        <v>272</v>
      </c>
      <c r="B22" s="105">
        <v>4</v>
      </c>
      <c r="C22" s="78" t="s">
        <v>280</v>
      </c>
      <c r="D22" s="78">
        <v>4731030465</v>
      </c>
      <c r="E22" s="78"/>
      <c r="F22" s="870" t="s">
        <v>281</v>
      </c>
      <c r="G22" s="869"/>
    </row>
    <row r="23" spans="1:7" ht="15" x14ac:dyDescent="0.25">
      <c r="A23" s="78" t="s">
        <v>272</v>
      </c>
      <c r="B23" s="105">
        <v>5</v>
      </c>
      <c r="C23" s="78" t="s">
        <v>282</v>
      </c>
      <c r="D23" s="78">
        <v>4271023910</v>
      </c>
      <c r="E23" s="78"/>
      <c r="F23" s="870" t="s">
        <v>283</v>
      </c>
      <c r="G23" s="869"/>
    </row>
    <row r="24" spans="1:7" ht="15" x14ac:dyDescent="0.25">
      <c r="A24" s="78" t="s">
        <v>273</v>
      </c>
      <c r="B24" s="105">
        <v>6</v>
      </c>
      <c r="C24" s="78" t="s">
        <v>284</v>
      </c>
      <c r="D24" s="78">
        <v>4772865930</v>
      </c>
      <c r="E24" s="78"/>
      <c r="F24" s="870" t="s">
        <v>285</v>
      </c>
      <c r="G24" s="869"/>
    </row>
    <row r="25" spans="1:7" ht="15" x14ac:dyDescent="0.25">
      <c r="A25" s="78" t="s">
        <v>272</v>
      </c>
      <c r="B25" s="105">
        <v>7</v>
      </c>
      <c r="C25" s="78" t="s">
        <v>286</v>
      </c>
      <c r="D25" s="78">
        <v>4622207390</v>
      </c>
      <c r="E25" s="78">
        <v>4621246825</v>
      </c>
      <c r="F25" s="870" t="s">
        <v>287</v>
      </c>
      <c r="G25" s="869"/>
    </row>
    <row r="26" spans="1:7" ht="15" x14ac:dyDescent="0.25">
      <c r="A26" s="78" t="s">
        <v>272</v>
      </c>
      <c r="B26" s="105">
        <v>8</v>
      </c>
      <c r="C26" s="78" t="s">
        <v>288</v>
      </c>
      <c r="D26" s="78">
        <v>4321027312</v>
      </c>
      <c r="E26" s="78"/>
      <c r="F26" s="870" t="s">
        <v>289</v>
      </c>
      <c r="G26" s="869"/>
    </row>
    <row r="27" spans="1:7" ht="15" x14ac:dyDescent="0.25">
      <c r="A27" s="78" t="s">
        <v>273</v>
      </c>
      <c r="B27" s="105">
        <v>9</v>
      </c>
      <c r="C27" s="78" t="s">
        <v>290</v>
      </c>
      <c r="D27" s="78">
        <v>4731030227</v>
      </c>
      <c r="E27" s="78"/>
      <c r="F27" s="870" t="s">
        <v>291</v>
      </c>
      <c r="G27" s="869"/>
    </row>
    <row r="28" spans="1:7" ht="15" x14ac:dyDescent="0.25">
      <c r="A28" s="78" t="s">
        <v>273</v>
      </c>
      <c r="B28" s="105">
        <v>10</v>
      </c>
      <c r="C28" s="78" t="s">
        <v>292</v>
      </c>
      <c r="D28" s="78">
        <v>4775889156</v>
      </c>
      <c r="E28" s="78"/>
      <c r="F28" s="870" t="s">
        <v>293</v>
      </c>
      <c r="G28" s="869"/>
    </row>
    <row r="29" spans="1:7" ht="15" x14ac:dyDescent="0.25">
      <c r="A29" s="78"/>
      <c r="B29" s="105">
        <v>11</v>
      </c>
      <c r="C29" s="78" t="s">
        <v>294</v>
      </c>
      <c r="D29" s="78">
        <v>4735978038</v>
      </c>
      <c r="E29" s="78"/>
      <c r="F29" s="867" t="s">
        <v>295</v>
      </c>
      <c r="G29" s="868"/>
    </row>
    <row r="30" spans="1:7" ht="15" x14ac:dyDescent="0.25">
      <c r="A30" s="78"/>
      <c r="B30" s="105">
        <v>12</v>
      </c>
      <c r="C30" s="78" t="s">
        <v>296</v>
      </c>
      <c r="D30" s="78">
        <v>4661083189</v>
      </c>
      <c r="E30" s="78"/>
      <c r="F30" s="867" t="s">
        <v>297</v>
      </c>
      <c r="G30" s="868"/>
    </row>
    <row r="31" spans="1:7" ht="15" x14ac:dyDescent="0.25">
      <c r="A31" s="78" t="s">
        <v>272</v>
      </c>
      <c r="B31" s="105">
        <v>13</v>
      </c>
      <c r="C31" s="78" t="s">
        <v>298</v>
      </c>
      <c r="D31" s="78">
        <v>4731194372</v>
      </c>
      <c r="E31" s="78"/>
      <c r="F31" s="867" t="s">
        <v>299</v>
      </c>
      <c r="G31" s="868"/>
    </row>
    <row r="32" spans="1:7" ht="15" x14ac:dyDescent="0.25">
      <c r="A32" s="78" t="s">
        <v>272</v>
      </c>
      <c r="B32" s="105">
        <v>14</v>
      </c>
      <c r="C32" s="78" t="s">
        <v>300</v>
      </c>
      <c r="D32" s="78">
        <v>4737365069</v>
      </c>
      <c r="E32" s="78"/>
      <c r="F32" s="867" t="s">
        <v>301</v>
      </c>
      <c r="G32" s="868"/>
    </row>
    <row r="33" spans="1:7" ht="15" x14ac:dyDescent="0.25">
      <c r="A33" s="78" t="s">
        <v>272</v>
      </c>
      <c r="B33" s="105">
        <v>15</v>
      </c>
      <c r="C33" s="78" t="s">
        <v>302</v>
      </c>
      <c r="D33" s="78">
        <v>4777757751</v>
      </c>
      <c r="E33" s="78"/>
      <c r="F33" s="867" t="s">
        <v>303</v>
      </c>
      <c r="G33" s="868"/>
    </row>
    <row r="34" spans="1:7" ht="15" x14ac:dyDescent="0.25">
      <c r="A34" s="78"/>
      <c r="B34" s="105">
        <v>16</v>
      </c>
      <c r="C34" s="78"/>
      <c r="D34" s="78"/>
      <c r="E34" s="78"/>
      <c r="F34" s="867"/>
      <c r="G34" s="868"/>
    </row>
    <row r="35" spans="1:7" ht="15" x14ac:dyDescent="0.25">
      <c r="A35" s="78"/>
      <c r="B35" s="105">
        <v>17</v>
      </c>
      <c r="C35" s="78"/>
      <c r="D35" s="78"/>
      <c r="E35" s="78"/>
      <c r="F35" s="867"/>
      <c r="G35" s="868"/>
    </row>
    <row r="36" spans="1:7" ht="15" x14ac:dyDescent="0.25">
      <c r="A36" s="78"/>
      <c r="B36" s="105">
        <v>18</v>
      </c>
      <c r="C36" s="78"/>
      <c r="D36" s="78"/>
      <c r="E36" s="78"/>
      <c r="F36" s="867"/>
      <c r="G36" s="868"/>
    </row>
  </sheetData>
  <mergeCells count="19">
    <mergeCell ref="F36:G36"/>
    <mergeCell ref="F30:G30"/>
    <mergeCell ref="F31:G31"/>
    <mergeCell ref="F32:G32"/>
    <mergeCell ref="F33:G33"/>
    <mergeCell ref="F34:G34"/>
    <mergeCell ref="F35:G35"/>
    <mergeCell ref="F29:G29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</mergeCells>
  <hyperlinks>
    <hyperlink ref="F19" r:id="rId1"/>
    <hyperlink ref="F21" r:id="rId2" display="ing.josemaq@gmail.com"/>
    <hyperlink ref="F20" r:id="rId3"/>
    <hyperlink ref="F22" r:id="rId4"/>
    <hyperlink ref="F23" r:id="rId5"/>
    <hyperlink ref="F24" r:id="rId6"/>
    <hyperlink ref="F25" r:id="rId7"/>
    <hyperlink ref="F26" r:id="rId8"/>
    <hyperlink ref="F27" r:id="rId9"/>
    <hyperlink ref="F28" r:id="rId10"/>
    <hyperlink ref="F29" r:id="rId11"/>
    <hyperlink ref="F30" r:id="rId12"/>
    <hyperlink ref="F31" r:id="rId13"/>
    <hyperlink ref="F32" r:id="rId14"/>
    <hyperlink ref="F33" r:id="rId15"/>
  </hyperlinks>
  <pageMargins left="0.7" right="0.7" top="0.75" bottom="0.75" header="0.3" footer="0.3"/>
  <pageSetup scale="80" orientation="landscape" r:id="rId16"/>
  <legacyDrawing r:id="rId17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B1:DY55"/>
  <sheetViews>
    <sheetView zoomScaleNormal="100" workbookViewId="0">
      <pane xSplit="5" ySplit="6" topLeftCell="AQ22" activePane="bottomRight" state="frozen"/>
      <selection pane="topRight" activeCell="F1" sqref="F1"/>
      <selection pane="bottomLeft" activeCell="A7" sqref="A7"/>
      <selection pane="bottomRight" activeCell="AS32" sqref="AS32"/>
    </sheetView>
  </sheetViews>
  <sheetFormatPr baseColWidth="10" defaultColWidth="11.42578125" defaultRowHeight="14.25" x14ac:dyDescent="0.2"/>
  <cols>
    <col min="1" max="1" width="3.7109375" style="1" customWidth="1"/>
    <col min="2" max="2" width="5.140625" style="1" customWidth="1"/>
    <col min="3" max="3" width="40" style="1" bestFit="1" customWidth="1"/>
    <col min="4" max="4" width="14.140625" style="1" customWidth="1"/>
    <col min="5" max="5" width="10" style="1" customWidth="1"/>
    <col min="6" max="6" width="43.42578125" style="1" customWidth="1"/>
    <col min="7" max="7" width="14.140625" style="2" customWidth="1"/>
    <col min="8" max="8" width="11.140625" style="2" customWidth="1"/>
    <col min="9" max="9" width="11.5703125" style="2" customWidth="1"/>
    <col min="10" max="10" width="10.140625" style="2" customWidth="1"/>
    <col min="11" max="11" width="11.5703125" style="3" customWidth="1"/>
    <col min="12" max="12" width="9.85546875" style="2" customWidth="1"/>
    <col min="13" max="13" width="11.5703125" style="3" customWidth="1"/>
    <col min="14" max="14" width="8.28515625" style="2" customWidth="1"/>
    <col min="15" max="15" width="11.5703125" style="3" customWidth="1"/>
    <col min="16" max="16" width="7.28515625" style="2" customWidth="1"/>
    <col min="17" max="17" width="11.5703125" style="3" customWidth="1"/>
    <col min="18" max="18" width="6.7109375" style="2" customWidth="1"/>
    <col min="19" max="19" width="11.5703125" style="3" customWidth="1"/>
    <col min="20" max="20" width="6.7109375" style="2" customWidth="1"/>
    <col min="21" max="21" width="11.5703125" style="3" customWidth="1"/>
    <col min="22" max="22" width="7.42578125" style="2" customWidth="1"/>
    <col min="23" max="23" width="11.5703125" style="3" customWidth="1"/>
    <col min="24" max="24" width="7.85546875" style="2" customWidth="1"/>
    <col min="25" max="25" width="11.5703125" style="3" customWidth="1"/>
    <col min="26" max="26" width="10" style="2" bestFit="1" customWidth="1"/>
    <col min="27" max="27" width="12.85546875" style="3" bestFit="1" customWidth="1"/>
    <col min="28" max="28" width="10" style="2" bestFit="1" customWidth="1"/>
    <col min="29" max="29" width="12.85546875" style="3" bestFit="1" customWidth="1"/>
    <col min="30" max="30" width="10" style="2" bestFit="1" customWidth="1"/>
    <col min="31" max="31" width="12.85546875" style="3" bestFit="1" customWidth="1"/>
    <col min="32" max="32" width="10" style="2" bestFit="1" customWidth="1"/>
    <col min="33" max="33" width="12.85546875" style="3" bestFit="1" customWidth="1"/>
    <col min="34" max="34" width="7.7109375" style="2" bestFit="1" customWidth="1"/>
    <col min="35" max="35" width="12.85546875" style="3" bestFit="1" customWidth="1"/>
    <col min="36" max="36" width="7.7109375" style="2" bestFit="1" customWidth="1"/>
    <col min="37" max="37" width="12.85546875" style="3" bestFit="1" customWidth="1"/>
    <col min="38" max="38" width="7.7109375" style="2" bestFit="1" customWidth="1"/>
    <col min="39" max="39" width="12.85546875" style="3" bestFit="1" customWidth="1"/>
    <col min="40" max="40" width="7.7109375" style="2" bestFit="1" customWidth="1"/>
    <col min="41" max="41" width="12.85546875" style="3" bestFit="1" customWidth="1"/>
    <col min="42" max="42" width="7.7109375" style="2" bestFit="1" customWidth="1"/>
    <col min="43" max="43" width="12.85546875" style="3" bestFit="1" customWidth="1"/>
    <col min="44" max="44" width="7.7109375" style="2" bestFit="1" customWidth="1"/>
    <col min="45" max="129" width="11.42578125" style="3"/>
    <col min="130" max="16384" width="11.42578125" style="1"/>
  </cols>
  <sheetData>
    <row r="1" spans="2:129" x14ac:dyDescent="0.2">
      <c r="H1" s="8" t="s">
        <v>260</v>
      </c>
      <c r="I1" s="8" t="s">
        <v>261</v>
      </c>
      <c r="J1" s="8" t="s">
        <v>262</v>
      </c>
    </row>
    <row r="2" spans="2:129" ht="18.75" x14ac:dyDescent="0.25">
      <c r="B2" s="861" t="s">
        <v>304</v>
      </c>
      <c r="C2" s="861"/>
      <c r="D2" s="861"/>
      <c r="E2" s="861"/>
      <c r="F2" s="861"/>
      <c r="G2" s="861"/>
      <c r="H2" s="100">
        <v>3450</v>
      </c>
      <c r="I2" s="100">
        <v>5375</v>
      </c>
      <c r="J2" s="100">
        <v>4780</v>
      </c>
      <c r="N2" s="3"/>
      <c r="P2" s="3"/>
      <c r="R2" s="3"/>
      <c r="T2" s="3"/>
      <c r="V2" s="3"/>
      <c r="X2" s="3"/>
      <c r="Z2" s="3"/>
      <c r="AB2" s="3"/>
      <c r="AD2" s="3"/>
      <c r="AF2" s="3"/>
      <c r="AH2" s="3"/>
      <c r="AJ2" s="3"/>
      <c r="AL2" s="3"/>
      <c r="AN2" s="3"/>
      <c r="AP2" s="3"/>
      <c r="AR2" s="3"/>
    </row>
    <row r="3" spans="2:129" ht="18.75" x14ac:dyDescent="0.25">
      <c r="B3" s="861" t="s">
        <v>615</v>
      </c>
      <c r="C3" s="861"/>
      <c r="D3" s="861"/>
      <c r="E3" s="861"/>
      <c r="F3" s="861"/>
      <c r="G3" s="861"/>
      <c r="H3" s="861"/>
      <c r="I3" s="861"/>
      <c r="J3" s="861"/>
      <c r="L3" s="3"/>
      <c r="N3" s="3"/>
      <c r="P3" s="3"/>
      <c r="R3" s="3"/>
      <c r="T3" s="3"/>
      <c r="V3" s="3"/>
      <c r="X3" s="3"/>
      <c r="Z3" s="3"/>
      <c r="AB3" s="3"/>
      <c r="AD3" s="3"/>
      <c r="AF3" s="3"/>
      <c r="AH3" s="3"/>
      <c r="AJ3" s="3"/>
      <c r="AL3" s="3"/>
      <c r="AN3" s="3"/>
      <c r="AP3" s="3"/>
      <c r="AR3" s="3"/>
    </row>
    <row r="4" spans="2:129" ht="18.75" x14ac:dyDescent="0.25">
      <c r="B4" s="861" t="s">
        <v>616</v>
      </c>
      <c r="C4" s="861"/>
      <c r="D4" s="861"/>
      <c r="E4" s="861"/>
      <c r="F4" s="861"/>
      <c r="G4" s="861"/>
      <c r="H4" s="861"/>
      <c r="I4" s="861"/>
      <c r="J4" s="861"/>
      <c r="L4" s="3"/>
      <c r="N4" s="3"/>
      <c r="P4" s="3"/>
      <c r="R4" s="3"/>
      <c r="T4" s="3"/>
      <c r="V4" s="3"/>
      <c r="X4" s="3"/>
      <c r="Z4" s="3"/>
      <c r="AB4" s="3"/>
      <c r="AD4" s="3"/>
      <c r="AF4" s="3"/>
      <c r="AH4" s="3"/>
      <c r="AJ4" s="3"/>
      <c r="AL4" s="3"/>
      <c r="AN4" s="3"/>
      <c r="AP4" s="3"/>
      <c r="AR4" s="3"/>
    </row>
    <row r="5" spans="2:129" s="106" customFormat="1" ht="16.5" x14ac:dyDescent="0.25">
      <c r="G5" s="10"/>
      <c r="H5" s="2" t="s">
        <v>49</v>
      </c>
      <c r="I5" s="2" t="s">
        <v>21</v>
      </c>
      <c r="J5" s="2" t="s">
        <v>49</v>
      </c>
      <c r="K5" s="2" t="s">
        <v>22</v>
      </c>
      <c r="L5" s="2" t="s">
        <v>49</v>
      </c>
      <c r="M5" s="2" t="s">
        <v>23</v>
      </c>
      <c r="N5" s="2" t="s">
        <v>49</v>
      </c>
      <c r="O5" s="2" t="s">
        <v>24</v>
      </c>
      <c r="P5" s="2" t="s">
        <v>49</v>
      </c>
      <c r="Q5" s="2" t="s">
        <v>25</v>
      </c>
      <c r="R5" s="2" t="s">
        <v>49</v>
      </c>
      <c r="S5" s="2" t="s">
        <v>26</v>
      </c>
      <c r="T5" s="2" t="s">
        <v>49</v>
      </c>
      <c r="U5" s="2" t="s">
        <v>27</v>
      </c>
      <c r="V5" s="2" t="s">
        <v>49</v>
      </c>
      <c r="W5" s="2" t="s">
        <v>28</v>
      </c>
      <c r="X5" s="2" t="s">
        <v>49</v>
      </c>
      <c r="Y5" s="2" t="s">
        <v>29</v>
      </c>
      <c r="Z5" s="2" t="s">
        <v>49</v>
      </c>
      <c r="AA5" s="2" t="s">
        <v>30</v>
      </c>
      <c r="AB5" s="2" t="s">
        <v>49</v>
      </c>
      <c r="AC5" s="2" t="s">
        <v>31</v>
      </c>
      <c r="AD5" s="2" t="s">
        <v>49</v>
      </c>
      <c r="AE5" s="2" t="s">
        <v>32</v>
      </c>
      <c r="AF5" s="2" t="s">
        <v>49</v>
      </c>
      <c r="AG5" s="2" t="s">
        <v>33</v>
      </c>
      <c r="AH5" s="2" t="s">
        <v>49</v>
      </c>
      <c r="AI5" s="2" t="s">
        <v>34</v>
      </c>
      <c r="AJ5" s="2" t="s">
        <v>49</v>
      </c>
      <c r="AK5" s="2" t="s">
        <v>35</v>
      </c>
      <c r="AL5" s="2" t="s">
        <v>49</v>
      </c>
      <c r="AM5" s="2" t="s">
        <v>36</v>
      </c>
      <c r="AN5" s="2" t="s">
        <v>49</v>
      </c>
      <c r="AO5" s="2" t="s">
        <v>37</v>
      </c>
      <c r="AP5" s="2" t="s">
        <v>49</v>
      </c>
      <c r="AQ5" s="2" t="s">
        <v>38</v>
      </c>
      <c r="AR5" s="2" t="s">
        <v>49</v>
      </c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</row>
    <row r="6" spans="2:129" s="106" customFormat="1" ht="16.5" x14ac:dyDescent="0.25">
      <c r="B6" s="7" t="s">
        <v>3</v>
      </c>
      <c r="C6" s="7" t="s">
        <v>4</v>
      </c>
      <c r="D6" s="7"/>
      <c r="E6" s="7"/>
      <c r="F6" s="7"/>
      <c r="G6" s="10" t="s">
        <v>5</v>
      </c>
      <c r="H6" s="2" t="s">
        <v>50</v>
      </c>
      <c r="I6" s="2" t="s">
        <v>131</v>
      </c>
      <c r="J6" s="2" t="s">
        <v>50</v>
      </c>
      <c r="K6" s="2" t="s">
        <v>147</v>
      </c>
      <c r="L6" s="2" t="s">
        <v>50</v>
      </c>
      <c r="M6" s="2" t="s">
        <v>153</v>
      </c>
      <c r="N6" s="2" t="s">
        <v>50</v>
      </c>
      <c r="O6" s="2" t="s">
        <v>154</v>
      </c>
      <c r="P6" s="2" t="s">
        <v>50</v>
      </c>
      <c r="Q6" s="2" t="s">
        <v>46</v>
      </c>
      <c r="R6" s="2" t="s">
        <v>50</v>
      </c>
      <c r="S6" s="2" t="s">
        <v>155</v>
      </c>
      <c r="T6" s="2" t="s">
        <v>50</v>
      </c>
      <c r="U6" s="2" t="s">
        <v>6</v>
      </c>
      <c r="V6" s="2" t="s">
        <v>50</v>
      </c>
      <c r="W6" s="2" t="s">
        <v>20</v>
      </c>
      <c r="X6" s="2" t="s">
        <v>50</v>
      </c>
      <c r="Y6" s="2" t="s">
        <v>39</v>
      </c>
      <c r="Z6" s="2" t="s">
        <v>50</v>
      </c>
      <c r="AA6" s="2" t="s">
        <v>40</v>
      </c>
      <c r="AB6" s="2" t="s">
        <v>50</v>
      </c>
      <c r="AC6" s="2" t="s">
        <v>41</v>
      </c>
      <c r="AD6" s="2" t="s">
        <v>50</v>
      </c>
      <c r="AE6" s="2" t="s">
        <v>130</v>
      </c>
      <c r="AF6" s="2" t="s">
        <v>50</v>
      </c>
      <c r="AG6" s="2" t="s">
        <v>131</v>
      </c>
      <c r="AH6" s="2" t="s">
        <v>50</v>
      </c>
      <c r="AI6" s="2" t="s">
        <v>147</v>
      </c>
      <c r="AJ6" s="2" t="s">
        <v>50</v>
      </c>
      <c r="AK6" s="2" t="s">
        <v>617</v>
      </c>
      <c r="AL6" s="2" t="s">
        <v>50</v>
      </c>
      <c r="AM6" s="2" t="s">
        <v>154</v>
      </c>
      <c r="AN6" s="2" t="s">
        <v>50</v>
      </c>
      <c r="AO6" s="2" t="s">
        <v>46</v>
      </c>
      <c r="AP6" s="2" t="s">
        <v>50</v>
      </c>
      <c r="AQ6" s="2" t="s">
        <v>155</v>
      </c>
      <c r="AR6" s="2" t="s">
        <v>50</v>
      </c>
      <c r="AS6" s="102"/>
      <c r="AT6" s="101"/>
      <c r="AU6" s="102"/>
      <c r="AV6" s="101"/>
      <c r="AW6" s="102"/>
      <c r="AX6" s="101"/>
      <c r="AY6" s="102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1"/>
      <c r="DB6" s="101"/>
      <c r="DC6" s="101"/>
      <c r="DD6" s="101"/>
      <c r="DE6" s="101"/>
      <c r="DF6" s="101"/>
      <c r="DG6" s="101"/>
      <c r="DH6" s="101"/>
      <c r="DI6" s="101"/>
      <c r="DJ6" s="101"/>
      <c r="DK6" s="101"/>
      <c r="DL6" s="101"/>
      <c r="DM6" s="101"/>
      <c r="DN6" s="101"/>
      <c r="DO6" s="101"/>
      <c r="DP6" s="101"/>
      <c r="DQ6" s="101"/>
      <c r="DR6" s="101"/>
      <c r="DS6" s="101"/>
      <c r="DT6" s="101"/>
      <c r="DU6" s="101"/>
      <c r="DV6" s="101"/>
      <c r="DW6" s="101"/>
      <c r="DX6" s="101"/>
      <c r="DY6" s="101"/>
    </row>
    <row r="7" spans="2:129" ht="15" x14ac:dyDescent="0.25">
      <c r="B7" s="1">
        <v>1</v>
      </c>
      <c r="C7" s="107" t="s">
        <v>618</v>
      </c>
      <c r="D7" s="108" t="s">
        <v>619</v>
      </c>
      <c r="E7"/>
      <c r="F7" s="107"/>
      <c r="G7" s="109">
        <v>1000</v>
      </c>
      <c r="H7" s="110"/>
      <c r="I7" s="111">
        <v>1000</v>
      </c>
      <c r="J7" s="5" t="s">
        <v>223</v>
      </c>
      <c r="K7" s="168">
        <v>1000</v>
      </c>
      <c r="L7" s="5" t="s">
        <v>223</v>
      </c>
      <c r="M7" s="24">
        <v>1000</v>
      </c>
      <c r="N7" s="5" t="s">
        <v>223</v>
      </c>
      <c r="O7" s="9">
        <v>1000</v>
      </c>
      <c r="P7" s="5" t="s">
        <v>223</v>
      </c>
      <c r="Q7" s="9">
        <v>1000</v>
      </c>
      <c r="R7" s="5" t="s">
        <v>620</v>
      </c>
      <c r="S7" s="9">
        <v>1000</v>
      </c>
      <c r="T7" s="5" t="s">
        <v>223</v>
      </c>
      <c r="U7" s="9">
        <v>1000</v>
      </c>
      <c r="V7" s="5" t="s">
        <v>621</v>
      </c>
      <c r="W7" s="9">
        <v>1000</v>
      </c>
      <c r="X7" s="5" t="s">
        <v>223</v>
      </c>
      <c r="Y7" s="9">
        <v>1000</v>
      </c>
      <c r="Z7" s="5" t="s">
        <v>622</v>
      </c>
      <c r="AA7" s="9">
        <v>1000</v>
      </c>
      <c r="AB7" s="5" t="s">
        <v>623</v>
      </c>
      <c r="AC7" s="9">
        <v>1000</v>
      </c>
      <c r="AD7" s="5" t="s">
        <v>223</v>
      </c>
      <c r="AE7" s="9">
        <v>1000</v>
      </c>
      <c r="AF7" s="5" t="s">
        <v>223</v>
      </c>
      <c r="AG7" s="9">
        <v>1000</v>
      </c>
      <c r="AH7" s="5" t="s">
        <v>624</v>
      </c>
      <c r="AI7" s="9">
        <v>1000</v>
      </c>
      <c r="AJ7" s="5" t="s">
        <v>223</v>
      </c>
      <c r="AK7" s="9">
        <v>1000</v>
      </c>
      <c r="AL7" s="5" t="s">
        <v>223</v>
      </c>
      <c r="AM7" s="9">
        <v>1000</v>
      </c>
      <c r="AN7" s="5" t="s">
        <v>223</v>
      </c>
      <c r="AO7" s="9">
        <v>1000</v>
      </c>
      <c r="AP7" s="5" t="s">
        <v>625</v>
      </c>
      <c r="AQ7" s="9">
        <v>1000</v>
      </c>
      <c r="AR7" s="5" t="s">
        <v>626</v>
      </c>
      <c r="AS7" s="3" t="s">
        <v>328</v>
      </c>
    </row>
    <row r="8" spans="2:129" ht="15" x14ac:dyDescent="0.25">
      <c r="B8" s="1">
        <v>3</v>
      </c>
      <c r="C8" s="1" t="s">
        <v>627</v>
      </c>
      <c r="D8" s="108" t="s">
        <v>464</v>
      </c>
      <c r="E8"/>
      <c r="F8" s="107" t="s">
        <v>628</v>
      </c>
      <c r="G8" s="109">
        <v>2560</v>
      </c>
      <c r="H8" s="113"/>
      <c r="I8" s="111">
        <v>1000</v>
      </c>
      <c r="J8" s="5" t="s">
        <v>223</v>
      </c>
      <c r="K8" s="112">
        <v>1000</v>
      </c>
      <c r="L8" s="5" t="s">
        <v>223</v>
      </c>
      <c r="M8" s="24">
        <v>1000</v>
      </c>
      <c r="N8" s="5" t="s">
        <v>223</v>
      </c>
      <c r="O8" s="9">
        <v>1000</v>
      </c>
      <c r="P8" s="5" t="s">
        <v>223</v>
      </c>
      <c r="Q8" s="9">
        <v>1000</v>
      </c>
      <c r="R8" s="5" t="s">
        <v>629</v>
      </c>
      <c r="S8" s="9">
        <v>1000</v>
      </c>
      <c r="T8" s="5" t="s">
        <v>630</v>
      </c>
      <c r="U8" s="9">
        <v>1000</v>
      </c>
      <c r="V8" s="5" t="s">
        <v>631</v>
      </c>
      <c r="W8" s="9">
        <v>1000</v>
      </c>
      <c r="X8" s="5" t="s">
        <v>223</v>
      </c>
      <c r="Y8" s="9">
        <v>1000</v>
      </c>
      <c r="Z8" s="5" t="s">
        <v>632</v>
      </c>
      <c r="AA8" s="9">
        <v>1000</v>
      </c>
      <c r="AB8" s="5" t="s">
        <v>633</v>
      </c>
      <c r="AC8" s="9">
        <v>1000</v>
      </c>
      <c r="AD8" s="5" t="s">
        <v>634</v>
      </c>
      <c r="AE8" s="9">
        <v>1000</v>
      </c>
      <c r="AF8" s="5" t="s">
        <v>635</v>
      </c>
      <c r="AG8" s="9">
        <v>1000</v>
      </c>
      <c r="AH8" s="5" t="s">
        <v>223</v>
      </c>
      <c r="AI8" s="9">
        <v>1000</v>
      </c>
      <c r="AJ8" s="5" t="s">
        <v>636</v>
      </c>
      <c r="AK8" s="9">
        <v>1000</v>
      </c>
      <c r="AL8" s="5" t="s">
        <v>223</v>
      </c>
      <c r="AM8" s="9">
        <v>1000</v>
      </c>
      <c r="AN8" s="5" t="s">
        <v>223</v>
      </c>
      <c r="AO8" s="9">
        <v>1000</v>
      </c>
      <c r="AP8" s="5" t="s">
        <v>637</v>
      </c>
      <c r="AQ8" s="9">
        <v>1000</v>
      </c>
      <c r="AR8" s="5" t="s">
        <v>638</v>
      </c>
      <c r="AS8" s="3" t="s">
        <v>328</v>
      </c>
    </row>
    <row r="9" spans="2:129" ht="15" x14ac:dyDescent="0.25">
      <c r="B9" s="1">
        <v>4</v>
      </c>
      <c r="C9" s="107" t="s">
        <v>639</v>
      </c>
      <c r="D9" s="108" t="s">
        <v>308</v>
      </c>
      <c r="E9"/>
      <c r="F9" s="114" t="s">
        <v>640</v>
      </c>
      <c r="G9" s="111">
        <v>1000</v>
      </c>
      <c r="H9" s="115"/>
      <c r="I9" s="111">
        <v>1000</v>
      </c>
      <c r="J9" s="5" t="s">
        <v>223</v>
      </c>
      <c r="K9" s="168">
        <v>1000</v>
      </c>
      <c r="L9" s="5" t="s">
        <v>223</v>
      </c>
      <c r="M9" s="24">
        <v>1000</v>
      </c>
      <c r="N9" s="5" t="s">
        <v>223</v>
      </c>
      <c r="O9" s="9">
        <v>1000</v>
      </c>
      <c r="P9" s="5" t="s">
        <v>223</v>
      </c>
      <c r="Q9" s="9">
        <v>1000</v>
      </c>
      <c r="R9" s="5" t="s">
        <v>641</v>
      </c>
      <c r="S9" s="9">
        <v>1000</v>
      </c>
      <c r="T9" s="5" t="s">
        <v>223</v>
      </c>
      <c r="U9" s="9">
        <v>1000</v>
      </c>
      <c r="V9" s="5" t="s">
        <v>642</v>
      </c>
      <c r="W9" s="9">
        <v>1000</v>
      </c>
      <c r="X9" s="5" t="s">
        <v>223</v>
      </c>
      <c r="Y9" s="9">
        <v>1000</v>
      </c>
      <c r="Z9" s="5" t="s">
        <v>643</v>
      </c>
      <c r="AA9" s="9">
        <v>1000</v>
      </c>
      <c r="AB9" s="5" t="s">
        <v>644</v>
      </c>
      <c r="AC9" s="9">
        <v>1000</v>
      </c>
      <c r="AD9" s="5" t="s">
        <v>223</v>
      </c>
      <c r="AE9" s="9">
        <v>1000</v>
      </c>
      <c r="AF9" s="5" t="s">
        <v>223</v>
      </c>
      <c r="AG9" s="9">
        <v>1000</v>
      </c>
      <c r="AH9" s="5" t="s">
        <v>645</v>
      </c>
      <c r="AI9" s="9">
        <v>1000</v>
      </c>
      <c r="AJ9" s="5" t="s">
        <v>223</v>
      </c>
      <c r="AK9" s="9">
        <v>1000</v>
      </c>
      <c r="AL9" s="5" t="s">
        <v>223</v>
      </c>
      <c r="AM9" s="9">
        <v>1000</v>
      </c>
      <c r="AN9" s="5" t="s">
        <v>223</v>
      </c>
      <c r="AO9" s="9">
        <v>1000</v>
      </c>
      <c r="AP9" s="5" t="s">
        <v>646</v>
      </c>
      <c r="AQ9" s="9">
        <v>1000</v>
      </c>
      <c r="AR9" s="5" t="s">
        <v>647</v>
      </c>
      <c r="AS9" s="3" t="s">
        <v>328</v>
      </c>
    </row>
    <row r="10" spans="2:129" x14ac:dyDescent="0.2">
      <c r="B10" s="1">
        <v>6</v>
      </c>
      <c r="C10" s="114" t="s">
        <v>648</v>
      </c>
      <c r="D10" s="108" t="s">
        <v>649</v>
      </c>
      <c r="E10" s="53"/>
      <c r="F10" s="107" t="s">
        <v>640</v>
      </c>
      <c r="G10" s="14">
        <v>1000</v>
      </c>
      <c r="H10" s="169"/>
      <c r="I10" s="126">
        <v>1000</v>
      </c>
      <c r="J10" s="5" t="s">
        <v>223</v>
      </c>
      <c r="K10" s="126">
        <v>1000</v>
      </c>
      <c r="L10" s="5" t="s">
        <v>223</v>
      </c>
      <c r="M10" s="126">
        <v>1200</v>
      </c>
      <c r="N10" s="5" t="s">
        <v>650</v>
      </c>
      <c r="O10" s="9">
        <v>1350</v>
      </c>
      <c r="P10" s="5" t="s">
        <v>651</v>
      </c>
      <c r="Q10" s="9">
        <v>1250</v>
      </c>
      <c r="R10" s="5" t="s">
        <v>652</v>
      </c>
      <c r="S10" s="9">
        <v>1200</v>
      </c>
      <c r="T10" s="5" t="s">
        <v>652</v>
      </c>
      <c r="U10" s="9">
        <v>1000</v>
      </c>
      <c r="V10" s="5" t="s">
        <v>652</v>
      </c>
      <c r="W10" s="9">
        <v>1000</v>
      </c>
      <c r="X10" s="5" t="s">
        <v>653</v>
      </c>
      <c r="Y10" s="9">
        <v>1200</v>
      </c>
      <c r="Z10" s="5" t="s">
        <v>654</v>
      </c>
      <c r="AA10" s="9">
        <v>1000</v>
      </c>
      <c r="AB10" s="5" t="s">
        <v>655</v>
      </c>
      <c r="AC10" s="9">
        <v>1000</v>
      </c>
      <c r="AD10" s="5" t="s">
        <v>223</v>
      </c>
      <c r="AE10" s="9">
        <v>1000</v>
      </c>
      <c r="AF10" s="5" t="s">
        <v>656</v>
      </c>
      <c r="AG10" s="9">
        <v>2000</v>
      </c>
      <c r="AH10" s="5" t="s">
        <v>657</v>
      </c>
      <c r="AI10" s="9">
        <v>2200</v>
      </c>
      <c r="AJ10" s="5" t="s">
        <v>223</v>
      </c>
      <c r="AK10" s="9">
        <v>1300</v>
      </c>
      <c r="AL10" s="5" t="s">
        <v>223</v>
      </c>
      <c r="AM10" s="9">
        <v>1350</v>
      </c>
      <c r="AN10" s="5" t="s">
        <v>658</v>
      </c>
      <c r="AO10" s="9">
        <v>1150</v>
      </c>
      <c r="AP10" s="5" t="s">
        <v>658</v>
      </c>
      <c r="AQ10" s="9"/>
      <c r="AR10" s="5"/>
    </row>
    <row r="11" spans="2:129" x14ac:dyDescent="0.2">
      <c r="B11" s="1">
        <v>8</v>
      </c>
      <c r="C11" s="1" t="s">
        <v>659</v>
      </c>
      <c r="D11" s="53"/>
      <c r="E11" s="53"/>
      <c r="F11" s="107" t="s">
        <v>628</v>
      </c>
      <c r="G11" s="14">
        <v>2560</v>
      </c>
      <c r="H11" s="169"/>
      <c r="I11" s="126">
        <v>1000</v>
      </c>
      <c r="J11" s="5" t="s">
        <v>223</v>
      </c>
      <c r="K11" s="126">
        <v>1000</v>
      </c>
      <c r="L11" s="5" t="s">
        <v>223</v>
      </c>
      <c r="M11" s="126">
        <v>1000</v>
      </c>
      <c r="N11" s="5" t="s">
        <v>223</v>
      </c>
      <c r="O11" s="9">
        <v>1000</v>
      </c>
      <c r="P11" s="5" t="s">
        <v>223</v>
      </c>
      <c r="Q11" s="9">
        <v>1000</v>
      </c>
      <c r="R11" s="5" t="s">
        <v>660</v>
      </c>
      <c r="S11" s="9">
        <v>1000</v>
      </c>
      <c r="T11" s="5" t="s">
        <v>661</v>
      </c>
      <c r="U11" s="9">
        <v>1000</v>
      </c>
      <c r="V11" s="5" t="s">
        <v>662</v>
      </c>
      <c r="W11" s="9">
        <v>1000</v>
      </c>
      <c r="X11" s="5" t="s">
        <v>663</v>
      </c>
      <c r="Y11" s="9">
        <v>1000</v>
      </c>
      <c r="Z11" s="5" t="s">
        <v>664</v>
      </c>
      <c r="AA11" s="9">
        <v>1000</v>
      </c>
      <c r="AB11" s="5" t="s">
        <v>665</v>
      </c>
      <c r="AC11" s="9">
        <v>1000</v>
      </c>
      <c r="AD11" s="5" t="s">
        <v>666</v>
      </c>
      <c r="AE11" s="9">
        <v>1000</v>
      </c>
      <c r="AF11" s="5" t="s">
        <v>667</v>
      </c>
      <c r="AG11" s="9">
        <v>1000</v>
      </c>
      <c r="AH11" s="5" t="s">
        <v>668</v>
      </c>
      <c r="AI11" s="9">
        <v>1000</v>
      </c>
      <c r="AJ11" s="5" t="s">
        <v>669</v>
      </c>
      <c r="AK11" s="9">
        <v>1000</v>
      </c>
      <c r="AL11" s="5" t="s">
        <v>223</v>
      </c>
      <c r="AM11" s="9">
        <v>1000</v>
      </c>
      <c r="AN11" s="5" t="s">
        <v>223</v>
      </c>
      <c r="AO11" s="9">
        <v>1000</v>
      </c>
      <c r="AP11" s="5" t="s">
        <v>670</v>
      </c>
      <c r="AQ11" s="9">
        <v>1000</v>
      </c>
      <c r="AR11" s="5" t="s">
        <v>671</v>
      </c>
      <c r="AS11" s="3" t="s">
        <v>328</v>
      </c>
    </row>
    <row r="12" spans="2:129" x14ac:dyDescent="0.2">
      <c r="B12" s="1">
        <v>9</v>
      </c>
      <c r="C12" s="1" t="s">
        <v>672</v>
      </c>
      <c r="D12" s="53"/>
      <c r="E12" s="53"/>
      <c r="F12" s="107" t="s">
        <v>673</v>
      </c>
      <c r="G12" s="14">
        <v>2560</v>
      </c>
      <c r="H12" s="169" t="s">
        <v>674</v>
      </c>
      <c r="I12" s="126">
        <v>2000</v>
      </c>
      <c r="J12" s="5" t="s">
        <v>675</v>
      </c>
      <c r="K12" s="126">
        <v>2000</v>
      </c>
      <c r="L12" s="5" t="s">
        <v>676</v>
      </c>
      <c r="M12" s="126">
        <v>2000</v>
      </c>
      <c r="N12" s="5" t="s">
        <v>677</v>
      </c>
      <c r="O12" s="9">
        <v>2000</v>
      </c>
      <c r="P12" s="5" t="s">
        <v>678</v>
      </c>
      <c r="Q12" s="9">
        <v>2000</v>
      </c>
      <c r="R12" s="5" t="s">
        <v>679</v>
      </c>
      <c r="S12" s="9">
        <v>2150</v>
      </c>
      <c r="T12" s="5" t="s">
        <v>680</v>
      </c>
      <c r="U12" s="9">
        <v>2000</v>
      </c>
      <c r="V12" s="5" t="s">
        <v>681</v>
      </c>
      <c r="W12" s="9">
        <v>2000</v>
      </c>
      <c r="X12" s="5" t="s">
        <v>682</v>
      </c>
      <c r="Y12" s="9">
        <v>2000</v>
      </c>
      <c r="Z12" s="5" t="s">
        <v>683</v>
      </c>
      <c r="AA12" s="9">
        <v>2000</v>
      </c>
      <c r="AB12" s="5" t="s">
        <v>684</v>
      </c>
      <c r="AC12" s="9">
        <v>2000</v>
      </c>
      <c r="AD12" s="5" t="s">
        <v>685</v>
      </c>
      <c r="AE12" s="9">
        <v>2000</v>
      </c>
      <c r="AF12" s="5" t="s">
        <v>686</v>
      </c>
      <c r="AG12" s="9">
        <v>2000</v>
      </c>
      <c r="AH12" s="5" t="s">
        <v>687</v>
      </c>
      <c r="AI12" s="9">
        <v>2000</v>
      </c>
      <c r="AJ12" s="5" t="s">
        <v>688</v>
      </c>
      <c r="AK12" s="9">
        <v>2000</v>
      </c>
      <c r="AL12" s="5" t="s">
        <v>689</v>
      </c>
      <c r="AM12" s="9">
        <v>2000</v>
      </c>
      <c r="AN12" s="5" t="s">
        <v>690</v>
      </c>
      <c r="AO12" s="9">
        <v>2000</v>
      </c>
      <c r="AP12" s="5" t="s">
        <v>691</v>
      </c>
      <c r="AQ12" s="9">
        <v>2000</v>
      </c>
      <c r="AR12" s="5" t="s">
        <v>692</v>
      </c>
      <c r="AS12" s="3" t="s">
        <v>328</v>
      </c>
    </row>
    <row r="13" spans="2:129" x14ac:dyDescent="0.2">
      <c r="B13" s="1">
        <v>11</v>
      </c>
      <c r="C13" s="1" t="s">
        <v>693</v>
      </c>
      <c r="D13" s="53"/>
      <c r="E13" s="53"/>
      <c r="F13" s="107" t="s">
        <v>628</v>
      </c>
      <c r="G13" s="14">
        <v>2560</v>
      </c>
      <c r="H13" s="169" t="s">
        <v>694</v>
      </c>
      <c r="I13" s="126">
        <v>1000</v>
      </c>
      <c r="J13" s="5" t="s">
        <v>223</v>
      </c>
      <c r="K13" s="126">
        <v>1000</v>
      </c>
      <c r="L13" s="5" t="s">
        <v>223</v>
      </c>
      <c r="M13" s="126">
        <v>1000</v>
      </c>
      <c r="N13" s="5" t="s">
        <v>695</v>
      </c>
      <c r="O13" s="9">
        <v>1000</v>
      </c>
      <c r="P13" s="5" t="s">
        <v>696</v>
      </c>
      <c r="Q13" s="9">
        <v>1000</v>
      </c>
      <c r="R13" s="5" t="s">
        <v>697</v>
      </c>
      <c r="S13" s="9">
        <v>1000</v>
      </c>
      <c r="T13" s="5" t="s">
        <v>698</v>
      </c>
      <c r="U13" s="9">
        <v>1000</v>
      </c>
      <c r="V13" s="5" t="s">
        <v>699</v>
      </c>
      <c r="W13" s="9">
        <v>1000</v>
      </c>
      <c r="X13" s="5" t="s">
        <v>700</v>
      </c>
      <c r="Y13" s="9">
        <v>1000</v>
      </c>
      <c r="Z13" s="5" t="s">
        <v>701</v>
      </c>
      <c r="AA13" s="9">
        <v>1000</v>
      </c>
      <c r="AB13" s="5" t="s">
        <v>702</v>
      </c>
      <c r="AC13" s="9">
        <v>1000</v>
      </c>
      <c r="AD13" s="5" t="s">
        <v>703</v>
      </c>
      <c r="AE13" s="9">
        <v>1000</v>
      </c>
      <c r="AF13" s="5" t="s">
        <v>704</v>
      </c>
      <c r="AG13" s="9">
        <v>1000</v>
      </c>
      <c r="AH13" s="5" t="s">
        <v>705</v>
      </c>
      <c r="AI13" s="9">
        <v>1000</v>
      </c>
      <c r="AJ13" s="5" t="s">
        <v>706</v>
      </c>
      <c r="AK13" s="9">
        <v>1000</v>
      </c>
      <c r="AL13" s="5" t="s">
        <v>707</v>
      </c>
      <c r="AM13" s="9">
        <v>1000</v>
      </c>
      <c r="AN13" s="5" t="s">
        <v>223</v>
      </c>
      <c r="AO13" s="9">
        <v>1000</v>
      </c>
      <c r="AP13" s="5" t="s">
        <v>708</v>
      </c>
      <c r="AQ13" s="9">
        <v>1000</v>
      </c>
      <c r="AR13" s="5" t="s">
        <v>709</v>
      </c>
      <c r="AS13" s="3" t="s">
        <v>328</v>
      </c>
    </row>
    <row r="14" spans="2:129" x14ac:dyDescent="0.2">
      <c r="B14" s="1">
        <v>12</v>
      </c>
      <c r="C14" s="1" t="s">
        <v>710</v>
      </c>
      <c r="D14" s="53"/>
      <c r="E14" s="53"/>
      <c r="F14" s="107" t="s">
        <v>628</v>
      </c>
      <c r="G14" s="14">
        <v>2560</v>
      </c>
      <c r="H14" s="169"/>
      <c r="I14" s="126">
        <v>1000</v>
      </c>
      <c r="J14" s="5" t="s">
        <v>223</v>
      </c>
      <c r="K14" s="126">
        <v>1000</v>
      </c>
      <c r="L14" s="5" t="s">
        <v>223</v>
      </c>
      <c r="M14" s="126">
        <v>1000</v>
      </c>
      <c r="N14" s="5" t="s">
        <v>223</v>
      </c>
      <c r="O14" s="9">
        <v>1000</v>
      </c>
      <c r="P14" s="5" t="s">
        <v>223</v>
      </c>
      <c r="Q14" s="9">
        <v>1000</v>
      </c>
      <c r="R14" s="5" t="s">
        <v>711</v>
      </c>
      <c r="S14" s="9">
        <v>1000</v>
      </c>
      <c r="T14" s="5" t="s">
        <v>712</v>
      </c>
      <c r="U14" s="9">
        <v>1000</v>
      </c>
      <c r="V14" s="5" t="s">
        <v>713</v>
      </c>
      <c r="W14" s="9">
        <v>1000</v>
      </c>
      <c r="X14" s="5" t="s">
        <v>714</v>
      </c>
      <c r="Y14" s="9">
        <v>1000</v>
      </c>
      <c r="Z14" s="5" t="s">
        <v>715</v>
      </c>
      <c r="AA14" s="9">
        <v>1000</v>
      </c>
      <c r="AB14" s="5" t="s">
        <v>716</v>
      </c>
      <c r="AC14" s="9">
        <v>1000</v>
      </c>
      <c r="AD14" s="5" t="s">
        <v>717</v>
      </c>
      <c r="AE14" s="9">
        <v>1000</v>
      </c>
      <c r="AF14" s="5" t="s">
        <v>718</v>
      </c>
      <c r="AG14" s="9">
        <v>1000</v>
      </c>
      <c r="AH14" s="5" t="s">
        <v>719</v>
      </c>
      <c r="AI14" s="9">
        <v>1000</v>
      </c>
      <c r="AJ14" s="5" t="s">
        <v>720</v>
      </c>
      <c r="AK14" s="9">
        <v>1000</v>
      </c>
      <c r="AL14" s="5" t="s">
        <v>223</v>
      </c>
      <c r="AM14" s="9">
        <v>1000</v>
      </c>
      <c r="AN14" s="5" t="s">
        <v>223</v>
      </c>
      <c r="AO14" s="9">
        <v>1000</v>
      </c>
      <c r="AP14" s="5" t="s">
        <v>721</v>
      </c>
      <c r="AQ14" s="9">
        <v>1000</v>
      </c>
      <c r="AR14" s="5" t="s">
        <v>722</v>
      </c>
      <c r="AS14" s="3" t="s">
        <v>328</v>
      </c>
    </row>
    <row r="15" spans="2:129" x14ac:dyDescent="0.2">
      <c r="B15" s="1">
        <v>13</v>
      </c>
      <c r="C15" s="1" t="s">
        <v>723</v>
      </c>
      <c r="D15" s="53"/>
      <c r="E15" s="53"/>
      <c r="F15" s="107" t="s">
        <v>628</v>
      </c>
      <c r="G15" s="14">
        <v>2560</v>
      </c>
      <c r="H15" s="169" t="s">
        <v>724</v>
      </c>
      <c r="I15" s="126">
        <v>1000</v>
      </c>
      <c r="J15" s="5" t="s">
        <v>223</v>
      </c>
      <c r="K15" s="126">
        <v>1150</v>
      </c>
      <c r="L15" s="5" t="s">
        <v>223</v>
      </c>
      <c r="M15" s="126">
        <v>1150</v>
      </c>
      <c r="N15" s="5" t="s">
        <v>223</v>
      </c>
      <c r="O15" s="9">
        <v>1000</v>
      </c>
      <c r="P15" s="5" t="s">
        <v>223</v>
      </c>
      <c r="Q15" s="9">
        <v>1000</v>
      </c>
      <c r="R15" s="5" t="s">
        <v>725</v>
      </c>
      <c r="S15" s="9">
        <v>1000</v>
      </c>
      <c r="T15" s="5" t="s">
        <v>223</v>
      </c>
      <c r="U15" s="9">
        <v>1150</v>
      </c>
      <c r="V15" s="5" t="s">
        <v>726</v>
      </c>
      <c r="W15" s="9">
        <v>1150</v>
      </c>
      <c r="X15" s="5" t="s">
        <v>727</v>
      </c>
      <c r="Y15" s="9">
        <v>1000</v>
      </c>
      <c r="Z15" s="5" t="s">
        <v>223</v>
      </c>
      <c r="AA15" s="9">
        <v>1150</v>
      </c>
      <c r="AB15" s="5" t="s">
        <v>728</v>
      </c>
      <c r="AC15" s="9">
        <v>1150</v>
      </c>
      <c r="AD15" s="5" t="s">
        <v>729</v>
      </c>
      <c r="AE15" s="9">
        <v>1000</v>
      </c>
      <c r="AF15" s="5" t="s">
        <v>730</v>
      </c>
      <c r="AG15" s="9">
        <v>1000</v>
      </c>
      <c r="AH15" s="5" t="s">
        <v>731</v>
      </c>
      <c r="AI15" s="9">
        <v>1000</v>
      </c>
      <c r="AJ15" s="5" t="s">
        <v>732</v>
      </c>
      <c r="AK15" s="9">
        <v>1000</v>
      </c>
      <c r="AL15" s="5" t="s">
        <v>223</v>
      </c>
      <c r="AM15" s="9">
        <v>1000</v>
      </c>
      <c r="AN15" s="5" t="s">
        <v>223</v>
      </c>
      <c r="AO15" s="9">
        <v>1000</v>
      </c>
      <c r="AP15" s="5" t="s">
        <v>733</v>
      </c>
      <c r="AQ15" s="9">
        <v>1150</v>
      </c>
      <c r="AR15" s="5" t="s">
        <v>734</v>
      </c>
      <c r="AS15" s="3" t="s">
        <v>328</v>
      </c>
    </row>
    <row r="16" spans="2:129" x14ac:dyDescent="0.2">
      <c r="B16" s="1">
        <v>14</v>
      </c>
      <c r="C16" s="107" t="s">
        <v>735</v>
      </c>
      <c r="D16" s="108" t="s">
        <v>649</v>
      </c>
      <c r="E16" s="53"/>
      <c r="F16" s="1" t="s">
        <v>736</v>
      </c>
      <c r="G16" s="14">
        <v>2560</v>
      </c>
      <c r="H16" s="169"/>
      <c r="I16" s="126">
        <v>3945</v>
      </c>
      <c r="J16" s="5" t="s">
        <v>737</v>
      </c>
      <c r="K16" s="126">
        <v>3772.5</v>
      </c>
      <c r="L16" s="5" t="s">
        <v>737</v>
      </c>
      <c r="M16" s="126">
        <v>3600</v>
      </c>
      <c r="N16" s="5" t="s">
        <v>737</v>
      </c>
      <c r="O16" s="9">
        <v>4117.5</v>
      </c>
      <c r="P16" s="5" t="s">
        <v>738</v>
      </c>
      <c r="Q16" s="9">
        <v>3945</v>
      </c>
      <c r="R16" s="5" t="s">
        <v>738</v>
      </c>
      <c r="S16" s="9">
        <v>3772.5</v>
      </c>
      <c r="T16" s="5" t="s">
        <v>738</v>
      </c>
      <c r="U16" s="9">
        <v>4117.5</v>
      </c>
      <c r="V16" s="5" t="s">
        <v>739</v>
      </c>
      <c r="W16" s="9">
        <v>3945</v>
      </c>
      <c r="X16" s="5" t="s">
        <v>739</v>
      </c>
      <c r="Y16" s="9">
        <v>3772.5</v>
      </c>
      <c r="Z16" s="5" t="s">
        <v>739</v>
      </c>
      <c r="AA16" s="9">
        <v>3450</v>
      </c>
      <c r="AB16" s="5" t="s">
        <v>739</v>
      </c>
      <c r="AC16" s="9">
        <v>4267.5</v>
      </c>
      <c r="AD16" s="5" t="s">
        <v>740</v>
      </c>
      <c r="AE16" s="9">
        <v>3945</v>
      </c>
      <c r="AF16" s="5" t="s">
        <v>740</v>
      </c>
      <c r="AG16" s="9">
        <v>3772.5</v>
      </c>
      <c r="AH16" s="5" t="s">
        <v>740</v>
      </c>
      <c r="AI16" s="9">
        <v>3450</v>
      </c>
      <c r="AJ16" s="5" t="s">
        <v>740</v>
      </c>
      <c r="AK16" s="9"/>
      <c r="AL16" s="5"/>
      <c r="AM16" s="9"/>
      <c r="AN16" s="5"/>
      <c r="AO16" s="9"/>
      <c r="AP16" s="5"/>
      <c r="AQ16" s="9"/>
      <c r="AR16" s="5"/>
    </row>
    <row r="17" spans="2:129" x14ac:dyDescent="0.2">
      <c r="B17" s="1">
        <v>15</v>
      </c>
      <c r="C17" s="1" t="s">
        <v>741</v>
      </c>
      <c r="D17" s="53"/>
      <c r="E17" s="53"/>
      <c r="F17" s="107" t="s">
        <v>628</v>
      </c>
      <c r="G17" s="14">
        <v>2560</v>
      </c>
      <c r="H17" s="169"/>
      <c r="I17" s="126">
        <v>1000</v>
      </c>
      <c r="J17" s="5" t="s">
        <v>223</v>
      </c>
      <c r="K17" s="126">
        <v>1000</v>
      </c>
      <c r="L17" s="5" t="s">
        <v>223</v>
      </c>
      <c r="M17" s="126">
        <v>1000</v>
      </c>
      <c r="N17" s="5" t="s">
        <v>223</v>
      </c>
      <c r="O17" s="9">
        <v>1000</v>
      </c>
      <c r="P17" s="5" t="s">
        <v>223</v>
      </c>
      <c r="Q17" s="9">
        <v>1000</v>
      </c>
      <c r="R17" s="5" t="s">
        <v>742</v>
      </c>
      <c r="S17" s="9">
        <v>1150</v>
      </c>
      <c r="T17" s="5" t="s">
        <v>743</v>
      </c>
      <c r="U17" s="9">
        <v>1000</v>
      </c>
      <c r="V17" s="5" t="s">
        <v>223</v>
      </c>
      <c r="W17" s="9">
        <v>1000</v>
      </c>
      <c r="X17" s="5" t="s">
        <v>744</v>
      </c>
      <c r="Y17" s="9">
        <v>1000</v>
      </c>
      <c r="Z17" s="5" t="s">
        <v>745</v>
      </c>
      <c r="AA17" s="9">
        <v>1000</v>
      </c>
      <c r="AB17" s="5" t="s">
        <v>223</v>
      </c>
      <c r="AC17" s="9">
        <v>1000</v>
      </c>
      <c r="AD17" s="5" t="s">
        <v>223</v>
      </c>
      <c r="AE17" s="9">
        <v>1000</v>
      </c>
      <c r="AF17" s="5" t="s">
        <v>223</v>
      </c>
      <c r="AG17" s="9">
        <v>1000</v>
      </c>
      <c r="AH17" s="5" t="s">
        <v>223</v>
      </c>
      <c r="AI17" s="9">
        <v>1000</v>
      </c>
      <c r="AJ17" s="5" t="s">
        <v>746</v>
      </c>
      <c r="AK17" s="9">
        <v>1000</v>
      </c>
      <c r="AL17" s="5" t="s">
        <v>223</v>
      </c>
      <c r="AM17" s="9">
        <v>1000</v>
      </c>
      <c r="AN17" s="5" t="s">
        <v>223</v>
      </c>
      <c r="AO17" s="9">
        <v>1000</v>
      </c>
      <c r="AP17" s="5" t="s">
        <v>747</v>
      </c>
      <c r="AQ17" s="9">
        <v>1000</v>
      </c>
      <c r="AR17" s="5" t="s">
        <v>223</v>
      </c>
      <c r="AS17" s="3" t="s">
        <v>328</v>
      </c>
    </row>
    <row r="18" spans="2:129" x14ac:dyDescent="0.2">
      <c r="B18" s="1">
        <v>16</v>
      </c>
      <c r="C18" s="1" t="s">
        <v>748</v>
      </c>
      <c r="D18" s="53"/>
      <c r="E18" s="53"/>
      <c r="F18" s="107" t="s">
        <v>628</v>
      </c>
      <c r="G18" s="14">
        <v>2560</v>
      </c>
      <c r="H18" s="169"/>
      <c r="I18" s="126">
        <v>1000</v>
      </c>
      <c r="J18" s="5" t="s">
        <v>223</v>
      </c>
      <c r="K18" s="126">
        <v>1000</v>
      </c>
      <c r="L18" s="5" t="s">
        <v>223</v>
      </c>
      <c r="M18" s="126">
        <v>1000</v>
      </c>
      <c r="N18" s="5" t="s">
        <v>749</v>
      </c>
      <c r="O18" s="9">
        <v>1200</v>
      </c>
      <c r="P18" s="5" t="s">
        <v>750</v>
      </c>
      <c r="Q18" s="9">
        <v>1000</v>
      </c>
      <c r="R18" s="5" t="s">
        <v>751</v>
      </c>
      <c r="S18" s="9">
        <v>1000</v>
      </c>
      <c r="T18" s="5" t="s">
        <v>752</v>
      </c>
      <c r="U18" s="9">
        <v>1150</v>
      </c>
      <c r="V18" s="5" t="s">
        <v>223</v>
      </c>
      <c r="W18" s="9">
        <v>1150</v>
      </c>
      <c r="X18" s="5" t="s">
        <v>223</v>
      </c>
      <c r="Y18" s="9">
        <v>1000</v>
      </c>
      <c r="Z18" s="5" t="s">
        <v>753</v>
      </c>
      <c r="AA18" s="9">
        <v>1000</v>
      </c>
      <c r="AB18" s="5" t="s">
        <v>754</v>
      </c>
      <c r="AC18" s="9">
        <v>1000</v>
      </c>
      <c r="AD18" s="5" t="s">
        <v>755</v>
      </c>
      <c r="AE18" s="9">
        <v>1000</v>
      </c>
      <c r="AF18" s="5" t="s">
        <v>223</v>
      </c>
      <c r="AG18" s="9">
        <v>1000</v>
      </c>
      <c r="AH18" s="5" t="s">
        <v>223</v>
      </c>
      <c r="AI18" s="9">
        <v>1000</v>
      </c>
      <c r="AJ18" s="5" t="s">
        <v>223</v>
      </c>
      <c r="AK18" s="9">
        <v>1000</v>
      </c>
      <c r="AL18" s="5" t="s">
        <v>223</v>
      </c>
      <c r="AM18" s="9">
        <v>1150</v>
      </c>
      <c r="AN18" s="5" t="s">
        <v>223</v>
      </c>
      <c r="AO18" s="9">
        <v>1000</v>
      </c>
      <c r="AP18" s="5" t="s">
        <v>223</v>
      </c>
      <c r="AQ18" s="9">
        <v>1150</v>
      </c>
      <c r="AR18" s="5" t="s">
        <v>223</v>
      </c>
      <c r="AS18" s="3" t="s">
        <v>328</v>
      </c>
    </row>
    <row r="19" spans="2:129" s="87" customFormat="1" x14ac:dyDescent="0.2">
      <c r="B19" s="87">
        <v>17</v>
      </c>
      <c r="C19" s="87" t="s">
        <v>756</v>
      </c>
      <c r="D19" s="116" t="s">
        <v>757</v>
      </c>
      <c r="E19" s="116"/>
      <c r="F19" s="87" t="s">
        <v>758</v>
      </c>
      <c r="G19" s="117" t="s">
        <v>759</v>
      </c>
      <c r="H19" s="118"/>
      <c r="I19" s="119" t="s">
        <v>760</v>
      </c>
      <c r="J19" s="120"/>
      <c r="K19" s="119"/>
      <c r="L19" s="120"/>
      <c r="M19" s="119"/>
      <c r="N19" s="120"/>
      <c r="O19" s="121"/>
      <c r="P19" s="120"/>
      <c r="Q19" s="121"/>
      <c r="R19" s="120"/>
      <c r="S19" s="121"/>
      <c r="T19" s="120"/>
      <c r="U19" s="121"/>
      <c r="V19" s="120"/>
      <c r="W19" s="121"/>
      <c r="X19" s="120"/>
      <c r="Y19" s="121"/>
      <c r="Z19" s="120"/>
      <c r="AA19" s="121"/>
      <c r="AB19" s="120"/>
      <c r="AC19" s="121"/>
      <c r="AD19" s="120"/>
      <c r="AE19" s="121"/>
      <c r="AF19" s="120"/>
      <c r="AG19" s="121"/>
      <c r="AH19" s="120"/>
      <c r="AI19" s="120"/>
      <c r="AJ19" s="120"/>
      <c r="AK19" s="121"/>
      <c r="AL19" s="120"/>
      <c r="AM19" s="121"/>
      <c r="AN19" s="120"/>
      <c r="AO19" s="121"/>
      <c r="AP19" s="120"/>
      <c r="AQ19" s="121"/>
      <c r="AR19" s="120"/>
      <c r="AS19" s="122" t="s">
        <v>328</v>
      </c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</row>
    <row r="20" spans="2:129" x14ac:dyDescent="0.2">
      <c r="B20" s="1">
        <v>18</v>
      </c>
      <c r="C20" s="1" t="s">
        <v>761</v>
      </c>
      <c r="D20" s="53" t="s">
        <v>330</v>
      </c>
      <c r="E20" s="53"/>
      <c r="F20" s="1" t="s">
        <v>479</v>
      </c>
      <c r="G20" s="14">
        <v>3200</v>
      </c>
      <c r="H20" s="169"/>
      <c r="I20" s="126">
        <v>5375</v>
      </c>
      <c r="J20" s="5" t="s">
        <v>223</v>
      </c>
      <c r="K20" s="126">
        <v>5375</v>
      </c>
      <c r="L20" s="5" t="s">
        <v>223</v>
      </c>
      <c r="M20" s="126">
        <v>5375</v>
      </c>
      <c r="N20" s="5" t="s">
        <v>223</v>
      </c>
      <c r="O20" s="9">
        <v>5375</v>
      </c>
      <c r="P20" s="5" t="s">
        <v>223</v>
      </c>
      <c r="Q20" s="9">
        <v>5375</v>
      </c>
      <c r="R20" s="5" t="s">
        <v>762</v>
      </c>
      <c r="S20" s="9">
        <v>5375</v>
      </c>
      <c r="T20" s="5" t="s">
        <v>763</v>
      </c>
      <c r="U20" s="9">
        <v>5375</v>
      </c>
      <c r="V20" s="5" t="s">
        <v>764</v>
      </c>
      <c r="W20" s="9">
        <v>5375</v>
      </c>
      <c r="X20" s="5" t="s">
        <v>765</v>
      </c>
      <c r="Y20" s="9">
        <v>5375</v>
      </c>
      <c r="Z20" s="5" t="s">
        <v>766</v>
      </c>
      <c r="AA20" s="9">
        <v>5375</v>
      </c>
      <c r="AB20" s="5" t="s">
        <v>767</v>
      </c>
      <c r="AC20" s="9">
        <v>5375</v>
      </c>
      <c r="AD20" s="5" t="s">
        <v>768</v>
      </c>
      <c r="AE20" s="9">
        <v>5375</v>
      </c>
      <c r="AF20" s="5" t="s">
        <v>769</v>
      </c>
      <c r="AG20" s="9">
        <v>5375</v>
      </c>
      <c r="AH20" s="5" t="s">
        <v>731</v>
      </c>
      <c r="AI20" s="9">
        <v>5375</v>
      </c>
      <c r="AJ20" s="5" t="s">
        <v>770</v>
      </c>
      <c r="AK20" s="9">
        <v>5375</v>
      </c>
      <c r="AL20" s="5" t="s">
        <v>223</v>
      </c>
      <c r="AM20" s="9">
        <v>5375</v>
      </c>
      <c r="AN20" s="5" t="s">
        <v>223</v>
      </c>
      <c r="AO20" s="9">
        <v>5375</v>
      </c>
      <c r="AP20" s="5" t="s">
        <v>771</v>
      </c>
      <c r="AQ20" s="9">
        <v>5375</v>
      </c>
      <c r="AR20" s="5" t="s">
        <v>772</v>
      </c>
      <c r="AS20" s="3" t="s">
        <v>328</v>
      </c>
    </row>
    <row r="21" spans="2:129" x14ac:dyDescent="0.2">
      <c r="B21" s="1">
        <v>19</v>
      </c>
      <c r="C21" s="1" t="s">
        <v>773</v>
      </c>
      <c r="D21" s="53"/>
      <c r="E21" s="53"/>
      <c r="F21" s="107" t="s">
        <v>673</v>
      </c>
      <c r="G21" s="14">
        <v>2560</v>
      </c>
      <c r="H21" s="169" t="s">
        <v>774</v>
      </c>
      <c r="I21" s="126">
        <v>2000</v>
      </c>
      <c r="J21" s="5" t="s">
        <v>775</v>
      </c>
      <c r="K21" s="126">
        <v>2000</v>
      </c>
      <c r="L21" s="5" t="s">
        <v>776</v>
      </c>
      <c r="M21" s="126">
        <v>2000</v>
      </c>
      <c r="N21" s="5" t="s">
        <v>223</v>
      </c>
      <c r="O21" s="9">
        <v>2000</v>
      </c>
      <c r="P21" s="5" t="s">
        <v>777</v>
      </c>
      <c r="Q21" s="9">
        <v>2000</v>
      </c>
      <c r="R21" s="5" t="s">
        <v>778</v>
      </c>
      <c r="S21" s="9">
        <v>2175</v>
      </c>
      <c r="T21" s="5" t="s">
        <v>779</v>
      </c>
      <c r="U21" s="9">
        <v>2000</v>
      </c>
      <c r="V21" s="5" t="s">
        <v>780</v>
      </c>
      <c r="W21" s="9">
        <v>2000</v>
      </c>
      <c r="X21" s="5" t="s">
        <v>781</v>
      </c>
      <c r="Y21" s="9">
        <v>2000</v>
      </c>
      <c r="Z21" s="5" t="s">
        <v>782</v>
      </c>
      <c r="AA21" s="9">
        <v>2150</v>
      </c>
      <c r="AB21" s="5" t="s">
        <v>783</v>
      </c>
      <c r="AC21" s="9">
        <v>2000</v>
      </c>
      <c r="AD21" s="5" t="s">
        <v>784</v>
      </c>
      <c r="AE21" s="9">
        <v>2000</v>
      </c>
      <c r="AF21" s="5" t="s">
        <v>785</v>
      </c>
      <c r="AG21" s="9">
        <v>2000</v>
      </c>
      <c r="AH21" s="5" t="s">
        <v>786</v>
      </c>
      <c r="AI21" s="9">
        <v>2000</v>
      </c>
      <c r="AJ21" s="5" t="s">
        <v>787</v>
      </c>
      <c r="AK21" s="9">
        <v>2000</v>
      </c>
      <c r="AL21" s="5" t="s">
        <v>788</v>
      </c>
      <c r="AM21" s="9">
        <v>2000</v>
      </c>
      <c r="AN21" s="5" t="s">
        <v>789</v>
      </c>
      <c r="AO21" s="9">
        <v>2000</v>
      </c>
      <c r="AP21" s="5" t="s">
        <v>790</v>
      </c>
      <c r="AQ21" s="9">
        <v>2000</v>
      </c>
      <c r="AR21" s="5" t="s">
        <v>791</v>
      </c>
      <c r="AS21" s="3" t="s">
        <v>328</v>
      </c>
    </row>
    <row r="22" spans="2:129" x14ac:dyDescent="0.2">
      <c r="B22" s="1">
        <v>20</v>
      </c>
      <c r="C22" s="1" t="s">
        <v>792</v>
      </c>
      <c r="D22" s="53"/>
      <c r="E22" s="53"/>
      <c r="F22" s="107" t="s">
        <v>628</v>
      </c>
      <c r="G22" s="14">
        <v>2560</v>
      </c>
      <c r="H22" s="169"/>
      <c r="I22" s="111">
        <v>1000</v>
      </c>
      <c r="J22" s="5" t="s">
        <v>223</v>
      </c>
      <c r="K22" s="168">
        <v>1000</v>
      </c>
      <c r="L22" s="5" t="s">
        <v>223</v>
      </c>
      <c r="M22" s="24">
        <v>1000</v>
      </c>
      <c r="N22" s="5" t="s">
        <v>223</v>
      </c>
      <c r="O22" s="9">
        <v>1000</v>
      </c>
      <c r="P22" s="5" t="s">
        <v>223</v>
      </c>
      <c r="Q22" s="9">
        <v>1000</v>
      </c>
      <c r="R22" s="5" t="s">
        <v>793</v>
      </c>
      <c r="S22" s="9">
        <v>1000</v>
      </c>
      <c r="T22" s="5" t="s">
        <v>223</v>
      </c>
      <c r="U22" s="9">
        <v>1000</v>
      </c>
      <c r="V22" s="5" t="s">
        <v>794</v>
      </c>
      <c r="W22" s="9">
        <v>1000</v>
      </c>
      <c r="X22" s="5" t="s">
        <v>223</v>
      </c>
      <c r="Y22" s="9">
        <v>1000</v>
      </c>
      <c r="Z22" s="5" t="s">
        <v>795</v>
      </c>
      <c r="AA22" s="9">
        <v>1000</v>
      </c>
      <c r="AB22" s="5" t="s">
        <v>796</v>
      </c>
      <c r="AC22" s="9">
        <v>1000</v>
      </c>
      <c r="AD22" s="5" t="s">
        <v>223</v>
      </c>
      <c r="AE22" s="9">
        <v>1300</v>
      </c>
      <c r="AF22" s="5" t="s">
        <v>797</v>
      </c>
      <c r="AG22" s="9">
        <v>1250</v>
      </c>
      <c r="AH22" s="5" t="s">
        <v>797</v>
      </c>
      <c r="AI22" s="9">
        <v>1200</v>
      </c>
      <c r="AJ22" s="5" t="s">
        <v>797</v>
      </c>
      <c r="AK22" s="9">
        <v>750</v>
      </c>
      <c r="AL22" s="5" t="s">
        <v>797</v>
      </c>
      <c r="AM22" s="9">
        <v>1700</v>
      </c>
      <c r="AN22" s="5" t="s">
        <v>798</v>
      </c>
      <c r="AO22" s="9">
        <v>1250</v>
      </c>
      <c r="AP22" s="5" t="s">
        <v>798</v>
      </c>
      <c r="AQ22" s="9">
        <v>1200</v>
      </c>
      <c r="AR22" s="5" t="s">
        <v>798</v>
      </c>
      <c r="AS22" s="3" t="s">
        <v>328</v>
      </c>
    </row>
    <row r="23" spans="2:129" x14ac:dyDescent="0.2">
      <c r="B23" s="1">
        <v>22</v>
      </c>
      <c r="C23" s="1" t="s">
        <v>799</v>
      </c>
      <c r="D23" s="53"/>
      <c r="E23" s="53"/>
      <c r="F23" s="107" t="s">
        <v>628</v>
      </c>
      <c r="G23" s="14">
        <v>2560</v>
      </c>
      <c r="H23" s="169"/>
      <c r="I23" s="126">
        <v>1000</v>
      </c>
      <c r="J23" s="5" t="s">
        <v>223</v>
      </c>
      <c r="K23" s="126">
        <v>1000</v>
      </c>
      <c r="L23" s="5" t="s">
        <v>223</v>
      </c>
      <c r="M23" s="126">
        <v>1000</v>
      </c>
      <c r="N23" s="5" t="s">
        <v>223</v>
      </c>
      <c r="O23" s="9">
        <v>1000</v>
      </c>
      <c r="P23" s="5" t="s">
        <v>223</v>
      </c>
      <c r="Q23" s="9">
        <v>1000</v>
      </c>
      <c r="R23" s="5" t="s">
        <v>800</v>
      </c>
      <c r="S23" s="9">
        <v>1000</v>
      </c>
      <c r="T23" s="5" t="s">
        <v>801</v>
      </c>
      <c r="U23" s="9">
        <v>1000</v>
      </c>
      <c r="V23" s="5" t="s">
        <v>802</v>
      </c>
      <c r="W23" s="9">
        <v>1000</v>
      </c>
      <c r="X23" s="5" t="s">
        <v>803</v>
      </c>
      <c r="Y23" s="9">
        <v>1000</v>
      </c>
      <c r="Z23" s="5" t="s">
        <v>804</v>
      </c>
      <c r="AA23" s="9">
        <v>1000</v>
      </c>
      <c r="AB23" s="5" t="s">
        <v>805</v>
      </c>
      <c r="AC23" s="9">
        <v>1000</v>
      </c>
      <c r="AD23" s="5" t="s">
        <v>806</v>
      </c>
      <c r="AE23" s="9">
        <v>1000</v>
      </c>
      <c r="AF23" s="5" t="s">
        <v>807</v>
      </c>
      <c r="AG23" s="9">
        <v>1000</v>
      </c>
      <c r="AH23" s="5" t="s">
        <v>223</v>
      </c>
      <c r="AI23" s="9">
        <v>1000</v>
      </c>
      <c r="AJ23" s="5" t="s">
        <v>808</v>
      </c>
      <c r="AK23" s="9">
        <v>1000</v>
      </c>
      <c r="AL23" s="5" t="s">
        <v>223</v>
      </c>
      <c r="AM23" s="9">
        <v>1000</v>
      </c>
      <c r="AN23" s="5" t="s">
        <v>223</v>
      </c>
      <c r="AO23" s="9">
        <v>1000</v>
      </c>
      <c r="AP23" s="5" t="s">
        <v>809</v>
      </c>
      <c r="AQ23" s="9">
        <v>1000</v>
      </c>
      <c r="AR23" s="5" t="s">
        <v>810</v>
      </c>
      <c r="AS23" s="3" t="s">
        <v>328</v>
      </c>
    </row>
    <row r="24" spans="2:129" x14ac:dyDescent="0.2">
      <c r="B24" s="1">
        <v>23</v>
      </c>
      <c r="C24" s="1" t="s">
        <v>811</v>
      </c>
      <c r="D24" s="53" t="s">
        <v>330</v>
      </c>
      <c r="E24" s="53"/>
      <c r="F24" s="1" t="s">
        <v>479</v>
      </c>
      <c r="G24" s="14">
        <v>2560</v>
      </c>
      <c r="H24" s="169" t="s">
        <v>812</v>
      </c>
      <c r="I24" s="126">
        <v>5375</v>
      </c>
      <c r="J24" s="5" t="s">
        <v>813</v>
      </c>
      <c r="K24" s="126">
        <v>5525</v>
      </c>
      <c r="L24" s="5" t="s">
        <v>814</v>
      </c>
      <c r="M24" s="126">
        <v>5375</v>
      </c>
      <c r="N24" s="5" t="s">
        <v>815</v>
      </c>
      <c r="O24" s="9">
        <v>5375</v>
      </c>
      <c r="P24" s="5" t="s">
        <v>816</v>
      </c>
      <c r="Q24" s="9">
        <v>5375</v>
      </c>
      <c r="R24" s="5" t="s">
        <v>817</v>
      </c>
      <c r="S24" s="9">
        <v>5525</v>
      </c>
      <c r="T24" s="5" t="s">
        <v>818</v>
      </c>
      <c r="U24" s="9">
        <v>5525</v>
      </c>
      <c r="V24" s="5" t="s">
        <v>819</v>
      </c>
      <c r="W24" s="9">
        <v>5375</v>
      </c>
      <c r="X24" s="5" t="s">
        <v>820</v>
      </c>
      <c r="Y24" s="9">
        <v>5375</v>
      </c>
      <c r="Z24" s="5" t="s">
        <v>821</v>
      </c>
      <c r="AA24" s="9">
        <v>5375</v>
      </c>
      <c r="AB24" s="5" t="s">
        <v>822</v>
      </c>
      <c r="AC24" s="9">
        <v>5675</v>
      </c>
      <c r="AD24" s="5" t="s">
        <v>823</v>
      </c>
      <c r="AE24" s="9">
        <v>5375</v>
      </c>
      <c r="AF24" s="5" t="s">
        <v>824</v>
      </c>
      <c r="AG24" s="9">
        <v>5525</v>
      </c>
      <c r="AH24" s="5" t="s">
        <v>825</v>
      </c>
      <c r="AI24" s="9">
        <v>5375</v>
      </c>
      <c r="AJ24" s="5" t="s">
        <v>826</v>
      </c>
      <c r="AK24" s="9">
        <v>5375</v>
      </c>
      <c r="AL24" s="5" t="s">
        <v>827</v>
      </c>
      <c r="AM24" s="9">
        <v>5375</v>
      </c>
      <c r="AN24" s="5" t="s">
        <v>828</v>
      </c>
      <c r="AO24" s="9">
        <v>5525</v>
      </c>
      <c r="AP24" s="5" t="s">
        <v>829</v>
      </c>
      <c r="AQ24" s="9">
        <v>5525</v>
      </c>
      <c r="AR24" s="5" t="s">
        <v>830</v>
      </c>
      <c r="AS24" s="3" t="s">
        <v>328</v>
      </c>
    </row>
    <row r="25" spans="2:129" x14ac:dyDescent="0.2">
      <c r="B25" s="1">
        <v>24</v>
      </c>
      <c r="C25" s="1" t="s">
        <v>831</v>
      </c>
      <c r="D25" s="53" t="s">
        <v>330</v>
      </c>
      <c r="E25" s="53"/>
      <c r="F25" s="1" t="s">
        <v>832</v>
      </c>
      <c r="G25" s="14">
        <v>3200</v>
      </c>
      <c r="H25" s="169"/>
      <c r="I25" s="126">
        <v>5793.75</v>
      </c>
      <c r="J25" s="5" t="s">
        <v>223</v>
      </c>
      <c r="K25" s="126">
        <v>5052.5</v>
      </c>
      <c r="L25" s="5" t="s">
        <v>223</v>
      </c>
      <c r="M25" s="126">
        <v>5052.5</v>
      </c>
      <c r="N25" s="5" t="s">
        <v>223</v>
      </c>
      <c r="O25" s="9">
        <v>5052.5</v>
      </c>
      <c r="P25" s="5" t="s">
        <v>223</v>
      </c>
      <c r="Q25" s="9">
        <v>5375</v>
      </c>
      <c r="R25" s="5" t="s">
        <v>833</v>
      </c>
      <c r="S25" s="9">
        <v>5375</v>
      </c>
      <c r="T25" s="5" t="s">
        <v>223</v>
      </c>
      <c r="U25" s="9">
        <v>5375</v>
      </c>
      <c r="V25" s="5" t="s">
        <v>834</v>
      </c>
      <c r="W25" s="9">
        <v>5375</v>
      </c>
      <c r="X25" s="5" t="s">
        <v>835</v>
      </c>
      <c r="Y25" s="9">
        <v>5225</v>
      </c>
      <c r="Z25" s="5" t="s">
        <v>836</v>
      </c>
      <c r="AA25" s="9">
        <v>5375</v>
      </c>
      <c r="AB25" s="5" t="s">
        <v>837</v>
      </c>
      <c r="AC25" s="9">
        <v>5475</v>
      </c>
      <c r="AD25" s="5" t="s">
        <v>838</v>
      </c>
      <c r="AE25" s="9">
        <v>5375</v>
      </c>
      <c r="AF25" s="5" t="s">
        <v>223</v>
      </c>
      <c r="AG25" s="9">
        <v>5375</v>
      </c>
      <c r="AH25" s="5" t="s">
        <v>839</v>
      </c>
      <c r="AI25" s="9">
        <v>5375</v>
      </c>
      <c r="AJ25" s="5" t="s">
        <v>223</v>
      </c>
      <c r="AK25" s="9">
        <v>5375</v>
      </c>
      <c r="AL25" s="5" t="s">
        <v>223</v>
      </c>
      <c r="AM25" s="9">
        <v>4730</v>
      </c>
      <c r="AN25" s="5" t="s">
        <v>223</v>
      </c>
      <c r="AO25" s="9">
        <v>5375</v>
      </c>
      <c r="AP25" s="5" t="s">
        <v>840</v>
      </c>
      <c r="AQ25" s="9">
        <f>5053+650</f>
        <v>5703</v>
      </c>
      <c r="AR25" s="5" t="s">
        <v>841</v>
      </c>
      <c r="AS25" s="3" t="s">
        <v>328</v>
      </c>
    </row>
    <row r="26" spans="2:129" s="87" customFormat="1" ht="14.25" customHeight="1" x14ac:dyDescent="0.2">
      <c r="B26" s="87">
        <v>27</v>
      </c>
      <c r="C26" s="87" t="s">
        <v>842</v>
      </c>
      <c r="D26" s="116" t="s">
        <v>548</v>
      </c>
      <c r="E26" s="116"/>
      <c r="F26" s="86" t="s">
        <v>843</v>
      </c>
      <c r="G26" s="117">
        <v>3200</v>
      </c>
      <c r="H26" s="118" t="s">
        <v>844</v>
      </c>
      <c r="I26" s="117" t="s">
        <v>548</v>
      </c>
      <c r="J26" s="120"/>
      <c r="K26" s="170"/>
      <c r="L26" s="120"/>
      <c r="M26" s="171"/>
      <c r="N26" s="120"/>
      <c r="O26" s="121"/>
      <c r="P26" s="120"/>
      <c r="Q26" s="121"/>
      <c r="R26" s="120"/>
      <c r="S26" s="121"/>
      <c r="T26" s="120"/>
      <c r="U26" s="121"/>
      <c r="V26" s="120"/>
      <c r="W26" s="121"/>
      <c r="X26" s="120"/>
      <c r="Y26" s="121"/>
      <c r="Z26" s="120"/>
      <c r="AA26" s="121"/>
      <c r="AB26" s="120"/>
      <c r="AC26" s="121"/>
      <c r="AD26" s="120"/>
      <c r="AE26" s="121"/>
      <c r="AF26" s="120"/>
      <c r="AG26" s="121"/>
      <c r="AH26" s="120"/>
      <c r="AI26" s="121"/>
      <c r="AJ26" s="120"/>
      <c r="AK26" s="121"/>
      <c r="AL26" s="120"/>
      <c r="AM26" s="121"/>
      <c r="AN26" s="120"/>
      <c r="AO26" s="121"/>
      <c r="AP26" s="120"/>
      <c r="AQ26" s="121"/>
      <c r="AR26" s="120"/>
      <c r="AS26" s="122" t="s">
        <v>328</v>
      </c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2"/>
      <c r="CF26" s="122"/>
      <c r="CG26" s="122"/>
      <c r="CH26" s="122"/>
      <c r="CI26" s="122"/>
      <c r="CJ26" s="122"/>
      <c r="CK26" s="122"/>
      <c r="CL26" s="122"/>
      <c r="CM26" s="122"/>
      <c r="CN26" s="122"/>
      <c r="CO26" s="122"/>
      <c r="CP26" s="122"/>
      <c r="CQ26" s="122"/>
      <c r="CR26" s="122"/>
      <c r="CS26" s="122"/>
      <c r="CT26" s="122"/>
      <c r="CU26" s="122"/>
      <c r="CV26" s="122"/>
      <c r="CW26" s="122"/>
      <c r="CX26" s="122"/>
      <c r="CY26" s="122"/>
      <c r="CZ26" s="122"/>
      <c r="DA26" s="122"/>
      <c r="DB26" s="122"/>
      <c r="DC26" s="122"/>
      <c r="DD26" s="122"/>
      <c r="DE26" s="122"/>
      <c r="DF26" s="122"/>
      <c r="DG26" s="122"/>
      <c r="DH26" s="122"/>
      <c r="DI26" s="122"/>
      <c r="DJ26" s="122"/>
      <c r="DK26" s="122"/>
      <c r="DL26" s="122"/>
      <c r="DM26" s="122"/>
      <c r="DN26" s="122"/>
      <c r="DO26" s="122"/>
      <c r="DP26" s="122"/>
      <c r="DQ26" s="122"/>
      <c r="DR26" s="122"/>
      <c r="DS26" s="122"/>
      <c r="DT26" s="122"/>
      <c r="DU26" s="122"/>
      <c r="DV26" s="122"/>
      <c r="DW26" s="122"/>
      <c r="DX26" s="122"/>
      <c r="DY26" s="122"/>
    </row>
    <row r="27" spans="2:129" ht="14.25" customHeight="1" x14ac:dyDescent="0.2">
      <c r="B27" s="1">
        <v>29</v>
      </c>
      <c r="C27" s="1" t="s">
        <v>845</v>
      </c>
      <c r="D27" s="53"/>
      <c r="E27" s="53"/>
      <c r="F27" s="107" t="s">
        <v>628</v>
      </c>
      <c r="G27" s="14">
        <v>2560</v>
      </c>
      <c r="H27" s="124"/>
      <c r="I27" s="14">
        <v>1000</v>
      </c>
      <c r="J27" s="5" t="s">
        <v>223</v>
      </c>
      <c r="K27" s="24">
        <v>1000</v>
      </c>
      <c r="L27" s="5" t="s">
        <v>223</v>
      </c>
      <c r="M27" s="126">
        <v>1000</v>
      </c>
      <c r="N27" s="5" t="s">
        <v>223</v>
      </c>
      <c r="O27" s="9">
        <v>1000</v>
      </c>
      <c r="P27" s="5" t="s">
        <v>223</v>
      </c>
      <c r="Q27" s="9">
        <v>1000</v>
      </c>
      <c r="R27" s="5" t="s">
        <v>846</v>
      </c>
      <c r="S27" s="9">
        <v>1000</v>
      </c>
      <c r="T27" s="5" t="s">
        <v>847</v>
      </c>
      <c r="U27" s="9">
        <v>1000</v>
      </c>
      <c r="V27" s="5" t="s">
        <v>223</v>
      </c>
      <c r="W27" s="9">
        <v>1000</v>
      </c>
      <c r="X27" s="5" t="s">
        <v>848</v>
      </c>
      <c r="Y27" s="9">
        <v>1000</v>
      </c>
      <c r="Z27" s="5" t="s">
        <v>849</v>
      </c>
      <c r="AA27" s="9">
        <v>1000</v>
      </c>
      <c r="AB27" s="5" t="s">
        <v>850</v>
      </c>
      <c r="AC27" s="9">
        <v>1000</v>
      </c>
      <c r="AD27" s="5" t="s">
        <v>851</v>
      </c>
      <c r="AE27" s="9">
        <v>1000</v>
      </c>
      <c r="AF27" s="5" t="s">
        <v>852</v>
      </c>
      <c r="AG27" s="9">
        <v>1000</v>
      </c>
      <c r="AH27" s="5" t="s">
        <v>853</v>
      </c>
      <c r="AI27" s="9">
        <v>1000</v>
      </c>
      <c r="AJ27" s="5" t="s">
        <v>223</v>
      </c>
      <c r="AK27" s="9">
        <v>1000</v>
      </c>
      <c r="AL27" s="5" t="s">
        <v>223</v>
      </c>
      <c r="AM27" s="9">
        <v>1000</v>
      </c>
      <c r="AN27" s="5" t="s">
        <v>223</v>
      </c>
      <c r="AO27" s="9">
        <v>1000</v>
      </c>
      <c r="AP27" s="5" t="s">
        <v>854</v>
      </c>
      <c r="AQ27" s="9">
        <v>1000</v>
      </c>
      <c r="AR27" s="5" t="s">
        <v>855</v>
      </c>
      <c r="AS27" s="3" t="s">
        <v>328</v>
      </c>
    </row>
    <row r="28" spans="2:129" ht="14.25" customHeight="1" x14ac:dyDescent="0.2">
      <c r="B28" s="1">
        <v>30</v>
      </c>
      <c r="C28" s="1" t="s">
        <v>856</v>
      </c>
      <c r="D28" s="53"/>
      <c r="E28" s="53"/>
      <c r="F28" s="107" t="s">
        <v>628</v>
      </c>
      <c r="G28" s="14">
        <v>2560</v>
      </c>
      <c r="H28" s="124"/>
      <c r="I28" s="14">
        <v>1000</v>
      </c>
      <c r="J28" s="5" t="s">
        <v>223</v>
      </c>
      <c r="K28" s="24">
        <v>1000</v>
      </c>
      <c r="L28" s="5" t="s">
        <v>223</v>
      </c>
      <c r="M28" s="24">
        <v>1000</v>
      </c>
      <c r="N28" s="5" t="s">
        <v>223</v>
      </c>
      <c r="O28" s="9">
        <v>1000</v>
      </c>
      <c r="P28" s="5" t="s">
        <v>223</v>
      </c>
      <c r="Q28" s="9">
        <v>1000</v>
      </c>
      <c r="R28" s="5" t="s">
        <v>857</v>
      </c>
      <c r="S28" s="9">
        <v>1000</v>
      </c>
      <c r="T28" s="5" t="s">
        <v>858</v>
      </c>
      <c r="U28" s="9">
        <v>1000</v>
      </c>
      <c r="V28" s="5" t="s">
        <v>859</v>
      </c>
      <c r="W28" s="9">
        <v>1000</v>
      </c>
      <c r="X28" s="5" t="s">
        <v>860</v>
      </c>
      <c r="Y28" s="9">
        <v>1000</v>
      </c>
      <c r="Z28" s="5" t="s">
        <v>861</v>
      </c>
      <c r="AA28" s="9">
        <v>1000</v>
      </c>
      <c r="AB28" s="5" t="s">
        <v>862</v>
      </c>
      <c r="AC28" s="9">
        <v>1000</v>
      </c>
      <c r="AD28" s="5" t="s">
        <v>863</v>
      </c>
      <c r="AE28" s="9">
        <v>1000</v>
      </c>
      <c r="AF28" s="5" t="s">
        <v>864</v>
      </c>
      <c r="AG28" s="9">
        <v>1000</v>
      </c>
      <c r="AH28" s="5" t="s">
        <v>865</v>
      </c>
      <c r="AI28" s="9">
        <v>1000</v>
      </c>
      <c r="AJ28" s="5" t="s">
        <v>223</v>
      </c>
      <c r="AK28" s="9">
        <v>1000</v>
      </c>
      <c r="AL28" s="5" t="s">
        <v>223</v>
      </c>
      <c r="AM28" s="9">
        <v>1000</v>
      </c>
      <c r="AN28" s="5" t="s">
        <v>223</v>
      </c>
      <c r="AO28" s="9">
        <v>1000</v>
      </c>
      <c r="AP28" s="5" t="s">
        <v>866</v>
      </c>
      <c r="AQ28" s="9">
        <v>1000</v>
      </c>
      <c r="AR28" s="5" t="s">
        <v>867</v>
      </c>
      <c r="AS28" s="3" t="s">
        <v>328</v>
      </c>
    </row>
    <row r="29" spans="2:129" ht="14.25" customHeight="1" x14ac:dyDescent="0.2">
      <c r="B29" s="1">
        <v>31</v>
      </c>
      <c r="C29" s="1" t="s">
        <v>868</v>
      </c>
      <c r="D29" s="53"/>
      <c r="E29" s="53"/>
      <c r="F29" s="107" t="s">
        <v>628</v>
      </c>
      <c r="G29" s="14">
        <v>2560</v>
      </c>
      <c r="H29" s="124"/>
      <c r="I29" s="14">
        <v>1000</v>
      </c>
      <c r="J29" s="5" t="s">
        <v>223</v>
      </c>
      <c r="K29" s="24">
        <v>1000</v>
      </c>
      <c r="L29" s="5" t="s">
        <v>223</v>
      </c>
      <c r="M29" s="126">
        <v>1000</v>
      </c>
      <c r="N29" s="5" t="s">
        <v>223</v>
      </c>
      <c r="O29" s="9">
        <v>1000</v>
      </c>
      <c r="P29" s="5" t="s">
        <v>223</v>
      </c>
      <c r="Q29" s="9">
        <v>1000</v>
      </c>
      <c r="R29" s="5" t="s">
        <v>869</v>
      </c>
      <c r="S29" s="9">
        <v>1000</v>
      </c>
      <c r="T29" s="5" t="s">
        <v>870</v>
      </c>
      <c r="U29" s="9">
        <v>1000</v>
      </c>
      <c r="V29" s="5" t="s">
        <v>223</v>
      </c>
      <c r="W29" s="9">
        <v>1000</v>
      </c>
      <c r="X29" s="5" t="s">
        <v>871</v>
      </c>
      <c r="Y29" s="9">
        <v>1000</v>
      </c>
      <c r="Z29" s="5" t="s">
        <v>872</v>
      </c>
      <c r="AA29" s="9">
        <v>1000</v>
      </c>
      <c r="AB29" s="5" t="s">
        <v>223</v>
      </c>
      <c r="AC29" s="9">
        <v>1000</v>
      </c>
      <c r="AD29" s="5" t="s">
        <v>223</v>
      </c>
      <c r="AE29" s="9">
        <v>1000</v>
      </c>
      <c r="AF29" s="5" t="s">
        <v>223</v>
      </c>
      <c r="AG29" s="9">
        <v>1000</v>
      </c>
      <c r="AH29" s="5" t="s">
        <v>223</v>
      </c>
      <c r="AI29" s="9">
        <v>1000</v>
      </c>
      <c r="AJ29" s="5" t="s">
        <v>223</v>
      </c>
      <c r="AK29" s="9">
        <v>1000</v>
      </c>
      <c r="AL29" s="5" t="s">
        <v>223</v>
      </c>
      <c r="AM29" s="9">
        <v>1000</v>
      </c>
      <c r="AN29" s="5" t="s">
        <v>223</v>
      </c>
      <c r="AO29" s="9">
        <v>1000</v>
      </c>
      <c r="AP29" s="5" t="s">
        <v>873</v>
      </c>
      <c r="AQ29" s="9">
        <v>1000</v>
      </c>
      <c r="AR29" s="5" t="s">
        <v>874</v>
      </c>
      <c r="AS29" s="3" t="s">
        <v>328</v>
      </c>
    </row>
    <row r="30" spans="2:129" ht="14.25" customHeight="1" x14ac:dyDescent="0.2">
      <c r="B30" s="1">
        <v>33</v>
      </c>
      <c r="C30" s="1" t="s">
        <v>875</v>
      </c>
      <c r="D30" s="53"/>
      <c r="E30" s="53"/>
      <c r="F30" s="107" t="s">
        <v>628</v>
      </c>
      <c r="G30" s="14">
        <v>2560</v>
      </c>
      <c r="H30" s="124"/>
      <c r="I30" s="14">
        <v>1000</v>
      </c>
      <c r="J30" s="5" t="s">
        <v>223</v>
      </c>
      <c r="K30" s="24">
        <v>1000</v>
      </c>
      <c r="L30" s="5" t="s">
        <v>223</v>
      </c>
      <c r="M30" s="24">
        <v>1000</v>
      </c>
      <c r="N30" s="5" t="s">
        <v>223</v>
      </c>
      <c r="O30" s="9">
        <v>1000</v>
      </c>
      <c r="P30" s="5" t="s">
        <v>223</v>
      </c>
      <c r="Q30" s="9">
        <v>1000</v>
      </c>
      <c r="R30" s="5" t="s">
        <v>876</v>
      </c>
      <c r="S30" s="9">
        <v>1000</v>
      </c>
      <c r="T30" s="5" t="s">
        <v>877</v>
      </c>
      <c r="U30" s="9">
        <v>1000</v>
      </c>
      <c r="V30" s="5" t="s">
        <v>878</v>
      </c>
      <c r="W30" s="9">
        <v>1000</v>
      </c>
      <c r="X30" s="5" t="s">
        <v>879</v>
      </c>
      <c r="Y30" s="9">
        <v>1000</v>
      </c>
      <c r="Z30" s="5" t="s">
        <v>880</v>
      </c>
      <c r="AA30" s="9" t="s">
        <v>881</v>
      </c>
      <c r="AB30" s="5"/>
      <c r="AC30" s="9">
        <v>1000</v>
      </c>
      <c r="AD30" s="5" t="s">
        <v>882</v>
      </c>
      <c r="AE30" s="9">
        <v>1200</v>
      </c>
      <c r="AF30" s="5" t="s">
        <v>883</v>
      </c>
      <c r="AG30" s="9">
        <v>1000</v>
      </c>
      <c r="AH30" s="5" t="s">
        <v>884</v>
      </c>
      <c r="AI30" s="9">
        <v>1000</v>
      </c>
      <c r="AJ30" s="5" t="s">
        <v>223</v>
      </c>
      <c r="AK30" s="9">
        <v>1000</v>
      </c>
      <c r="AL30" s="5" t="s">
        <v>223</v>
      </c>
      <c r="AM30" s="9">
        <v>1000</v>
      </c>
      <c r="AN30" s="5" t="s">
        <v>223</v>
      </c>
      <c r="AO30" s="9">
        <v>1000</v>
      </c>
      <c r="AP30" s="5" t="s">
        <v>885</v>
      </c>
      <c r="AQ30" s="9">
        <v>1200</v>
      </c>
      <c r="AR30" s="5" t="s">
        <v>886</v>
      </c>
      <c r="AS30" s="3" t="s">
        <v>328</v>
      </c>
    </row>
    <row r="31" spans="2:129" x14ac:dyDescent="0.2">
      <c r="B31" s="1">
        <v>34</v>
      </c>
      <c r="C31" s="1" t="s">
        <v>887</v>
      </c>
      <c r="D31" s="53"/>
      <c r="E31" s="53"/>
      <c r="F31" s="107" t="s">
        <v>673</v>
      </c>
      <c r="G31" s="14">
        <v>2560</v>
      </c>
      <c r="H31" s="124"/>
      <c r="I31" s="14">
        <v>2000</v>
      </c>
      <c r="J31" s="5" t="s">
        <v>223</v>
      </c>
      <c r="K31" s="24">
        <v>2000</v>
      </c>
      <c r="L31" s="5" t="s">
        <v>223</v>
      </c>
      <c r="M31" s="24">
        <v>2000</v>
      </c>
      <c r="N31" s="5" t="s">
        <v>223</v>
      </c>
      <c r="O31" s="9">
        <v>2000</v>
      </c>
      <c r="P31" s="5" t="s">
        <v>223</v>
      </c>
      <c r="Q31" s="9">
        <v>2000</v>
      </c>
      <c r="R31" s="5" t="s">
        <v>888</v>
      </c>
      <c r="S31" s="9">
        <v>2000</v>
      </c>
      <c r="T31" s="5" t="s">
        <v>889</v>
      </c>
      <c r="U31" s="9">
        <v>2000</v>
      </c>
      <c r="V31" s="5" t="s">
        <v>890</v>
      </c>
      <c r="W31" s="9">
        <v>2000</v>
      </c>
      <c r="X31" s="5" t="s">
        <v>891</v>
      </c>
      <c r="Y31" s="9">
        <v>2000</v>
      </c>
      <c r="Z31" s="5" t="s">
        <v>892</v>
      </c>
      <c r="AA31" s="9">
        <v>2000</v>
      </c>
      <c r="AB31" s="5" t="s">
        <v>893</v>
      </c>
      <c r="AC31" s="9">
        <v>2000</v>
      </c>
      <c r="AD31" s="5" t="s">
        <v>894</v>
      </c>
      <c r="AE31" s="9">
        <v>2000</v>
      </c>
      <c r="AF31" s="5" t="s">
        <v>895</v>
      </c>
      <c r="AG31" s="9">
        <v>2000</v>
      </c>
      <c r="AH31" s="5" t="s">
        <v>896</v>
      </c>
      <c r="AI31" s="9">
        <v>2000</v>
      </c>
      <c r="AJ31" s="5" t="s">
        <v>897</v>
      </c>
      <c r="AK31" s="9">
        <v>2000</v>
      </c>
      <c r="AL31" s="5" t="s">
        <v>898</v>
      </c>
      <c r="AM31" s="9">
        <v>2000</v>
      </c>
      <c r="AN31" s="5" t="s">
        <v>899</v>
      </c>
      <c r="AO31" s="9">
        <v>2000</v>
      </c>
      <c r="AP31" s="5" t="s">
        <v>900</v>
      </c>
      <c r="AQ31" s="9">
        <v>2000</v>
      </c>
      <c r="AR31" s="5" t="s">
        <v>901</v>
      </c>
      <c r="AS31" s="3" t="s">
        <v>328</v>
      </c>
    </row>
    <row r="32" spans="2:129" x14ac:dyDescent="0.2">
      <c r="B32" s="1">
        <v>35</v>
      </c>
      <c r="C32" s="1" t="s">
        <v>902</v>
      </c>
      <c r="D32" s="53" t="s">
        <v>649</v>
      </c>
      <c r="E32" s="53"/>
      <c r="F32" s="1" t="s">
        <v>903</v>
      </c>
      <c r="G32" s="14">
        <v>3200</v>
      </c>
      <c r="H32" s="5" t="s">
        <v>904</v>
      </c>
      <c r="I32" s="14">
        <v>3945</v>
      </c>
      <c r="J32" s="5" t="s">
        <v>905</v>
      </c>
      <c r="K32" s="24">
        <v>3772.5</v>
      </c>
      <c r="L32" s="5" t="s">
        <v>906</v>
      </c>
      <c r="M32" s="9">
        <v>3600</v>
      </c>
      <c r="N32" s="5" t="s">
        <v>907</v>
      </c>
      <c r="O32" s="9">
        <v>3600</v>
      </c>
      <c r="P32" s="5" t="s">
        <v>908</v>
      </c>
      <c r="Q32" s="9">
        <v>3600</v>
      </c>
      <c r="R32" s="5" t="s">
        <v>908</v>
      </c>
      <c r="S32" s="9">
        <v>2800</v>
      </c>
      <c r="T32" s="5" t="s">
        <v>908</v>
      </c>
      <c r="U32" s="9">
        <v>1904</v>
      </c>
      <c r="V32" s="5" t="s">
        <v>2020</v>
      </c>
      <c r="W32" s="9">
        <v>1904</v>
      </c>
      <c r="X32" s="5" t="s">
        <v>2020</v>
      </c>
      <c r="Y32" s="9">
        <v>1904</v>
      </c>
      <c r="Z32" s="5" t="s">
        <v>2020</v>
      </c>
      <c r="AA32" s="9">
        <v>1904</v>
      </c>
      <c r="AB32" s="5" t="s">
        <v>2020</v>
      </c>
      <c r="AC32" s="9">
        <v>1904</v>
      </c>
      <c r="AD32" s="5" t="s">
        <v>2020</v>
      </c>
      <c r="AE32" s="9">
        <v>1904</v>
      </c>
      <c r="AF32" s="5" t="s">
        <v>2020</v>
      </c>
      <c r="AG32" s="9">
        <v>1904</v>
      </c>
      <c r="AH32" s="5" t="s">
        <v>2020</v>
      </c>
      <c r="AI32" s="9">
        <v>1904</v>
      </c>
      <c r="AJ32" s="5" t="s">
        <v>2020</v>
      </c>
      <c r="AK32" s="9">
        <v>1904</v>
      </c>
      <c r="AL32" s="5" t="s">
        <v>2020</v>
      </c>
      <c r="AM32" s="9">
        <v>1904</v>
      </c>
      <c r="AN32" s="5" t="s">
        <v>2020</v>
      </c>
      <c r="AO32" s="9">
        <v>1904</v>
      </c>
      <c r="AP32" s="5" t="s">
        <v>2020</v>
      </c>
      <c r="AQ32" s="9">
        <v>1904</v>
      </c>
      <c r="AR32" s="5" t="s">
        <v>2020</v>
      </c>
      <c r="AS32" s="1" t="s">
        <v>2021</v>
      </c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</row>
    <row r="33" spans="2:129" x14ac:dyDescent="0.2">
      <c r="C33" s="1" t="s">
        <v>909</v>
      </c>
      <c r="D33" s="53"/>
      <c r="E33" s="53"/>
      <c r="F33" s="172" t="s">
        <v>910</v>
      </c>
      <c r="G33" s="173"/>
      <c r="H33" s="174"/>
      <c r="I33" s="173"/>
      <c r="J33" s="174"/>
      <c r="K33" s="175"/>
      <c r="L33" s="174"/>
      <c r="M33" s="176"/>
      <c r="N33" s="174"/>
      <c r="O33" s="176"/>
      <c r="P33" s="174"/>
      <c r="Q33" s="176"/>
      <c r="R33" s="174"/>
      <c r="S33" s="176"/>
      <c r="T33" s="174"/>
      <c r="U33" s="176"/>
      <c r="V33" s="174"/>
      <c r="W33" s="176"/>
      <c r="X33" s="174"/>
      <c r="Y33" s="176"/>
      <c r="Z33" s="174"/>
      <c r="AA33" s="176"/>
      <c r="AB33" s="174"/>
      <c r="AC33" s="176"/>
      <c r="AD33" s="174"/>
      <c r="AE33" s="176"/>
      <c r="AF33" s="174"/>
      <c r="AG33" s="176"/>
      <c r="AH33" s="174"/>
      <c r="AI33" s="176"/>
      <c r="AJ33" s="174"/>
      <c r="AK33" s="176"/>
      <c r="AL33" s="174"/>
      <c r="AM33" s="176"/>
      <c r="AN33" s="174"/>
      <c r="AO33" s="176"/>
      <c r="AP33" s="174"/>
      <c r="AQ33" s="9">
        <v>3450</v>
      </c>
      <c r="AR33" s="5" t="s">
        <v>911</v>
      </c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</row>
    <row r="34" spans="2:129" x14ac:dyDescent="0.2">
      <c r="C34" s="1" t="s">
        <v>912</v>
      </c>
      <c r="D34" s="53"/>
      <c r="E34" s="53"/>
      <c r="F34" s="172" t="s">
        <v>910</v>
      </c>
      <c r="G34" s="173"/>
      <c r="H34" s="174"/>
      <c r="I34" s="173"/>
      <c r="J34" s="174"/>
      <c r="K34" s="175"/>
      <c r="L34" s="174"/>
      <c r="M34" s="176"/>
      <c r="N34" s="174"/>
      <c r="O34" s="176"/>
      <c r="P34" s="174"/>
      <c r="Q34" s="176"/>
      <c r="R34" s="174"/>
      <c r="S34" s="176"/>
      <c r="T34" s="174"/>
      <c r="U34" s="176"/>
      <c r="V34" s="174"/>
      <c r="W34" s="176"/>
      <c r="X34" s="174"/>
      <c r="Y34" s="176"/>
      <c r="Z34" s="174"/>
      <c r="AA34" s="176"/>
      <c r="AB34" s="174"/>
      <c r="AC34" s="176"/>
      <c r="AD34" s="174"/>
      <c r="AE34" s="176"/>
      <c r="AF34" s="174"/>
      <c r="AG34" s="176"/>
      <c r="AH34" s="174"/>
      <c r="AI34" s="176"/>
      <c r="AJ34" s="174"/>
      <c r="AK34" s="176"/>
      <c r="AL34" s="174"/>
      <c r="AM34" s="176"/>
      <c r="AN34" s="174"/>
      <c r="AO34" s="176"/>
      <c r="AP34" s="174"/>
      <c r="AQ34" s="9">
        <v>3450</v>
      </c>
      <c r="AR34" s="5" t="s">
        <v>913</v>
      </c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</row>
    <row r="35" spans="2:129" x14ac:dyDescent="0.2">
      <c r="C35" s="11" t="s">
        <v>54</v>
      </c>
      <c r="D35" s="11"/>
      <c r="E35" s="11"/>
      <c r="F35" s="11"/>
      <c r="G35" s="12">
        <f>SUM(G7:G32)</f>
        <v>61880</v>
      </c>
      <c r="H35" s="12" t="s">
        <v>142</v>
      </c>
      <c r="I35" s="12">
        <f>SUM(I7:I32)</f>
        <v>46433.75</v>
      </c>
      <c r="J35" s="12">
        <f>SUM(J7:J31)</f>
        <v>0</v>
      </c>
      <c r="K35" s="12">
        <f>SUM(K7:K32)</f>
        <v>45647.5</v>
      </c>
      <c r="L35" s="12">
        <f>SUM(L7:L31)</f>
        <v>0</v>
      </c>
      <c r="M35" s="12">
        <f>SUM(M7:M32)</f>
        <v>45352.5</v>
      </c>
      <c r="N35" s="12">
        <f>SUM(N7:N31)</f>
        <v>0</v>
      </c>
      <c r="O35" s="12">
        <f>SUM(O7:O32)</f>
        <v>46070</v>
      </c>
      <c r="P35" s="12">
        <f>SUM(P7:P31)</f>
        <v>0</v>
      </c>
      <c r="Q35" s="12">
        <f>SUM(Q7:Q32)</f>
        <v>45920</v>
      </c>
      <c r="R35" s="12">
        <f>SUM(R7:R31)</f>
        <v>0</v>
      </c>
      <c r="S35" s="12">
        <f>SUM(S7:S32)</f>
        <v>45522.5</v>
      </c>
      <c r="T35" s="12">
        <f>SUM(T7:T31)</f>
        <v>0</v>
      </c>
      <c r="U35" s="12">
        <f>SUM(U7:U32)</f>
        <v>44596.5</v>
      </c>
      <c r="V35" s="12">
        <f t="shared" ref="V35:AC35" si="0">SUM(V7:V31)</f>
        <v>0</v>
      </c>
      <c r="W35" s="12">
        <f t="shared" si="0"/>
        <v>42370</v>
      </c>
      <c r="X35" s="12">
        <f t="shared" si="0"/>
        <v>0</v>
      </c>
      <c r="Y35" s="12">
        <f t="shared" si="0"/>
        <v>41947.5</v>
      </c>
      <c r="Z35" s="12">
        <f t="shared" si="0"/>
        <v>0</v>
      </c>
      <c r="AA35" s="12">
        <f t="shared" si="0"/>
        <v>40875</v>
      </c>
      <c r="AB35" s="12">
        <f t="shared" si="0"/>
        <v>0</v>
      </c>
      <c r="AC35" s="12">
        <f t="shared" si="0"/>
        <v>42942.5</v>
      </c>
      <c r="AD35" s="12">
        <f>SUM(AD9:AD31)</f>
        <v>0</v>
      </c>
      <c r="AE35" s="12">
        <f t="shared" ref="AE35:AQ35" si="1">SUM(AE7:AE31)</f>
        <v>42570</v>
      </c>
      <c r="AF35" s="12">
        <f t="shared" si="1"/>
        <v>0</v>
      </c>
      <c r="AG35" s="12">
        <f t="shared" si="1"/>
        <v>43297.5</v>
      </c>
      <c r="AH35" s="12">
        <f t="shared" si="1"/>
        <v>0</v>
      </c>
      <c r="AI35" s="12">
        <f>SUM(AI7:AI31)</f>
        <v>42975</v>
      </c>
      <c r="AJ35" s="12">
        <f t="shared" si="1"/>
        <v>0</v>
      </c>
      <c r="AK35" s="12">
        <f t="shared" si="1"/>
        <v>38175</v>
      </c>
      <c r="AL35" s="12">
        <f t="shared" si="1"/>
        <v>0</v>
      </c>
      <c r="AM35" s="12">
        <f t="shared" si="1"/>
        <v>38680</v>
      </c>
      <c r="AN35" s="12">
        <f t="shared" si="1"/>
        <v>0</v>
      </c>
      <c r="AO35" s="12">
        <f t="shared" si="1"/>
        <v>38675</v>
      </c>
      <c r="AP35" s="12">
        <f t="shared" si="1"/>
        <v>0</v>
      </c>
      <c r="AQ35" s="12">
        <f t="shared" si="1"/>
        <v>38303</v>
      </c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</row>
    <row r="44" spans="2:129" x14ac:dyDescent="0.2">
      <c r="P44" s="2" t="s">
        <v>724</v>
      </c>
      <c r="S44" s="9"/>
      <c r="T44" s="62"/>
      <c r="U44" s="9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</row>
    <row r="45" spans="2:129" x14ac:dyDescent="0.2">
      <c r="G45" s="129"/>
      <c r="H45" s="5"/>
      <c r="I45" s="14"/>
      <c r="J45" s="5"/>
      <c r="K45" s="5"/>
      <c r="L45" s="5"/>
      <c r="M45" s="5"/>
      <c r="N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</row>
    <row r="46" spans="2:129" x14ac:dyDescent="0.2">
      <c r="C46" s="177" t="s">
        <v>914</v>
      </c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</row>
    <row r="47" spans="2:129" ht="15" x14ac:dyDescent="0.25">
      <c r="B47" s="123">
        <v>2</v>
      </c>
      <c r="C47" s="123" t="s">
        <v>919</v>
      </c>
      <c r="D47" s="108" t="s">
        <v>619</v>
      </c>
      <c r="E47"/>
      <c r="F47" s="107" t="s">
        <v>640</v>
      </c>
      <c r="G47" s="109">
        <v>1000</v>
      </c>
      <c r="H47" s="113" t="s">
        <v>920</v>
      </c>
      <c r="I47" s="111" t="s">
        <v>921</v>
      </c>
      <c r="J47" s="871" t="s">
        <v>918</v>
      </c>
      <c r="K47" s="871"/>
      <c r="L47" s="113"/>
      <c r="M47" s="111"/>
      <c r="N47" s="113"/>
      <c r="O47" s="111"/>
      <c r="P47" s="113"/>
      <c r="Q47" s="111"/>
      <c r="R47" s="113"/>
      <c r="S47" s="111"/>
      <c r="T47" s="113"/>
      <c r="U47" s="9"/>
      <c r="V47" s="5"/>
      <c r="W47" s="9"/>
      <c r="X47" s="5"/>
      <c r="Y47" s="9"/>
      <c r="Z47" s="5"/>
      <c r="AA47" s="9"/>
      <c r="AB47" s="5"/>
      <c r="AC47" s="9"/>
      <c r="AD47" s="5"/>
      <c r="AE47" s="9"/>
      <c r="AF47" s="5"/>
      <c r="AG47" s="9"/>
      <c r="AH47" s="5"/>
      <c r="AI47" s="9"/>
      <c r="AJ47" s="5"/>
      <c r="AK47" s="9"/>
      <c r="AL47" s="5"/>
      <c r="AM47" s="9"/>
      <c r="AN47" s="5"/>
      <c r="AO47" s="9"/>
      <c r="AP47" s="5"/>
      <c r="AQ47" s="9"/>
      <c r="AR47" s="5"/>
    </row>
    <row r="48" spans="2:129" ht="15" x14ac:dyDescent="0.25">
      <c r="B48" s="123">
        <v>5</v>
      </c>
      <c r="C48" s="178" t="s">
        <v>915</v>
      </c>
      <c r="D48" s="108" t="s">
        <v>619</v>
      </c>
      <c r="E48"/>
      <c r="F48" s="107" t="s">
        <v>916</v>
      </c>
      <c r="G48" s="109">
        <v>3200</v>
      </c>
      <c r="H48" s="110" t="s">
        <v>917</v>
      </c>
      <c r="I48" s="111">
        <v>3772.5</v>
      </c>
      <c r="J48" s="110" t="s">
        <v>918</v>
      </c>
      <c r="K48" s="110"/>
      <c r="L48" s="110"/>
      <c r="M48" s="24"/>
      <c r="N48" s="5"/>
      <c r="O48" s="5"/>
      <c r="P48" s="5"/>
      <c r="Q48" s="5"/>
      <c r="R48" s="5"/>
      <c r="S48" s="9"/>
      <c r="T48" s="5"/>
      <c r="U48" s="9"/>
      <c r="V48" s="5"/>
      <c r="W48" s="9"/>
      <c r="X48" s="5"/>
      <c r="Y48" s="9"/>
      <c r="Z48" s="5"/>
      <c r="AA48" s="9"/>
      <c r="AB48" s="5"/>
      <c r="AC48" s="9"/>
      <c r="AD48" s="5"/>
      <c r="AE48" s="9"/>
      <c r="AF48" s="5"/>
      <c r="AG48" s="9"/>
      <c r="AH48" s="5"/>
      <c r="AI48" s="9"/>
      <c r="AJ48" s="5"/>
      <c r="AK48" s="9"/>
      <c r="AL48" s="5"/>
      <c r="AM48" s="9"/>
      <c r="AN48" s="5"/>
      <c r="AO48" s="9"/>
      <c r="AP48" s="5"/>
      <c r="AQ48" s="9"/>
      <c r="AR48" s="5"/>
    </row>
    <row r="49" spans="2:44" x14ac:dyDescent="0.2">
      <c r="B49" s="123">
        <v>7</v>
      </c>
      <c r="C49" s="1" t="s">
        <v>922</v>
      </c>
      <c r="D49" s="53"/>
      <c r="E49" s="53"/>
      <c r="F49" s="107" t="s">
        <v>923</v>
      </c>
      <c r="G49" s="14">
        <v>2560</v>
      </c>
      <c r="H49" s="169"/>
      <c r="I49" s="126">
        <v>2000</v>
      </c>
      <c r="J49" s="5" t="s">
        <v>223</v>
      </c>
      <c r="K49" s="126">
        <v>2500</v>
      </c>
      <c r="L49" s="5" t="s">
        <v>223</v>
      </c>
      <c r="M49" s="126">
        <v>1650</v>
      </c>
      <c r="N49" s="5" t="s">
        <v>223</v>
      </c>
      <c r="O49" s="9" t="s">
        <v>924</v>
      </c>
      <c r="P49" s="5"/>
      <c r="Q49" s="9"/>
      <c r="R49" s="5"/>
      <c r="S49" s="9"/>
      <c r="T49" s="5"/>
      <c r="U49" s="9"/>
      <c r="V49" s="5"/>
      <c r="W49" s="9" t="s">
        <v>921</v>
      </c>
      <c r="X49" s="5"/>
      <c r="Y49" s="9"/>
      <c r="Z49" s="5"/>
      <c r="AA49" s="9"/>
      <c r="AB49" s="5"/>
      <c r="AC49" s="9"/>
      <c r="AD49" s="5"/>
      <c r="AE49" s="9"/>
      <c r="AF49" s="5"/>
      <c r="AG49" s="9"/>
      <c r="AH49" s="5"/>
      <c r="AJ49" s="5"/>
      <c r="AK49" s="9"/>
      <c r="AL49" s="5"/>
      <c r="AM49" s="9"/>
      <c r="AN49" s="5"/>
      <c r="AO49" s="9"/>
      <c r="AP49" s="5"/>
      <c r="AQ49" s="9"/>
      <c r="AR49" s="5"/>
    </row>
    <row r="50" spans="2:44" ht="15" customHeight="1" x14ac:dyDescent="0.2">
      <c r="B50" s="123">
        <v>10</v>
      </c>
      <c r="C50" s="1" t="s">
        <v>925</v>
      </c>
      <c r="D50" s="123" t="s">
        <v>926</v>
      </c>
      <c r="E50" s="53"/>
      <c r="F50" s="107" t="s">
        <v>628</v>
      </c>
      <c r="G50" s="14">
        <v>2560</v>
      </c>
      <c r="H50" s="169"/>
      <c r="I50" s="126">
        <v>1000</v>
      </c>
      <c r="J50" s="872" t="s">
        <v>924</v>
      </c>
      <c r="K50" s="872"/>
      <c r="L50" s="5"/>
      <c r="M50" s="126" t="s">
        <v>927</v>
      </c>
      <c r="N50" s="5"/>
      <c r="O50" s="9"/>
      <c r="P50" s="5"/>
      <c r="Q50" s="9"/>
      <c r="R50" s="5"/>
      <c r="S50" s="9"/>
      <c r="T50" s="5"/>
      <c r="U50" s="9"/>
      <c r="V50" s="5"/>
      <c r="W50" s="9"/>
      <c r="X50" s="5"/>
      <c r="Y50" s="9"/>
      <c r="Z50" s="5"/>
      <c r="AA50" s="9"/>
      <c r="AB50" s="5"/>
      <c r="AC50" s="9"/>
      <c r="AD50" s="5"/>
      <c r="AE50" s="9"/>
      <c r="AF50" s="5"/>
      <c r="AG50" s="9"/>
      <c r="AH50" s="5"/>
      <c r="AJ50" s="5"/>
      <c r="AK50" s="9"/>
      <c r="AL50" s="5"/>
      <c r="AM50" s="9"/>
      <c r="AN50" s="5"/>
      <c r="AO50" s="9"/>
      <c r="AP50" s="5"/>
      <c r="AQ50" s="9"/>
      <c r="AR50" s="5"/>
    </row>
    <row r="51" spans="2:44" x14ac:dyDescent="0.2">
      <c r="B51" s="123">
        <v>21</v>
      </c>
      <c r="C51" s="1" t="s">
        <v>928</v>
      </c>
      <c r="D51" s="53" t="s">
        <v>330</v>
      </c>
      <c r="E51" s="53"/>
      <c r="F51" s="1" t="s">
        <v>479</v>
      </c>
      <c r="G51" s="14">
        <v>3200</v>
      </c>
      <c r="H51" s="169" t="s">
        <v>929</v>
      </c>
      <c r="I51" s="126">
        <v>3450</v>
      </c>
      <c r="J51" s="5" t="s">
        <v>930</v>
      </c>
      <c r="K51" s="126">
        <v>3450</v>
      </c>
      <c r="L51" s="5" t="s">
        <v>931</v>
      </c>
      <c r="M51" s="126">
        <v>3600</v>
      </c>
      <c r="N51" s="5" t="s">
        <v>932</v>
      </c>
      <c r="O51" s="9">
        <v>3450</v>
      </c>
      <c r="P51" s="5" t="s">
        <v>933</v>
      </c>
      <c r="Q51" s="9" t="s">
        <v>934</v>
      </c>
      <c r="R51" s="5"/>
      <c r="S51" s="9"/>
      <c r="T51" s="5"/>
      <c r="U51" s="9"/>
      <c r="V51" s="5"/>
      <c r="W51" s="9"/>
      <c r="X51" s="5"/>
      <c r="Y51" s="9"/>
      <c r="Z51" s="5"/>
      <c r="AA51" s="9"/>
      <c r="AB51" s="5"/>
      <c r="AC51" s="9"/>
      <c r="AD51" s="5"/>
      <c r="AE51" s="9"/>
      <c r="AF51" s="5"/>
      <c r="AG51" s="9"/>
      <c r="AH51" s="5"/>
      <c r="AJ51" s="5"/>
      <c r="AK51" s="9"/>
      <c r="AL51" s="5"/>
      <c r="AM51" s="9"/>
      <c r="AN51" s="5"/>
      <c r="AO51" s="9"/>
      <c r="AP51" s="5"/>
      <c r="AQ51" s="9"/>
      <c r="AR51" s="5"/>
    </row>
    <row r="52" spans="2:44" x14ac:dyDescent="0.2">
      <c r="B52" s="123">
        <v>25</v>
      </c>
      <c r="C52" s="1" t="s">
        <v>935</v>
      </c>
      <c r="D52" s="53"/>
      <c r="E52" s="53"/>
      <c r="F52" s="107" t="s">
        <v>628</v>
      </c>
      <c r="G52" s="14">
        <v>2560</v>
      </c>
      <c r="H52" s="169"/>
      <c r="I52" s="126">
        <v>1000</v>
      </c>
      <c r="J52" s="5" t="s">
        <v>223</v>
      </c>
      <c r="K52" s="126">
        <v>1150</v>
      </c>
      <c r="L52" s="5" t="s">
        <v>223</v>
      </c>
      <c r="M52" s="126" t="s">
        <v>918</v>
      </c>
      <c r="N52" s="5"/>
      <c r="O52" s="9"/>
      <c r="P52" s="5"/>
      <c r="Q52" s="9"/>
      <c r="R52" s="5"/>
      <c r="S52" s="9"/>
      <c r="T52" s="5"/>
      <c r="U52" s="9"/>
      <c r="V52" s="5"/>
      <c r="W52" s="9"/>
      <c r="X52" s="5"/>
      <c r="Y52" s="9"/>
      <c r="Z52" s="5"/>
      <c r="AA52" s="9"/>
      <c r="AB52" s="5"/>
      <c r="AC52" s="9"/>
      <c r="AD52" s="5"/>
      <c r="AE52" s="9"/>
      <c r="AF52" s="5"/>
      <c r="AG52" s="9"/>
      <c r="AH52" s="5"/>
      <c r="AJ52" s="5"/>
      <c r="AK52" s="9"/>
      <c r="AL52" s="5"/>
      <c r="AM52" s="9"/>
      <c r="AN52" s="5"/>
      <c r="AO52" s="9"/>
      <c r="AP52" s="5"/>
      <c r="AQ52" s="9"/>
      <c r="AR52" s="5"/>
    </row>
    <row r="53" spans="2:44" x14ac:dyDescent="0.2">
      <c r="B53" s="123">
        <v>26</v>
      </c>
      <c r="C53" s="1" t="s">
        <v>936</v>
      </c>
      <c r="D53" s="53"/>
      <c r="E53" s="53"/>
      <c r="F53" s="107" t="s">
        <v>628</v>
      </c>
      <c r="G53" s="14">
        <v>2560</v>
      </c>
      <c r="H53" s="169"/>
      <c r="I53" s="126">
        <v>1000</v>
      </c>
      <c r="J53" s="873" t="s">
        <v>937</v>
      </c>
      <c r="K53" s="873"/>
      <c r="L53" s="5"/>
      <c r="M53" s="126"/>
      <c r="N53" s="5"/>
      <c r="O53" s="9"/>
      <c r="P53" s="5"/>
      <c r="Q53" s="9"/>
      <c r="R53" s="5"/>
      <c r="S53" s="9"/>
      <c r="T53" s="5"/>
      <c r="U53" s="9"/>
      <c r="V53" s="5"/>
      <c r="W53" s="9"/>
      <c r="X53" s="5"/>
      <c r="Y53" s="9"/>
      <c r="Z53" s="5"/>
      <c r="AA53" s="9"/>
      <c r="AB53" s="5"/>
      <c r="AC53" s="9"/>
      <c r="AD53" s="5"/>
      <c r="AE53" s="9"/>
      <c r="AF53" s="5"/>
      <c r="AG53" s="9"/>
      <c r="AH53" s="5"/>
      <c r="AJ53" s="5"/>
      <c r="AK53" s="9"/>
      <c r="AL53" s="5"/>
      <c r="AM53" s="9"/>
      <c r="AN53" s="5"/>
      <c r="AO53" s="9"/>
      <c r="AP53" s="5"/>
      <c r="AQ53" s="9"/>
      <c r="AR53" s="5"/>
    </row>
    <row r="54" spans="2:44" ht="14.25" customHeight="1" x14ac:dyDescent="0.2">
      <c r="B54" s="1">
        <v>28</v>
      </c>
      <c r="C54" s="1" t="s">
        <v>941</v>
      </c>
      <c r="D54" s="53" t="s">
        <v>942</v>
      </c>
      <c r="E54" s="53"/>
      <c r="F54" s="123" t="s">
        <v>557</v>
      </c>
      <c r="G54" s="14">
        <v>2560</v>
      </c>
      <c r="H54" s="169"/>
      <c r="I54" s="14">
        <v>4780</v>
      </c>
      <c r="J54" s="5" t="s">
        <v>223</v>
      </c>
      <c r="K54" s="14">
        <v>4780</v>
      </c>
      <c r="L54" s="5" t="s">
        <v>223</v>
      </c>
      <c r="M54" s="14">
        <v>4780</v>
      </c>
      <c r="N54" s="5" t="s">
        <v>223</v>
      </c>
      <c r="O54" s="14">
        <v>4780</v>
      </c>
      <c r="P54" s="5" t="s">
        <v>223</v>
      </c>
      <c r="Q54" s="9">
        <v>4930</v>
      </c>
      <c r="R54" s="5" t="s">
        <v>943</v>
      </c>
      <c r="S54" s="9">
        <v>4930</v>
      </c>
      <c r="T54" s="5" t="s">
        <v>944</v>
      </c>
      <c r="U54" s="9"/>
      <c r="V54" s="5"/>
      <c r="W54" s="9"/>
      <c r="X54" s="5"/>
      <c r="Y54" s="9"/>
      <c r="Z54" s="5"/>
      <c r="AA54" s="9" t="s">
        <v>945</v>
      </c>
      <c r="AB54" s="5"/>
      <c r="AC54" s="9"/>
      <c r="AD54" s="5"/>
      <c r="AE54" s="9"/>
      <c r="AF54" s="5"/>
      <c r="AG54" s="9"/>
      <c r="AH54" s="5"/>
      <c r="AI54" s="9"/>
      <c r="AJ54" s="5"/>
      <c r="AK54" s="9"/>
      <c r="AL54" s="5"/>
      <c r="AM54" s="9"/>
      <c r="AN54" s="5"/>
      <c r="AO54" s="9"/>
      <c r="AP54" s="5"/>
      <c r="AQ54" s="9"/>
      <c r="AR54" s="5"/>
    </row>
    <row r="55" spans="2:44" ht="14.25" customHeight="1" x14ac:dyDescent="0.2">
      <c r="B55" s="1">
        <v>32</v>
      </c>
      <c r="C55" s="1" t="s">
        <v>938</v>
      </c>
      <c r="D55" s="123" t="s">
        <v>939</v>
      </c>
      <c r="E55" s="53"/>
      <c r="F55" s="107" t="s">
        <v>628</v>
      </c>
      <c r="G55" s="14">
        <v>2560</v>
      </c>
      <c r="H55" s="169"/>
      <c r="I55" s="14" t="s">
        <v>940</v>
      </c>
      <c r="J55" s="873" t="s">
        <v>924</v>
      </c>
      <c r="K55" s="873"/>
      <c r="L55" s="5"/>
      <c r="M55" s="54"/>
      <c r="N55" s="5"/>
      <c r="O55" s="9"/>
      <c r="P55" s="5"/>
      <c r="Q55" s="9"/>
      <c r="R55" s="5"/>
      <c r="S55" s="9"/>
      <c r="T55" s="5"/>
      <c r="U55" s="9"/>
      <c r="V55" s="5"/>
      <c r="W55" s="9"/>
      <c r="X55" s="5"/>
      <c r="Y55" s="9"/>
      <c r="Z55" s="5"/>
      <c r="AA55" s="9"/>
      <c r="AB55" s="5"/>
      <c r="AC55" s="9"/>
      <c r="AD55" s="5"/>
      <c r="AE55" s="9"/>
      <c r="AF55" s="5"/>
      <c r="AG55" s="9"/>
      <c r="AH55" s="5"/>
      <c r="AI55" s="9"/>
      <c r="AJ55" s="5"/>
      <c r="AK55" s="9"/>
      <c r="AL55" s="5"/>
      <c r="AM55" s="9"/>
      <c r="AN55" s="5"/>
      <c r="AO55" s="9"/>
      <c r="AP55" s="5"/>
      <c r="AQ55" s="9"/>
      <c r="AR55" s="5"/>
    </row>
  </sheetData>
  <mergeCells count="9">
    <mergeCell ref="J47:K47"/>
    <mergeCell ref="J50:K50"/>
    <mergeCell ref="J53:K53"/>
    <mergeCell ref="J55:K55"/>
    <mergeCell ref="B2:G2"/>
    <mergeCell ref="B3:G3"/>
    <mergeCell ref="H3:J3"/>
    <mergeCell ref="B4:G4"/>
    <mergeCell ref="H4:J4"/>
  </mergeCells>
  <pageMargins left="0.7" right="0.7" top="0.75" bottom="0.75" header="0.3" footer="0.3"/>
  <pageSetup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P171"/>
  <sheetViews>
    <sheetView topLeftCell="A177" zoomScaleNormal="100" workbookViewId="0">
      <selection activeCell="J171" sqref="J171"/>
    </sheetView>
  </sheetViews>
  <sheetFormatPr baseColWidth="10" defaultRowHeight="15" x14ac:dyDescent="0.25"/>
  <cols>
    <col min="2" max="2" width="15" customWidth="1"/>
    <col min="3" max="3" width="13.140625" customWidth="1"/>
    <col min="6" max="6" width="11.5703125" customWidth="1"/>
    <col min="7" max="7" width="11.42578125" customWidth="1"/>
    <col min="9" max="9" width="10.28515625" customWidth="1"/>
    <col min="10" max="10" width="11.85546875" bestFit="1" customWidth="1"/>
  </cols>
  <sheetData>
    <row r="2" spans="2:10" ht="15.75" thickBot="1" x14ac:dyDescent="0.3"/>
    <row r="3" spans="2:10" ht="15.75" thickBot="1" x14ac:dyDescent="0.3">
      <c r="B3" s="853" t="s">
        <v>97</v>
      </c>
      <c r="C3" s="854"/>
      <c r="D3" s="854"/>
      <c r="E3" s="854"/>
      <c r="F3" s="854"/>
      <c r="G3" s="854"/>
      <c r="H3" s="854"/>
      <c r="I3" s="854"/>
      <c r="J3" s="855"/>
    </row>
    <row r="4" spans="2:10" x14ac:dyDescent="0.25">
      <c r="B4" s="25"/>
      <c r="C4" s="26"/>
      <c r="D4" s="26"/>
      <c r="E4" s="26"/>
      <c r="F4" s="26"/>
      <c r="G4" s="26"/>
      <c r="H4" s="26"/>
      <c r="I4" s="26"/>
      <c r="J4" s="27"/>
    </row>
    <row r="5" spans="2:10" x14ac:dyDescent="0.25">
      <c r="B5" s="862" t="s">
        <v>98</v>
      </c>
      <c r="C5" s="863"/>
      <c r="D5" s="863"/>
      <c r="E5" s="863"/>
      <c r="F5" s="8" t="s">
        <v>925</v>
      </c>
      <c r="G5" s="28"/>
      <c r="H5" s="28"/>
      <c r="I5" s="28"/>
      <c r="J5" s="29"/>
    </row>
    <row r="6" spans="2:10" ht="15.75" thickBot="1" x14ac:dyDescent="0.3">
      <c r="B6" s="858" t="s">
        <v>946</v>
      </c>
      <c r="C6" s="859"/>
      <c r="D6" s="859"/>
      <c r="E6" s="859"/>
      <c r="F6" s="859"/>
      <c r="G6" s="859"/>
      <c r="H6" s="859"/>
      <c r="I6" s="859"/>
      <c r="J6" s="860"/>
    </row>
    <row r="7" spans="2:10" ht="38.25" x14ac:dyDescent="0.25">
      <c r="B7" s="30" t="s">
        <v>99</v>
      </c>
      <c r="C7" s="31" t="s">
        <v>100</v>
      </c>
      <c r="D7" s="32" t="s">
        <v>101</v>
      </c>
      <c r="E7" s="33" t="s">
        <v>102</v>
      </c>
      <c r="F7" s="34" t="s">
        <v>103</v>
      </c>
      <c r="G7" s="35" t="s">
        <v>104</v>
      </c>
      <c r="H7" s="36" t="s">
        <v>105</v>
      </c>
      <c r="I7" s="36" t="s">
        <v>106</v>
      </c>
      <c r="J7" s="37" t="s">
        <v>107</v>
      </c>
    </row>
    <row r="8" spans="2:10" x14ac:dyDescent="0.25">
      <c r="B8" s="38" t="s">
        <v>147</v>
      </c>
      <c r="C8" s="39"/>
      <c r="D8" s="40">
        <v>1000</v>
      </c>
      <c r="E8" s="41">
        <v>150</v>
      </c>
      <c r="F8" s="40">
        <f>+D8*0.05*G8</f>
        <v>50</v>
      </c>
      <c r="G8" s="41">
        <v>1</v>
      </c>
      <c r="H8" s="40">
        <f>+D8+E8+F8</f>
        <v>1200</v>
      </c>
      <c r="I8" s="40"/>
      <c r="J8" s="43">
        <f>H8-I8</f>
        <v>1200</v>
      </c>
    </row>
    <row r="9" spans="2:10" x14ac:dyDescent="0.25">
      <c r="B9" s="38" t="s">
        <v>617</v>
      </c>
      <c r="C9" s="39"/>
      <c r="D9" s="40">
        <v>1000</v>
      </c>
      <c r="E9" s="41"/>
      <c r="F9" s="40"/>
      <c r="G9" s="41"/>
      <c r="H9" s="40">
        <f>+D9+E9+F9</f>
        <v>1000</v>
      </c>
      <c r="I9" s="40"/>
      <c r="J9" s="43">
        <f>+J8+H9-I9</f>
        <v>2200</v>
      </c>
    </row>
    <row r="10" spans="2:10" x14ac:dyDescent="0.25">
      <c r="B10" s="179" t="s">
        <v>108</v>
      </c>
      <c r="C10" s="140"/>
      <c r="D10" s="40"/>
      <c r="E10" s="40"/>
      <c r="F10" s="40"/>
      <c r="G10" s="40"/>
      <c r="H10" s="40"/>
      <c r="I10" s="40"/>
      <c r="J10" s="95">
        <f>+J9+H10-I10</f>
        <v>2200</v>
      </c>
    </row>
    <row r="13" spans="2:10" ht="15.75" thickBot="1" x14ac:dyDescent="0.3"/>
    <row r="14" spans="2:10" ht="15.75" thickBot="1" x14ac:dyDescent="0.3">
      <c r="B14" s="853" t="s">
        <v>97</v>
      </c>
      <c r="C14" s="854"/>
      <c r="D14" s="854"/>
      <c r="E14" s="854"/>
      <c r="F14" s="854"/>
      <c r="G14" s="854"/>
      <c r="H14" s="854"/>
      <c r="I14" s="854"/>
      <c r="J14" s="855"/>
    </row>
    <row r="15" spans="2:10" x14ac:dyDescent="0.25">
      <c r="B15" s="25"/>
      <c r="C15" s="26"/>
      <c r="D15" s="26"/>
      <c r="E15" s="26"/>
      <c r="F15" s="26"/>
      <c r="G15" s="26"/>
      <c r="H15" s="26"/>
      <c r="I15" s="26"/>
      <c r="J15" s="27"/>
    </row>
    <row r="16" spans="2:10" x14ac:dyDescent="0.25">
      <c r="B16" s="862" t="s">
        <v>98</v>
      </c>
      <c r="C16" s="863"/>
      <c r="D16" s="863"/>
      <c r="E16" s="863"/>
      <c r="F16" s="8" t="s">
        <v>735</v>
      </c>
      <c r="G16" s="28"/>
      <c r="H16" s="28"/>
      <c r="I16" s="28"/>
      <c r="J16" s="29"/>
    </row>
    <row r="17" spans="2:16" ht="15.75" thickBot="1" x14ac:dyDescent="0.3">
      <c r="B17" s="858" t="s">
        <v>947</v>
      </c>
      <c r="C17" s="859"/>
      <c r="D17" s="859"/>
      <c r="E17" s="859"/>
      <c r="F17" s="859"/>
      <c r="G17" s="859"/>
      <c r="H17" s="859"/>
      <c r="I17" s="859"/>
      <c r="J17" s="860"/>
    </row>
    <row r="18" spans="2:16" ht="38.25" x14ac:dyDescent="0.25">
      <c r="B18" s="30" t="s">
        <v>99</v>
      </c>
      <c r="C18" s="31" t="s">
        <v>100</v>
      </c>
      <c r="D18" s="32" t="s">
        <v>101</v>
      </c>
      <c r="E18" s="33" t="s">
        <v>102</v>
      </c>
      <c r="F18" s="34" t="s">
        <v>103</v>
      </c>
      <c r="G18" s="35" t="s">
        <v>104</v>
      </c>
      <c r="H18" s="36" t="s">
        <v>105</v>
      </c>
      <c r="I18" s="36" t="s">
        <v>106</v>
      </c>
      <c r="J18" s="37" t="s">
        <v>107</v>
      </c>
      <c r="L18" s="134"/>
    </row>
    <row r="19" spans="2:16" x14ac:dyDescent="0.25">
      <c r="B19" s="38" t="s">
        <v>40</v>
      </c>
      <c r="C19" s="39"/>
      <c r="D19" s="40">
        <v>3450</v>
      </c>
      <c r="E19" s="41">
        <v>150</v>
      </c>
      <c r="F19" s="40">
        <f t="shared" ref="F19:F27" si="0">+D19*0.05*G19</f>
        <v>0</v>
      </c>
      <c r="G19" s="41">
        <v>0</v>
      </c>
      <c r="H19" s="40">
        <f t="shared" ref="H19:H27" si="1">+D19+E19+F19</f>
        <v>3600</v>
      </c>
      <c r="I19" s="40">
        <v>3450</v>
      </c>
      <c r="J19" s="43">
        <f>H19-I19</f>
        <v>150</v>
      </c>
    </row>
    <row r="20" spans="2:16" x14ac:dyDescent="0.25">
      <c r="B20" s="38" t="s">
        <v>41</v>
      </c>
      <c r="C20" s="39"/>
      <c r="D20" s="40">
        <v>3450</v>
      </c>
      <c r="E20" s="41">
        <v>150</v>
      </c>
      <c r="F20" s="40">
        <f t="shared" si="0"/>
        <v>517.5</v>
      </c>
      <c r="G20" s="41">
        <v>3</v>
      </c>
      <c r="H20" s="40">
        <f t="shared" si="1"/>
        <v>4117.5</v>
      </c>
      <c r="I20" s="40"/>
      <c r="J20" s="43">
        <f>+J19+H20-I20</f>
        <v>4267.5</v>
      </c>
      <c r="L20" s="56"/>
    </row>
    <row r="21" spans="2:16" x14ac:dyDescent="0.25">
      <c r="B21" s="38" t="s">
        <v>948</v>
      </c>
      <c r="C21" s="39"/>
      <c r="D21" s="40">
        <v>3450</v>
      </c>
      <c r="E21" s="41">
        <v>150</v>
      </c>
      <c r="F21" s="40">
        <f t="shared" si="0"/>
        <v>345</v>
      </c>
      <c r="G21" s="41">
        <v>2</v>
      </c>
      <c r="H21" s="40">
        <f t="shared" si="1"/>
        <v>3945</v>
      </c>
      <c r="I21" s="40"/>
      <c r="J21" s="43">
        <f t="shared" ref="J21:J27" si="2">+J20+H21-I21</f>
        <v>8212.5</v>
      </c>
      <c r="L21" s="56"/>
      <c r="M21" s="56"/>
      <c r="N21" s="56"/>
    </row>
    <row r="22" spans="2:16" x14ac:dyDescent="0.25">
      <c r="B22" s="38" t="s">
        <v>131</v>
      </c>
      <c r="C22" s="39"/>
      <c r="D22" s="40">
        <v>3450</v>
      </c>
      <c r="E22" s="41">
        <v>150</v>
      </c>
      <c r="F22" s="40">
        <f t="shared" si="0"/>
        <v>172.5</v>
      </c>
      <c r="G22" s="41">
        <v>1</v>
      </c>
      <c r="H22" s="40">
        <f t="shared" si="1"/>
        <v>3772.5</v>
      </c>
      <c r="I22" s="40"/>
      <c r="J22" s="43">
        <f t="shared" si="2"/>
        <v>11985</v>
      </c>
      <c r="L22" s="56"/>
      <c r="M22" s="56"/>
      <c r="N22" s="56"/>
    </row>
    <row r="23" spans="2:16" x14ac:dyDescent="0.25">
      <c r="B23" s="38" t="s">
        <v>147</v>
      </c>
      <c r="C23" s="39">
        <v>43398</v>
      </c>
      <c r="D23" s="40">
        <v>3450</v>
      </c>
      <c r="E23" s="41">
        <v>150</v>
      </c>
      <c r="F23" s="40">
        <f t="shared" si="0"/>
        <v>0</v>
      </c>
      <c r="G23" s="41"/>
      <c r="H23" s="40">
        <f t="shared" si="1"/>
        <v>3600</v>
      </c>
      <c r="I23" s="40">
        <v>15435</v>
      </c>
      <c r="J23" s="43">
        <f t="shared" si="2"/>
        <v>150</v>
      </c>
      <c r="L23" s="56"/>
      <c r="M23" s="56"/>
      <c r="N23" s="56"/>
    </row>
    <row r="24" spans="2:16" x14ac:dyDescent="0.25">
      <c r="B24" s="38" t="s">
        <v>617</v>
      </c>
      <c r="C24" s="39"/>
      <c r="D24" s="40">
        <v>3450</v>
      </c>
      <c r="E24" s="41">
        <v>150</v>
      </c>
      <c r="F24" s="40">
        <f t="shared" si="0"/>
        <v>1380</v>
      </c>
      <c r="G24" s="41">
        <v>8</v>
      </c>
      <c r="H24" s="40">
        <f t="shared" si="1"/>
        <v>4980</v>
      </c>
      <c r="I24" s="40"/>
      <c r="J24" s="43">
        <f t="shared" si="2"/>
        <v>5130</v>
      </c>
      <c r="L24" s="56"/>
      <c r="M24" s="56"/>
      <c r="N24" s="56"/>
    </row>
    <row r="25" spans="2:16" x14ac:dyDescent="0.25">
      <c r="B25" s="38" t="s">
        <v>949</v>
      </c>
      <c r="C25" s="39"/>
      <c r="D25" s="40">
        <v>3450</v>
      </c>
      <c r="E25" s="41">
        <v>150</v>
      </c>
      <c r="F25" s="40">
        <f t="shared" si="0"/>
        <v>1207.5</v>
      </c>
      <c r="G25" s="41">
        <v>7</v>
      </c>
      <c r="H25" s="40">
        <f t="shared" si="1"/>
        <v>4807.5</v>
      </c>
      <c r="I25" s="40"/>
      <c r="J25" s="43">
        <f t="shared" si="2"/>
        <v>9937.5</v>
      </c>
      <c r="L25" s="56"/>
    </row>
    <row r="26" spans="2:16" x14ac:dyDescent="0.25">
      <c r="B26" s="38" t="s">
        <v>950</v>
      </c>
      <c r="C26" s="39"/>
      <c r="D26" s="40">
        <v>3450</v>
      </c>
      <c r="E26" s="41">
        <v>150</v>
      </c>
      <c r="F26" s="40">
        <f t="shared" si="0"/>
        <v>1035</v>
      </c>
      <c r="G26" s="41">
        <v>6</v>
      </c>
      <c r="H26" s="40">
        <f t="shared" si="1"/>
        <v>4635</v>
      </c>
      <c r="I26" s="40"/>
      <c r="J26" s="43">
        <f t="shared" si="2"/>
        <v>14572.5</v>
      </c>
      <c r="L26" s="56"/>
    </row>
    <row r="27" spans="2:16" x14ac:dyDescent="0.25">
      <c r="B27" s="38" t="s">
        <v>951</v>
      </c>
      <c r="C27" s="39"/>
      <c r="D27" s="40">
        <v>3450</v>
      </c>
      <c r="E27" s="41">
        <v>150</v>
      </c>
      <c r="F27" s="40">
        <f t="shared" si="0"/>
        <v>862.5</v>
      </c>
      <c r="G27" s="41">
        <v>5</v>
      </c>
      <c r="H27" s="40">
        <f t="shared" si="1"/>
        <v>4462.5</v>
      </c>
      <c r="I27" s="40"/>
      <c r="J27" s="43">
        <f t="shared" si="2"/>
        <v>19035</v>
      </c>
      <c r="L27" s="56"/>
    </row>
    <row r="28" spans="2:16" x14ac:dyDescent="0.25">
      <c r="B28" s="179" t="s">
        <v>108</v>
      </c>
      <c r="C28" s="180"/>
      <c r="D28" s="40"/>
      <c r="E28" s="40"/>
      <c r="F28" s="40"/>
      <c r="G28" s="40"/>
      <c r="H28" s="40"/>
      <c r="I28" s="40"/>
      <c r="J28" s="95">
        <f>+J27+H28-I28</f>
        <v>19035</v>
      </c>
      <c r="L28" s="876"/>
      <c r="M28" s="876"/>
      <c r="N28" s="876"/>
      <c r="O28" s="181"/>
      <c r="P28" s="181"/>
    </row>
    <row r="29" spans="2:16" x14ac:dyDescent="0.25">
      <c r="B29" s="138"/>
      <c r="C29" s="142"/>
      <c r="D29" s="56"/>
      <c r="E29" s="56"/>
      <c r="F29" s="56"/>
      <c r="G29" s="56"/>
      <c r="H29" s="56"/>
      <c r="I29" s="56"/>
      <c r="J29" s="139"/>
      <c r="L29" s="107"/>
      <c r="M29" s="107"/>
      <c r="N29" s="107"/>
      <c r="O29" s="181"/>
      <c r="P29" s="181"/>
    </row>
    <row r="30" spans="2:16" x14ac:dyDescent="0.25">
      <c r="L30" s="876"/>
      <c r="M30" s="876"/>
      <c r="N30" s="181"/>
      <c r="O30" s="181"/>
      <c r="P30" s="181"/>
    </row>
    <row r="31" spans="2:16" ht="15.75" thickBot="1" x14ac:dyDescent="0.3">
      <c r="L31" s="182"/>
      <c r="M31" s="182"/>
      <c r="N31" s="182"/>
      <c r="O31" s="182"/>
      <c r="P31" s="182"/>
    </row>
    <row r="32" spans="2:16" ht="15.75" thickBot="1" x14ac:dyDescent="0.3">
      <c r="B32" s="853" t="s">
        <v>97</v>
      </c>
      <c r="C32" s="854"/>
      <c r="D32" s="854"/>
      <c r="E32" s="854"/>
      <c r="F32" s="854"/>
      <c r="G32" s="854"/>
      <c r="H32" s="854"/>
      <c r="I32" s="854"/>
      <c r="J32" s="855"/>
      <c r="L32" s="183"/>
    </row>
    <row r="33" spans="2:10" x14ac:dyDescent="0.25">
      <c r="B33" s="25"/>
      <c r="C33" s="26"/>
      <c r="D33" s="26"/>
      <c r="E33" s="26"/>
      <c r="F33" s="26"/>
      <c r="G33" s="26"/>
      <c r="H33" s="26"/>
      <c r="I33" s="26"/>
      <c r="J33" s="27"/>
    </row>
    <row r="34" spans="2:10" x14ac:dyDescent="0.25">
      <c r="B34" s="862" t="s">
        <v>98</v>
      </c>
      <c r="C34" s="863"/>
      <c r="D34" s="863"/>
      <c r="E34" s="863"/>
      <c r="F34" s="8" t="s">
        <v>936</v>
      </c>
      <c r="G34" s="28"/>
      <c r="H34" s="28"/>
      <c r="I34" s="28"/>
      <c r="J34" s="29"/>
    </row>
    <row r="35" spans="2:10" ht="15.75" thickBot="1" x14ac:dyDescent="0.3">
      <c r="B35" s="858" t="s">
        <v>946</v>
      </c>
      <c r="C35" s="859"/>
      <c r="D35" s="859"/>
      <c r="E35" s="859"/>
      <c r="F35" s="859"/>
      <c r="G35" s="859"/>
      <c r="H35" s="859"/>
      <c r="I35" s="859"/>
      <c r="J35" s="860"/>
    </row>
    <row r="36" spans="2:10" ht="38.25" x14ac:dyDescent="0.25">
      <c r="B36" s="30" t="s">
        <v>99</v>
      </c>
      <c r="C36" s="31" t="s">
        <v>100</v>
      </c>
      <c r="D36" s="32" t="s">
        <v>101</v>
      </c>
      <c r="E36" s="33" t="s">
        <v>102</v>
      </c>
      <c r="F36" s="34" t="s">
        <v>103</v>
      </c>
      <c r="G36" s="35" t="s">
        <v>104</v>
      </c>
      <c r="H36" s="36" t="s">
        <v>105</v>
      </c>
      <c r="I36" s="36" t="s">
        <v>106</v>
      </c>
      <c r="J36" s="37" t="s">
        <v>107</v>
      </c>
    </row>
    <row r="37" spans="2:10" x14ac:dyDescent="0.25">
      <c r="B37" s="38" t="s">
        <v>147</v>
      </c>
      <c r="C37" s="39"/>
      <c r="D37" s="40">
        <v>1000</v>
      </c>
      <c r="E37" s="41">
        <v>150</v>
      </c>
      <c r="F37" s="40">
        <f>+D37*0.05*G37</f>
        <v>50</v>
      </c>
      <c r="G37" s="41">
        <v>1</v>
      </c>
      <c r="H37" s="40">
        <f>+D37+E37+F37</f>
        <v>1200</v>
      </c>
      <c r="I37" s="40"/>
      <c r="J37" s="43">
        <f>H37-I37</f>
        <v>1200</v>
      </c>
    </row>
    <row r="38" spans="2:10" x14ac:dyDescent="0.25">
      <c r="B38" s="38" t="s">
        <v>617</v>
      </c>
      <c r="C38" s="39"/>
      <c r="D38" s="40">
        <v>1000</v>
      </c>
      <c r="E38" s="41">
        <v>150</v>
      </c>
      <c r="F38" s="40"/>
      <c r="G38" s="41"/>
      <c r="H38" s="40">
        <f>+D38+E38+F38</f>
        <v>1150</v>
      </c>
      <c r="I38" s="40"/>
      <c r="J38" s="43">
        <f>+J37+H38-I38</f>
        <v>2350</v>
      </c>
    </row>
    <row r="39" spans="2:10" x14ac:dyDescent="0.25">
      <c r="B39" s="38" t="s">
        <v>949</v>
      </c>
      <c r="C39" s="39"/>
      <c r="D39" s="40">
        <v>1000</v>
      </c>
      <c r="E39" s="41"/>
      <c r="F39" s="40"/>
      <c r="G39" s="41"/>
      <c r="H39" s="40">
        <f>+D39+E39+F39</f>
        <v>1000</v>
      </c>
      <c r="I39" s="40"/>
      <c r="J39" s="43">
        <f>+J38+H39-I39</f>
        <v>3350</v>
      </c>
    </row>
    <row r="40" spans="2:10" x14ac:dyDescent="0.25">
      <c r="B40" s="179" t="s">
        <v>108</v>
      </c>
      <c r="C40" s="140"/>
      <c r="D40" s="40"/>
      <c r="E40" s="40"/>
      <c r="F40" s="40"/>
      <c r="G40" s="40"/>
      <c r="H40" s="40"/>
      <c r="I40" s="40"/>
      <c r="J40" s="95">
        <f>+J39+H40-I40</f>
        <v>3350</v>
      </c>
    </row>
    <row r="46" spans="2:10" ht="15.75" thickBot="1" x14ac:dyDescent="0.3"/>
    <row r="47" spans="2:10" ht="15.75" thickBot="1" x14ac:dyDescent="0.3">
      <c r="B47" s="853" t="s">
        <v>97</v>
      </c>
      <c r="C47" s="854"/>
      <c r="D47" s="854"/>
      <c r="E47" s="854"/>
      <c r="F47" s="854"/>
      <c r="G47" s="854"/>
      <c r="H47" s="854"/>
      <c r="I47" s="854"/>
      <c r="J47" s="855"/>
    </row>
    <row r="48" spans="2:10" x14ac:dyDescent="0.25">
      <c r="B48" s="25"/>
      <c r="C48" s="26"/>
      <c r="D48" s="26"/>
      <c r="E48" s="26"/>
      <c r="F48" s="26"/>
      <c r="G48" s="26"/>
      <c r="H48" s="26"/>
      <c r="I48" s="26"/>
      <c r="J48" s="27"/>
    </row>
    <row r="49" spans="2:10" x14ac:dyDescent="0.25">
      <c r="B49" s="862" t="s">
        <v>98</v>
      </c>
      <c r="C49" s="863"/>
      <c r="D49" s="863"/>
      <c r="E49" s="863"/>
      <c r="F49" s="8" t="s">
        <v>952</v>
      </c>
      <c r="G49" s="28"/>
      <c r="H49" s="28"/>
      <c r="I49" s="28"/>
      <c r="J49" s="29"/>
    </row>
    <row r="50" spans="2:10" ht="15.75" thickBot="1" x14ac:dyDescent="0.3">
      <c r="B50" s="858" t="s">
        <v>946</v>
      </c>
      <c r="C50" s="859"/>
      <c r="D50" s="859"/>
      <c r="E50" s="859"/>
      <c r="F50" s="859"/>
      <c r="G50" s="859"/>
      <c r="H50" s="859"/>
      <c r="I50" s="859"/>
      <c r="J50" s="860"/>
    </row>
    <row r="51" spans="2:10" ht="38.25" x14ac:dyDescent="0.25">
      <c r="B51" s="30" t="s">
        <v>99</v>
      </c>
      <c r="C51" s="31" t="s">
        <v>100</v>
      </c>
      <c r="D51" s="32" t="s">
        <v>101</v>
      </c>
      <c r="E51" s="33" t="s">
        <v>102</v>
      </c>
      <c r="F51" s="34" t="s">
        <v>103</v>
      </c>
      <c r="G51" s="35" t="s">
        <v>104</v>
      </c>
      <c r="H51" s="36" t="s">
        <v>105</v>
      </c>
      <c r="I51" s="36" t="s">
        <v>106</v>
      </c>
      <c r="J51" s="37" t="s">
        <v>107</v>
      </c>
    </row>
    <row r="52" spans="2:10" hidden="1" x14ac:dyDescent="0.25">
      <c r="B52" s="38" t="s">
        <v>953</v>
      </c>
      <c r="C52" s="39">
        <v>43038</v>
      </c>
      <c r="D52" s="40">
        <v>2000</v>
      </c>
      <c r="E52" s="41">
        <v>150</v>
      </c>
      <c r="F52" s="40">
        <f t="shared" ref="F52:F57" si="3">+D52*0.05*G52</f>
        <v>0</v>
      </c>
      <c r="G52" s="41"/>
      <c r="H52" s="40">
        <f t="shared" ref="H52:H57" si="4">+D52+E52+F52</f>
        <v>2150</v>
      </c>
      <c r="I52" s="40">
        <v>2500</v>
      </c>
      <c r="J52" s="43">
        <f>H52-I52</f>
        <v>-350</v>
      </c>
    </row>
    <row r="53" spans="2:10" hidden="1" x14ac:dyDescent="0.25">
      <c r="B53" s="38" t="s">
        <v>617</v>
      </c>
      <c r="C53" s="39">
        <v>43054</v>
      </c>
      <c r="D53" s="40">
        <v>2000</v>
      </c>
      <c r="E53" s="41"/>
      <c r="F53" s="40">
        <f t="shared" si="3"/>
        <v>0</v>
      </c>
      <c r="G53" s="41"/>
      <c r="H53" s="40">
        <f t="shared" si="4"/>
        <v>2000</v>
      </c>
      <c r="I53" s="40">
        <v>1650</v>
      </c>
      <c r="J53" s="43">
        <f t="shared" ref="J53:J57" si="5">+J52+H53-I53</f>
        <v>0</v>
      </c>
    </row>
    <row r="54" spans="2:10" x14ac:dyDescent="0.25">
      <c r="B54" s="38" t="s">
        <v>949</v>
      </c>
      <c r="C54" s="39"/>
      <c r="D54" s="40">
        <v>2000</v>
      </c>
      <c r="E54" s="41">
        <v>150</v>
      </c>
      <c r="F54" s="40">
        <f t="shared" si="3"/>
        <v>400</v>
      </c>
      <c r="G54" s="41">
        <v>4</v>
      </c>
      <c r="H54" s="40">
        <f t="shared" si="4"/>
        <v>2550</v>
      </c>
      <c r="I54" s="40"/>
      <c r="J54" s="43">
        <f t="shared" si="5"/>
        <v>2550</v>
      </c>
    </row>
    <row r="55" spans="2:10" x14ac:dyDescent="0.25">
      <c r="B55" s="38" t="s">
        <v>950</v>
      </c>
      <c r="C55" s="39"/>
      <c r="D55" s="40">
        <v>2000</v>
      </c>
      <c r="E55" s="41">
        <v>150</v>
      </c>
      <c r="F55" s="40">
        <f t="shared" si="3"/>
        <v>300</v>
      </c>
      <c r="G55" s="41">
        <v>3</v>
      </c>
      <c r="H55" s="40">
        <f t="shared" si="4"/>
        <v>2450</v>
      </c>
      <c r="I55" s="40"/>
      <c r="J55" s="43">
        <f t="shared" si="5"/>
        <v>5000</v>
      </c>
    </row>
    <row r="56" spans="2:10" x14ac:dyDescent="0.25">
      <c r="B56" s="38" t="s">
        <v>155</v>
      </c>
      <c r="C56" s="39"/>
      <c r="D56" s="40">
        <v>2000</v>
      </c>
      <c r="E56" s="41">
        <v>150</v>
      </c>
      <c r="F56" s="40">
        <f t="shared" si="3"/>
        <v>200</v>
      </c>
      <c r="G56" s="41">
        <v>2</v>
      </c>
      <c r="H56" s="40">
        <f t="shared" si="4"/>
        <v>2350</v>
      </c>
      <c r="I56" s="40"/>
      <c r="J56" s="43">
        <f t="shared" si="5"/>
        <v>7350</v>
      </c>
    </row>
    <row r="57" spans="2:10" x14ac:dyDescent="0.25">
      <c r="B57" s="38" t="s">
        <v>6</v>
      </c>
      <c r="C57" s="39"/>
      <c r="D57" s="40">
        <v>2000</v>
      </c>
      <c r="E57" s="41">
        <v>150</v>
      </c>
      <c r="F57" s="40">
        <f t="shared" si="3"/>
        <v>100</v>
      </c>
      <c r="G57" s="41">
        <v>1</v>
      </c>
      <c r="H57" s="40">
        <f t="shared" si="4"/>
        <v>2250</v>
      </c>
      <c r="I57" s="40"/>
      <c r="J57" s="43">
        <f t="shared" si="5"/>
        <v>9600</v>
      </c>
    </row>
    <row r="58" spans="2:10" x14ac:dyDescent="0.25">
      <c r="B58" s="179" t="s">
        <v>108</v>
      </c>
      <c r="C58" s="140"/>
      <c r="D58" s="40"/>
      <c r="E58" s="40"/>
      <c r="F58" s="40"/>
      <c r="G58" s="40"/>
      <c r="H58" s="40"/>
      <c r="I58" s="40"/>
      <c r="J58" s="95">
        <f>+J57+H58-I58</f>
        <v>9600</v>
      </c>
    </row>
    <row r="59" spans="2:10" x14ac:dyDescent="0.25">
      <c r="B59" s="138"/>
      <c r="C59" s="142"/>
      <c r="D59" s="56"/>
      <c r="E59" s="56"/>
      <c r="F59" s="56"/>
      <c r="G59" s="56"/>
      <c r="H59" s="56"/>
      <c r="I59" s="56"/>
      <c r="J59" s="139"/>
    </row>
    <row r="60" spans="2:10" x14ac:dyDescent="0.25">
      <c r="B60" s="138"/>
      <c r="C60" s="142"/>
      <c r="D60" s="56"/>
      <c r="E60" s="56"/>
      <c r="F60" s="56"/>
      <c r="G60" s="56"/>
      <c r="H60" s="56"/>
      <c r="I60" s="56"/>
      <c r="J60" s="139"/>
    </row>
    <row r="61" spans="2:10" x14ac:dyDescent="0.25">
      <c r="B61" s="138"/>
      <c r="C61" s="142"/>
      <c r="D61" s="56"/>
      <c r="E61" s="56"/>
      <c r="F61" s="56"/>
      <c r="G61" s="56"/>
      <c r="H61" s="56"/>
      <c r="I61" s="56"/>
      <c r="J61" s="139"/>
    </row>
    <row r="62" spans="2:10" ht="15.75" thickBot="1" x14ac:dyDescent="0.3">
      <c r="B62" s="138"/>
      <c r="C62" s="142"/>
      <c r="D62" s="56"/>
      <c r="E62" s="56"/>
      <c r="F62" s="56"/>
      <c r="G62" s="56"/>
      <c r="H62" s="56"/>
      <c r="I62" s="56"/>
      <c r="J62" s="139"/>
    </row>
    <row r="63" spans="2:10" ht="15.75" thickBot="1" x14ac:dyDescent="0.3">
      <c r="B63" s="853" t="s">
        <v>97</v>
      </c>
      <c r="C63" s="854"/>
      <c r="D63" s="854"/>
      <c r="E63" s="854"/>
      <c r="F63" s="854"/>
      <c r="G63" s="854"/>
      <c r="H63" s="854"/>
      <c r="I63" s="854"/>
      <c r="J63" s="855"/>
    </row>
    <row r="64" spans="2:10" x14ac:dyDescent="0.25">
      <c r="B64" s="25"/>
      <c r="C64" s="26"/>
      <c r="D64" s="26"/>
      <c r="E64" s="26"/>
      <c r="F64" s="26"/>
      <c r="G64" s="26"/>
      <c r="H64" s="26"/>
      <c r="I64" s="26"/>
      <c r="J64" s="27"/>
    </row>
    <row r="65" spans="2:13" x14ac:dyDescent="0.25">
      <c r="B65" s="862" t="s">
        <v>98</v>
      </c>
      <c r="C65" s="863"/>
      <c r="D65" s="863"/>
      <c r="E65" s="863"/>
      <c r="F65" s="8" t="s">
        <v>648</v>
      </c>
      <c r="G65" s="28"/>
      <c r="H65" s="28"/>
      <c r="I65" s="28"/>
      <c r="J65" s="29"/>
    </row>
    <row r="66" spans="2:13" ht="15.75" thickBot="1" x14ac:dyDescent="0.3">
      <c r="B66" s="858" t="s">
        <v>946</v>
      </c>
      <c r="C66" s="859"/>
      <c r="D66" s="859"/>
      <c r="E66" s="859"/>
      <c r="F66" s="859"/>
      <c r="G66" s="859"/>
      <c r="H66" s="859"/>
      <c r="I66" s="859"/>
      <c r="J66" s="860"/>
    </row>
    <row r="67" spans="2:13" ht="38.25" x14ac:dyDescent="0.25">
      <c r="B67" s="30" t="s">
        <v>99</v>
      </c>
      <c r="C67" s="31" t="s">
        <v>100</v>
      </c>
      <c r="D67" s="32" t="s">
        <v>101</v>
      </c>
      <c r="E67" s="33" t="s">
        <v>102</v>
      </c>
      <c r="F67" s="34" t="s">
        <v>103</v>
      </c>
      <c r="G67" s="35" t="s">
        <v>104</v>
      </c>
      <c r="H67" s="36" t="s">
        <v>105</v>
      </c>
      <c r="I67" s="36" t="s">
        <v>106</v>
      </c>
      <c r="J67" s="37" t="s">
        <v>107</v>
      </c>
    </row>
    <row r="68" spans="2:13" x14ac:dyDescent="0.25">
      <c r="B68" s="38" t="s">
        <v>20</v>
      </c>
      <c r="C68" s="39">
        <v>43262</v>
      </c>
      <c r="D68" s="40">
        <v>1000</v>
      </c>
      <c r="E68" s="41">
        <v>150</v>
      </c>
      <c r="F68" s="40">
        <f>+D68*0.05*G68</f>
        <v>100</v>
      </c>
      <c r="G68" s="41">
        <v>2</v>
      </c>
      <c r="H68" s="40">
        <f t="shared" ref="H68:H75" si="6">+D68+E68+F68</f>
        <v>1250</v>
      </c>
      <c r="I68" s="40">
        <v>1000</v>
      </c>
      <c r="J68" s="43">
        <f>H68-I68</f>
        <v>250</v>
      </c>
    </row>
    <row r="69" spans="2:13" x14ac:dyDescent="0.25">
      <c r="B69" s="38" t="s">
        <v>39</v>
      </c>
      <c r="C69" s="39">
        <v>43283</v>
      </c>
      <c r="D69" s="40">
        <v>1000</v>
      </c>
      <c r="E69" s="41">
        <v>150</v>
      </c>
      <c r="F69" s="40">
        <f>+D69*0.05*G69</f>
        <v>100</v>
      </c>
      <c r="G69" s="41">
        <v>2</v>
      </c>
      <c r="H69" s="40">
        <f t="shared" si="6"/>
        <v>1250</v>
      </c>
      <c r="I69" s="40">
        <v>1200</v>
      </c>
      <c r="J69" s="43">
        <f>J68+H69-I69</f>
        <v>300</v>
      </c>
    </row>
    <row r="70" spans="2:13" x14ac:dyDescent="0.25">
      <c r="B70" s="38" t="s">
        <v>40</v>
      </c>
      <c r="C70" s="39">
        <v>43338</v>
      </c>
      <c r="D70" s="40">
        <v>1000</v>
      </c>
      <c r="E70" s="41">
        <v>150</v>
      </c>
      <c r="F70" s="40">
        <f t="shared" ref="F70:F78" si="7">+D70*0.05*G70</f>
        <v>100</v>
      </c>
      <c r="G70" s="41">
        <v>2</v>
      </c>
      <c r="H70" s="40">
        <f t="shared" si="6"/>
        <v>1250</v>
      </c>
      <c r="I70" s="40">
        <v>1000</v>
      </c>
      <c r="J70" s="43">
        <f t="shared" ref="J70:J79" si="8">J69+H70-I70</f>
        <v>550</v>
      </c>
      <c r="L70" s="56"/>
    </row>
    <row r="71" spans="2:13" x14ac:dyDescent="0.25">
      <c r="B71" s="38" t="s">
        <v>41</v>
      </c>
      <c r="C71" s="39">
        <v>43419</v>
      </c>
      <c r="D71" s="40">
        <v>1000</v>
      </c>
      <c r="E71" s="41">
        <v>150</v>
      </c>
      <c r="F71" s="40">
        <f t="shared" si="7"/>
        <v>200</v>
      </c>
      <c r="G71" s="41">
        <v>4</v>
      </c>
      <c r="H71" s="40">
        <f t="shared" si="6"/>
        <v>1350</v>
      </c>
      <c r="I71" s="40">
        <v>1000</v>
      </c>
      <c r="J71" s="43">
        <f t="shared" si="8"/>
        <v>900</v>
      </c>
    </row>
    <row r="72" spans="2:13" x14ac:dyDescent="0.25">
      <c r="B72" s="38" t="s">
        <v>130</v>
      </c>
      <c r="C72" s="39">
        <v>43501</v>
      </c>
      <c r="D72" s="40">
        <v>1000</v>
      </c>
      <c r="E72" s="41">
        <v>150</v>
      </c>
      <c r="F72" s="40">
        <f t="shared" si="7"/>
        <v>300</v>
      </c>
      <c r="G72" s="41">
        <v>6</v>
      </c>
      <c r="H72" s="40">
        <f t="shared" si="6"/>
        <v>1450</v>
      </c>
      <c r="I72" s="40">
        <v>1000</v>
      </c>
      <c r="J72" s="43">
        <f t="shared" si="8"/>
        <v>1350</v>
      </c>
    </row>
    <row r="73" spans="2:13" x14ac:dyDescent="0.25">
      <c r="B73" s="38" t="s">
        <v>131</v>
      </c>
      <c r="C73" s="39">
        <v>43525</v>
      </c>
      <c r="D73" s="40">
        <v>1000</v>
      </c>
      <c r="E73" s="41">
        <v>150</v>
      </c>
      <c r="F73" s="40">
        <f t="shared" si="7"/>
        <v>300</v>
      </c>
      <c r="G73" s="41">
        <v>6</v>
      </c>
      <c r="H73" s="40">
        <f t="shared" si="6"/>
        <v>1450</v>
      </c>
      <c r="I73" s="40">
        <v>2000</v>
      </c>
      <c r="J73" s="43">
        <f t="shared" si="8"/>
        <v>800</v>
      </c>
    </row>
    <row r="74" spans="2:13" x14ac:dyDescent="0.25">
      <c r="B74" s="38" t="s">
        <v>953</v>
      </c>
      <c r="C74" s="874">
        <v>43553</v>
      </c>
      <c r="D74" s="40">
        <v>1000</v>
      </c>
      <c r="E74" s="41">
        <v>150</v>
      </c>
      <c r="F74" s="40">
        <f t="shared" si="7"/>
        <v>250</v>
      </c>
      <c r="G74" s="41">
        <v>5</v>
      </c>
      <c r="H74" s="40">
        <f t="shared" si="6"/>
        <v>1400</v>
      </c>
      <c r="I74" s="40"/>
      <c r="J74" s="43">
        <f>J73+H74-I74</f>
        <v>2200</v>
      </c>
      <c r="L74" s="56"/>
    </row>
    <row r="75" spans="2:13" x14ac:dyDescent="0.25">
      <c r="B75" s="38" t="s">
        <v>153</v>
      </c>
      <c r="C75" s="875"/>
      <c r="D75" s="40">
        <v>1000</v>
      </c>
      <c r="E75" s="41">
        <v>150</v>
      </c>
      <c r="F75" s="40">
        <f t="shared" si="7"/>
        <v>200</v>
      </c>
      <c r="G75" s="41">
        <v>4</v>
      </c>
      <c r="H75" s="40">
        <f t="shared" si="6"/>
        <v>1350</v>
      </c>
      <c r="I75" s="40">
        <v>3500</v>
      </c>
      <c r="J75" s="43">
        <f>J74+H75-I75</f>
        <v>50</v>
      </c>
      <c r="M75" s="56"/>
    </row>
    <row r="76" spans="2:13" x14ac:dyDescent="0.25">
      <c r="B76" s="38" t="s">
        <v>949</v>
      </c>
      <c r="C76" s="874">
        <v>43612</v>
      </c>
      <c r="D76" s="40">
        <v>1000</v>
      </c>
      <c r="E76" s="41">
        <v>150</v>
      </c>
      <c r="F76" s="40">
        <f t="shared" si="7"/>
        <v>150</v>
      </c>
      <c r="G76" s="41">
        <v>3</v>
      </c>
      <c r="H76" s="40">
        <f>+D76+E76+F76</f>
        <v>1300</v>
      </c>
      <c r="I76" s="40">
        <v>2500</v>
      </c>
      <c r="J76" s="43">
        <f t="shared" si="8"/>
        <v>-1150</v>
      </c>
      <c r="M76" s="56"/>
    </row>
    <row r="77" spans="2:13" x14ac:dyDescent="0.25">
      <c r="B77" s="38" t="s">
        <v>46</v>
      </c>
      <c r="C77" s="875"/>
      <c r="D77" s="40">
        <v>1000</v>
      </c>
      <c r="E77" s="41">
        <v>150</v>
      </c>
      <c r="F77" s="40">
        <f t="shared" si="7"/>
        <v>100</v>
      </c>
      <c r="G77" s="41">
        <v>2</v>
      </c>
      <c r="H77" s="40">
        <f>+D77+E77+F77</f>
        <v>1250</v>
      </c>
      <c r="I77" s="40"/>
      <c r="J77" s="43">
        <f t="shared" si="8"/>
        <v>100</v>
      </c>
    </row>
    <row r="78" spans="2:13" x14ac:dyDescent="0.25">
      <c r="B78" s="38" t="s">
        <v>155</v>
      </c>
      <c r="C78" s="39"/>
      <c r="D78" s="40">
        <v>1000</v>
      </c>
      <c r="E78" s="41">
        <v>150</v>
      </c>
      <c r="F78" s="40">
        <f t="shared" si="7"/>
        <v>50</v>
      </c>
      <c r="G78" s="41">
        <v>1</v>
      </c>
      <c r="H78" s="40">
        <f>+D78+E78+F78</f>
        <v>1200</v>
      </c>
      <c r="I78" s="40"/>
      <c r="J78" s="43">
        <f t="shared" si="8"/>
        <v>1300</v>
      </c>
    </row>
    <row r="79" spans="2:13" x14ac:dyDescent="0.25">
      <c r="B79" s="179" t="s">
        <v>108</v>
      </c>
      <c r="C79" s="140"/>
      <c r="D79" s="40"/>
      <c r="E79" s="40"/>
      <c r="F79" s="40"/>
      <c r="G79" s="40"/>
      <c r="H79" s="40"/>
      <c r="I79" s="40"/>
      <c r="J79" s="95">
        <f t="shared" si="8"/>
        <v>1300</v>
      </c>
      <c r="K79" t="s">
        <v>954</v>
      </c>
    </row>
    <row r="80" spans="2:13" x14ac:dyDescent="0.25">
      <c r="B80" s="138"/>
      <c r="C80" s="142"/>
      <c r="D80" s="56"/>
      <c r="E80" s="56"/>
      <c r="F80" s="56"/>
      <c r="G80" s="56"/>
      <c r="H80" s="56"/>
      <c r="I80" s="56"/>
      <c r="J80" s="139"/>
    </row>
    <row r="84" spans="2:10" ht="15.75" thickBot="1" x14ac:dyDescent="0.3"/>
    <row r="85" spans="2:10" ht="15.75" thickBot="1" x14ac:dyDescent="0.3">
      <c r="B85" s="853" t="s">
        <v>97</v>
      </c>
      <c r="C85" s="854"/>
      <c r="D85" s="854"/>
      <c r="E85" s="854"/>
      <c r="F85" s="854"/>
      <c r="G85" s="854"/>
      <c r="H85" s="854"/>
      <c r="I85" s="854"/>
      <c r="J85" s="855"/>
    </row>
    <row r="86" spans="2:10" x14ac:dyDescent="0.25">
      <c r="B86" s="25"/>
      <c r="C86" s="26"/>
      <c r="D86" s="26"/>
      <c r="E86" s="26"/>
      <c r="F86" s="26"/>
      <c r="G86" s="26"/>
      <c r="H86" s="26"/>
      <c r="I86" s="26"/>
      <c r="J86" s="27"/>
    </row>
    <row r="87" spans="2:10" x14ac:dyDescent="0.25">
      <c r="B87" s="862" t="s">
        <v>98</v>
      </c>
      <c r="C87" s="863"/>
      <c r="D87" s="863"/>
      <c r="E87" s="863"/>
      <c r="F87" s="8" t="s">
        <v>941</v>
      </c>
      <c r="G87" s="28"/>
      <c r="H87" s="28"/>
      <c r="I87" s="28"/>
      <c r="J87" s="29"/>
    </row>
    <row r="88" spans="2:10" ht="15.75" thickBot="1" x14ac:dyDescent="0.3">
      <c r="B88" s="858" t="s">
        <v>946</v>
      </c>
      <c r="C88" s="859"/>
      <c r="D88" s="859"/>
      <c r="E88" s="859"/>
      <c r="F88" s="859"/>
      <c r="G88" s="859"/>
      <c r="H88" s="859"/>
      <c r="I88" s="859"/>
      <c r="J88" s="860"/>
    </row>
    <row r="89" spans="2:10" ht="38.25" x14ac:dyDescent="0.25">
      <c r="B89" s="30" t="s">
        <v>99</v>
      </c>
      <c r="C89" s="31" t="s">
        <v>100</v>
      </c>
      <c r="D89" s="32" t="s">
        <v>101</v>
      </c>
      <c r="E89" s="33" t="s">
        <v>102</v>
      </c>
      <c r="F89" s="34" t="s">
        <v>103</v>
      </c>
      <c r="G89" s="35" t="s">
        <v>104</v>
      </c>
      <c r="H89" s="36" t="s">
        <v>105</v>
      </c>
      <c r="I89" s="36" t="s">
        <v>106</v>
      </c>
      <c r="J89" s="37" t="s">
        <v>107</v>
      </c>
    </row>
    <row r="90" spans="2:10" x14ac:dyDescent="0.25">
      <c r="B90" s="38" t="s">
        <v>6</v>
      </c>
      <c r="C90" s="39"/>
      <c r="D90" s="40">
        <v>4780</v>
      </c>
      <c r="E90" s="41">
        <v>150</v>
      </c>
      <c r="F90" s="40">
        <f>+D90*0.05*G90</f>
        <v>717</v>
      </c>
      <c r="G90" s="41">
        <v>3</v>
      </c>
      <c r="H90" s="40">
        <f>+D90+E90+F90</f>
        <v>5647</v>
      </c>
      <c r="I90" s="40"/>
      <c r="J90" s="43">
        <f>H90-I90</f>
        <v>5647</v>
      </c>
    </row>
    <row r="91" spans="2:10" x14ac:dyDescent="0.25">
      <c r="B91" s="38" t="s">
        <v>20</v>
      </c>
      <c r="C91" s="39"/>
      <c r="D91" s="40">
        <v>4780</v>
      </c>
      <c r="E91" s="41">
        <v>150</v>
      </c>
      <c r="F91" s="40">
        <f>+D91*0.05*G91</f>
        <v>478</v>
      </c>
      <c r="G91" s="41">
        <v>2</v>
      </c>
      <c r="H91" s="40">
        <f>+D91+E91+F91</f>
        <v>5408</v>
      </c>
      <c r="I91" s="40"/>
      <c r="J91" s="43">
        <f>+J90+H91-I91</f>
        <v>11055</v>
      </c>
    </row>
    <row r="92" spans="2:10" x14ac:dyDescent="0.25">
      <c r="B92" s="38" t="s">
        <v>39</v>
      </c>
      <c r="C92" s="39"/>
      <c r="D92" s="40">
        <v>4780</v>
      </c>
      <c r="E92" s="41">
        <v>150</v>
      </c>
      <c r="F92" s="40">
        <f>+D92*0.05*G92</f>
        <v>239</v>
      </c>
      <c r="G92" s="41">
        <v>1</v>
      </c>
      <c r="H92" s="40">
        <f>+D92+E92+F92</f>
        <v>5169</v>
      </c>
      <c r="I92" s="40"/>
      <c r="J92" s="43">
        <f>+J91+H92-I92</f>
        <v>16224</v>
      </c>
    </row>
    <row r="93" spans="2:10" x14ac:dyDescent="0.25">
      <c r="B93" s="179" t="s">
        <v>108</v>
      </c>
      <c r="C93" s="140"/>
      <c r="D93" s="40"/>
      <c r="E93" s="40"/>
      <c r="F93" s="40"/>
      <c r="G93" s="40"/>
      <c r="H93" s="40"/>
      <c r="I93" s="40"/>
      <c r="J93" s="95">
        <f>+J92+H93-I93</f>
        <v>16224</v>
      </c>
    </row>
    <row r="96" spans="2:10" ht="15.75" thickBot="1" x14ac:dyDescent="0.3"/>
    <row r="97" spans="2:10" ht="15.75" thickBot="1" x14ac:dyDescent="0.3">
      <c r="B97" s="853" t="s">
        <v>97</v>
      </c>
      <c r="C97" s="854"/>
      <c r="D97" s="854"/>
      <c r="E97" s="854"/>
      <c r="F97" s="854"/>
      <c r="G97" s="854"/>
      <c r="H97" s="854"/>
      <c r="I97" s="854"/>
      <c r="J97" s="855"/>
    </row>
    <row r="98" spans="2:10" x14ac:dyDescent="0.25">
      <c r="B98" s="25"/>
      <c r="C98" s="26"/>
      <c r="D98" s="26"/>
      <c r="E98" s="26"/>
      <c r="F98" s="26"/>
      <c r="G98" s="26"/>
      <c r="H98" s="26"/>
      <c r="I98" s="26"/>
      <c r="J98" s="27"/>
    </row>
    <row r="99" spans="2:10" x14ac:dyDescent="0.25">
      <c r="B99" s="862" t="s">
        <v>98</v>
      </c>
      <c r="C99" s="863"/>
      <c r="D99" s="863"/>
      <c r="E99" s="863"/>
      <c r="F99" s="8" t="s">
        <v>938</v>
      </c>
      <c r="G99" s="28"/>
      <c r="H99" s="28"/>
      <c r="I99" s="28"/>
      <c r="J99" s="29"/>
    </row>
    <row r="100" spans="2:10" ht="15.75" thickBot="1" x14ac:dyDescent="0.3">
      <c r="B100" s="858" t="s">
        <v>946</v>
      </c>
      <c r="C100" s="859"/>
      <c r="D100" s="859"/>
      <c r="E100" s="859"/>
      <c r="F100" s="859"/>
      <c r="G100" s="859"/>
      <c r="H100" s="859"/>
      <c r="I100" s="859"/>
      <c r="J100" s="860"/>
    </row>
    <row r="101" spans="2:10" ht="38.25" x14ac:dyDescent="0.25">
      <c r="B101" s="30" t="s">
        <v>99</v>
      </c>
      <c r="C101" s="31" t="s">
        <v>100</v>
      </c>
      <c r="D101" s="32" t="s">
        <v>101</v>
      </c>
      <c r="E101" s="33" t="s">
        <v>102</v>
      </c>
      <c r="F101" s="34" t="s">
        <v>103</v>
      </c>
      <c r="G101" s="35" t="s">
        <v>104</v>
      </c>
      <c r="H101" s="36" t="s">
        <v>105</v>
      </c>
      <c r="I101" s="36" t="s">
        <v>106</v>
      </c>
      <c r="J101" s="37" t="s">
        <v>107</v>
      </c>
    </row>
    <row r="102" spans="2:10" x14ac:dyDescent="0.25">
      <c r="B102" s="38" t="s">
        <v>955</v>
      </c>
      <c r="C102" s="39"/>
      <c r="D102" s="40">
        <v>1000</v>
      </c>
      <c r="E102" s="41">
        <v>150</v>
      </c>
      <c r="F102" s="40">
        <f>+D102*0.05*G102</f>
        <v>50</v>
      </c>
      <c r="G102" s="41">
        <v>1</v>
      </c>
      <c r="H102" s="40">
        <f>+D102+E102+F102</f>
        <v>1200</v>
      </c>
      <c r="I102" s="40"/>
      <c r="J102" s="43">
        <f>H102-I102</f>
        <v>1200</v>
      </c>
    </row>
    <row r="103" spans="2:10" x14ac:dyDescent="0.25">
      <c r="B103" s="179" t="s">
        <v>108</v>
      </c>
      <c r="C103" s="140"/>
      <c r="D103" s="40"/>
      <c r="E103" s="40"/>
      <c r="F103" s="40"/>
      <c r="G103" s="40"/>
      <c r="H103" s="40"/>
      <c r="I103" s="40"/>
      <c r="J103" s="184">
        <f>J102+H103-I103</f>
        <v>1200</v>
      </c>
    </row>
    <row r="109" spans="2:10" ht="15.75" thickBot="1" x14ac:dyDescent="0.3"/>
    <row r="110" spans="2:10" ht="15.75" customHeight="1" thickBot="1" x14ac:dyDescent="0.3">
      <c r="B110" s="879" t="s">
        <v>97</v>
      </c>
      <c r="C110" s="880"/>
      <c r="D110" s="880"/>
      <c r="E110" s="880"/>
      <c r="F110" s="880"/>
      <c r="G110" s="880"/>
      <c r="H110" s="880"/>
      <c r="I110" s="880"/>
      <c r="J110" s="881"/>
    </row>
    <row r="111" spans="2:10" x14ac:dyDescent="0.25">
      <c r="B111" s="25"/>
      <c r="C111" s="26"/>
      <c r="D111" s="26"/>
      <c r="E111" s="26"/>
      <c r="F111" s="26"/>
      <c r="G111" s="26"/>
      <c r="H111" s="26"/>
      <c r="I111" s="26"/>
      <c r="J111" s="27"/>
    </row>
    <row r="112" spans="2:10" x14ac:dyDescent="0.25">
      <c r="B112" s="862" t="s">
        <v>98</v>
      </c>
      <c r="C112" s="863"/>
      <c r="D112" s="863"/>
      <c r="E112" s="863"/>
      <c r="F112" s="8" t="s">
        <v>956</v>
      </c>
      <c r="G112" s="28"/>
      <c r="H112" s="28"/>
      <c r="I112" s="28"/>
      <c r="J112" s="29"/>
    </row>
    <row r="113" spans="2:11" ht="15.75" customHeight="1" thickBot="1" x14ac:dyDescent="0.3">
      <c r="B113" s="858" t="s">
        <v>946</v>
      </c>
      <c r="C113" s="859"/>
      <c r="D113" s="859"/>
      <c r="E113" s="859"/>
      <c r="F113" s="859"/>
      <c r="G113" s="859"/>
      <c r="H113" s="859"/>
      <c r="I113" s="859"/>
      <c r="J113" s="860"/>
    </row>
    <row r="114" spans="2:11" ht="38.25" x14ac:dyDescent="0.25">
      <c r="B114" s="882" t="s">
        <v>957</v>
      </c>
      <c r="C114" s="883"/>
      <c r="D114" s="32" t="s">
        <v>101</v>
      </c>
      <c r="E114" s="33" t="s">
        <v>102</v>
      </c>
      <c r="F114" s="34" t="s">
        <v>103</v>
      </c>
      <c r="G114" s="35" t="s">
        <v>104</v>
      </c>
      <c r="H114" s="36" t="s">
        <v>105</v>
      </c>
      <c r="I114" s="36" t="s">
        <v>106</v>
      </c>
      <c r="J114" s="37" t="s">
        <v>107</v>
      </c>
    </row>
    <row r="115" spans="2:11" ht="15" customHeight="1" x14ac:dyDescent="0.25">
      <c r="B115" s="877" t="s">
        <v>958</v>
      </c>
      <c r="C115" s="878"/>
      <c r="D115" s="40">
        <v>6046</v>
      </c>
      <c r="E115" s="41">
        <v>-4534.5</v>
      </c>
      <c r="F115" s="40"/>
      <c r="G115" s="41"/>
      <c r="H115" s="40">
        <f>+D115+E115</f>
        <v>1511.5</v>
      </c>
      <c r="I115" s="40"/>
      <c r="J115" s="43">
        <f>H115-I115</f>
        <v>1511.5</v>
      </c>
      <c r="K115" t="s">
        <v>959</v>
      </c>
    </row>
    <row r="116" spans="2:11" ht="30" customHeight="1" x14ac:dyDescent="0.25">
      <c r="B116" s="884" t="s">
        <v>960</v>
      </c>
      <c r="C116" s="885"/>
      <c r="D116" s="40">
        <v>6046</v>
      </c>
      <c r="E116" s="41"/>
      <c r="F116" s="40"/>
      <c r="G116" s="41"/>
      <c r="H116" s="40">
        <f t="shared" ref="H116:H117" si="9">+D116+E116+F116</f>
        <v>6046</v>
      </c>
      <c r="I116" s="40"/>
      <c r="J116" s="43">
        <f>+J115+H116-I116</f>
        <v>7557.5</v>
      </c>
      <c r="K116" t="s">
        <v>961</v>
      </c>
    </row>
    <row r="117" spans="2:11" ht="27" customHeight="1" x14ac:dyDescent="0.25">
      <c r="B117" s="884" t="s">
        <v>962</v>
      </c>
      <c r="C117" s="885"/>
      <c r="D117" s="40">
        <v>6046</v>
      </c>
      <c r="E117" s="41"/>
      <c r="F117" s="40"/>
      <c r="G117" s="41"/>
      <c r="H117" s="40">
        <f t="shared" si="9"/>
        <v>6046</v>
      </c>
      <c r="I117" s="40"/>
      <c r="J117" s="43">
        <f t="shared" ref="J117" si="10">+J116+H117-I117</f>
        <v>13603.5</v>
      </c>
      <c r="K117" t="s">
        <v>963</v>
      </c>
    </row>
    <row r="118" spans="2:11" x14ac:dyDescent="0.25">
      <c r="B118" s="886" t="s">
        <v>108</v>
      </c>
      <c r="C118" s="887"/>
      <c r="D118" s="40"/>
      <c r="E118" s="40"/>
      <c r="F118" s="40"/>
      <c r="G118" s="40"/>
      <c r="H118" s="40"/>
      <c r="I118" s="40"/>
      <c r="J118" s="95">
        <f>+J117+H118-I118</f>
        <v>13603.5</v>
      </c>
    </row>
    <row r="124" spans="2:11" ht="15.75" thickBot="1" x14ac:dyDescent="0.3"/>
    <row r="125" spans="2:11" ht="15.75" thickBot="1" x14ac:dyDescent="0.3">
      <c r="B125" s="853" t="s">
        <v>97</v>
      </c>
      <c r="C125" s="854"/>
      <c r="D125" s="854"/>
      <c r="E125" s="854"/>
      <c r="F125" s="854"/>
      <c r="G125" s="854"/>
      <c r="H125" s="854"/>
      <c r="I125" s="854"/>
      <c r="J125" s="855"/>
    </row>
    <row r="126" spans="2:11" x14ac:dyDescent="0.25">
      <c r="B126" s="25"/>
      <c r="C126" s="26"/>
      <c r="D126" s="26"/>
      <c r="E126" s="26"/>
      <c r="F126" s="26"/>
      <c r="G126" s="26"/>
      <c r="H126" s="26"/>
      <c r="I126" s="26"/>
      <c r="J126" s="27"/>
    </row>
    <row r="127" spans="2:11" x14ac:dyDescent="0.25">
      <c r="B127" s="862" t="s">
        <v>98</v>
      </c>
      <c r="C127" s="863"/>
      <c r="D127" s="863"/>
      <c r="E127" s="863"/>
      <c r="F127" s="8" t="s">
        <v>902</v>
      </c>
      <c r="G127" s="28"/>
      <c r="H127" s="28"/>
      <c r="I127" s="28"/>
      <c r="J127" s="29"/>
    </row>
    <row r="128" spans="2:11" ht="15.75" thickBot="1" x14ac:dyDescent="0.3">
      <c r="B128" s="858" t="s">
        <v>947</v>
      </c>
      <c r="C128" s="859"/>
      <c r="D128" s="859"/>
      <c r="E128" s="859"/>
      <c r="F128" s="859"/>
      <c r="G128" s="859"/>
      <c r="H128" s="859"/>
      <c r="I128" s="859"/>
      <c r="J128" s="860"/>
    </row>
    <row r="129" spans="2:10" ht="38.25" x14ac:dyDescent="0.25">
      <c r="B129" s="30" t="s">
        <v>99</v>
      </c>
      <c r="C129" s="31" t="s">
        <v>100</v>
      </c>
      <c r="D129" s="32" t="s">
        <v>101</v>
      </c>
      <c r="E129" s="33" t="s">
        <v>102</v>
      </c>
      <c r="F129" s="34" t="s">
        <v>103</v>
      </c>
      <c r="G129" s="35" t="s">
        <v>104</v>
      </c>
      <c r="H129" s="36" t="s">
        <v>105</v>
      </c>
      <c r="I129" s="36" t="s">
        <v>106</v>
      </c>
      <c r="J129" s="37" t="s">
        <v>107</v>
      </c>
    </row>
    <row r="130" spans="2:10" x14ac:dyDescent="0.25">
      <c r="B130" s="38" t="s">
        <v>949</v>
      </c>
      <c r="C130" s="39"/>
      <c r="D130" s="40">
        <v>3450</v>
      </c>
      <c r="E130" s="41">
        <v>150</v>
      </c>
      <c r="F130" s="40"/>
      <c r="G130" s="41"/>
      <c r="H130" s="40">
        <f t="shared" ref="H130:H144" si="11">+D130+E130+F130</f>
        <v>3600</v>
      </c>
      <c r="I130" s="40"/>
      <c r="J130" s="43">
        <f>++H130-I130</f>
        <v>3600</v>
      </c>
    </row>
    <row r="131" spans="2:10" x14ac:dyDescent="0.25">
      <c r="B131" s="38" t="s">
        <v>950</v>
      </c>
      <c r="C131" s="39"/>
      <c r="D131" s="40">
        <v>3450</v>
      </c>
      <c r="E131" s="41">
        <v>150</v>
      </c>
      <c r="F131" s="40"/>
      <c r="G131" s="41"/>
      <c r="H131" s="40">
        <f t="shared" si="11"/>
        <v>3600</v>
      </c>
      <c r="I131" s="40"/>
      <c r="J131" s="43">
        <f t="shared" ref="J131:J145" si="12">+J130+H131-I131</f>
        <v>7200</v>
      </c>
    </row>
    <row r="132" spans="2:10" x14ac:dyDescent="0.25">
      <c r="B132" s="38" t="s">
        <v>155</v>
      </c>
      <c r="C132" s="39">
        <v>43560</v>
      </c>
      <c r="D132" s="40">
        <v>3450</v>
      </c>
      <c r="E132" s="41">
        <v>150</v>
      </c>
      <c r="F132" s="40"/>
      <c r="G132" s="41"/>
      <c r="H132" s="40">
        <f t="shared" si="11"/>
        <v>3600</v>
      </c>
      <c r="I132" s="40">
        <v>10000</v>
      </c>
      <c r="J132" s="43">
        <f t="shared" si="12"/>
        <v>800</v>
      </c>
    </row>
    <row r="133" spans="2:10" x14ac:dyDescent="0.25">
      <c r="B133" s="38" t="s">
        <v>6</v>
      </c>
      <c r="C133" s="39"/>
      <c r="D133" s="40">
        <v>3450</v>
      </c>
      <c r="E133" s="41">
        <v>150</v>
      </c>
      <c r="F133" s="40"/>
      <c r="G133" s="41"/>
      <c r="H133" s="40">
        <f t="shared" si="11"/>
        <v>3600</v>
      </c>
      <c r="I133" s="40"/>
      <c r="J133" s="43">
        <f t="shared" si="12"/>
        <v>4400</v>
      </c>
    </row>
    <row r="134" spans="2:10" x14ac:dyDescent="0.25">
      <c r="B134" s="38" t="s">
        <v>20</v>
      </c>
      <c r="C134" s="39"/>
      <c r="D134" s="40">
        <v>3450</v>
      </c>
      <c r="E134" s="41">
        <v>150</v>
      </c>
      <c r="F134" s="40"/>
      <c r="G134" s="41"/>
      <c r="H134" s="40">
        <f t="shared" si="11"/>
        <v>3600</v>
      </c>
      <c r="I134" s="40"/>
      <c r="J134" s="43">
        <f t="shared" si="12"/>
        <v>8000</v>
      </c>
    </row>
    <row r="135" spans="2:10" x14ac:dyDescent="0.25">
      <c r="B135" s="38" t="s">
        <v>39</v>
      </c>
      <c r="C135" s="39"/>
      <c r="D135" s="40">
        <v>3450</v>
      </c>
      <c r="E135" s="41">
        <v>150</v>
      </c>
      <c r="F135" s="40"/>
      <c r="G135" s="41"/>
      <c r="H135" s="40">
        <f t="shared" si="11"/>
        <v>3600</v>
      </c>
      <c r="I135" s="40"/>
      <c r="J135" s="43">
        <f t="shared" si="12"/>
        <v>11600</v>
      </c>
    </row>
    <row r="136" spans="2:10" x14ac:dyDescent="0.25">
      <c r="B136" s="38" t="s">
        <v>964</v>
      </c>
      <c r="C136" s="39"/>
      <c r="D136" s="40">
        <v>3450</v>
      </c>
      <c r="E136" s="41">
        <v>150</v>
      </c>
      <c r="F136" s="40"/>
      <c r="G136" s="41"/>
      <c r="H136" s="40">
        <f t="shared" si="11"/>
        <v>3600</v>
      </c>
      <c r="I136" s="40"/>
      <c r="J136" s="43">
        <f t="shared" si="12"/>
        <v>15200</v>
      </c>
    </row>
    <row r="137" spans="2:10" x14ac:dyDescent="0.25">
      <c r="B137" s="38" t="s">
        <v>41</v>
      </c>
      <c r="C137" s="39"/>
      <c r="D137" s="40">
        <v>3450</v>
      </c>
      <c r="E137" s="41">
        <v>150</v>
      </c>
      <c r="F137" s="40"/>
      <c r="G137" s="41"/>
      <c r="H137" s="40">
        <f t="shared" si="11"/>
        <v>3600</v>
      </c>
      <c r="I137" s="40"/>
      <c r="J137" s="43">
        <f t="shared" si="12"/>
        <v>18800</v>
      </c>
    </row>
    <row r="138" spans="2:10" x14ac:dyDescent="0.25">
      <c r="B138" s="38" t="s">
        <v>130</v>
      </c>
      <c r="C138" s="39"/>
      <c r="D138" s="40">
        <v>3450</v>
      </c>
      <c r="E138" s="41">
        <v>150</v>
      </c>
      <c r="F138" s="40"/>
      <c r="G138" s="41"/>
      <c r="H138" s="40">
        <f t="shared" si="11"/>
        <v>3600</v>
      </c>
      <c r="I138" s="40"/>
      <c r="J138" s="43">
        <f t="shared" si="12"/>
        <v>22400</v>
      </c>
    </row>
    <row r="139" spans="2:10" x14ac:dyDescent="0.25">
      <c r="B139" s="38" t="s">
        <v>131</v>
      </c>
      <c r="C139" s="39"/>
      <c r="D139" s="40">
        <v>3450</v>
      </c>
      <c r="E139" s="41">
        <v>150</v>
      </c>
      <c r="F139" s="40"/>
      <c r="G139" s="41"/>
      <c r="H139" s="40">
        <f t="shared" si="11"/>
        <v>3600</v>
      </c>
      <c r="I139" s="40"/>
      <c r="J139" s="43">
        <f t="shared" si="12"/>
        <v>26000</v>
      </c>
    </row>
    <row r="140" spans="2:10" x14ac:dyDescent="0.25">
      <c r="B140" s="38" t="s">
        <v>147</v>
      </c>
      <c r="C140" s="39"/>
      <c r="D140" s="40">
        <v>3450</v>
      </c>
      <c r="E140" s="41">
        <v>150</v>
      </c>
      <c r="F140" s="40"/>
      <c r="G140" s="41"/>
      <c r="H140" s="40">
        <f t="shared" si="11"/>
        <v>3600</v>
      </c>
      <c r="I140" s="40"/>
      <c r="J140" s="43">
        <f t="shared" si="12"/>
        <v>29600</v>
      </c>
    </row>
    <row r="141" spans="2:10" x14ac:dyDescent="0.25">
      <c r="B141" s="38" t="s">
        <v>617</v>
      </c>
      <c r="C141" s="39"/>
      <c r="D141" s="40">
        <v>3450</v>
      </c>
      <c r="E141" s="41">
        <v>150</v>
      </c>
      <c r="F141" s="40"/>
      <c r="G141" s="41"/>
      <c r="H141" s="40">
        <f t="shared" si="11"/>
        <v>3600</v>
      </c>
      <c r="I141" s="40"/>
      <c r="J141" s="43">
        <f t="shared" si="12"/>
        <v>33200</v>
      </c>
    </row>
    <row r="142" spans="2:10" x14ac:dyDescent="0.25">
      <c r="B142" s="38" t="s">
        <v>949</v>
      </c>
      <c r="C142" s="39"/>
      <c r="D142" s="40">
        <v>3450</v>
      </c>
      <c r="E142" s="41">
        <v>150</v>
      </c>
      <c r="F142" s="40"/>
      <c r="G142" s="41"/>
      <c r="H142" s="40">
        <f t="shared" si="11"/>
        <v>3600</v>
      </c>
      <c r="I142" s="40"/>
      <c r="J142" s="43">
        <f t="shared" si="12"/>
        <v>36800</v>
      </c>
    </row>
    <row r="143" spans="2:10" x14ac:dyDescent="0.25">
      <c r="B143" s="38" t="s">
        <v>950</v>
      </c>
      <c r="C143" s="39"/>
      <c r="D143" s="40">
        <v>3450</v>
      </c>
      <c r="E143" s="41">
        <v>150</v>
      </c>
      <c r="F143" s="40"/>
      <c r="G143" s="41"/>
      <c r="H143" s="40">
        <f t="shared" si="11"/>
        <v>3600</v>
      </c>
      <c r="I143" s="40"/>
      <c r="J143" s="43">
        <f t="shared" si="12"/>
        <v>40400</v>
      </c>
    </row>
    <row r="144" spans="2:10" x14ac:dyDescent="0.25">
      <c r="B144" s="38" t="s">
        <v>951</v>
      </c>
      <c r="C144" s="39"/>
      <c r="D144" s="40">
        <v>3450</v>
      </c>
      <c r="E144" s="41">
        <v>150</v>
      </c>
      <c r="F144" s="40"/>
      <c r="G144" s="41"/>
      <c r="H144" s="40">
        <f t="shared" si="11"/>
        <v>3600</v>
      </c>
      <c r="I144" s="40"/>
      <c r="J144" s="43">
        <f t="shared" si="12"/>
        <v>44000</v>
      </c>
    </row>
    <row r="145" spans="2:10" x14ac:dyDescent="0.25">
      <c r="B145" s="179" t="s">
        <v>108</v>
      </c>
      <c r="C145" s="140"/>
      <c r="D145" s="40"/>
      <c r="E145" s="40"/>
      <c r="F145" s="40"/>
      <c r="G145" s="40"/>
      <c r="H145" s="40"/>
      <c r="I145" s="40"/>
      <c r="J145" s="95">
        <f t="shared" si="12"/>
        <v>44000</v>
      </c>
    </row>
    <row r="148" spans="2:10" ht="15.75" thickBot="1" x14ac:dyDescent="0.3"/>
    <row r="149" spans="2:10" ht="15.75" thickBot="1" x14ac:dyDescent="0.3">
      <c r="B149" s="853" t="s">
        <v>97</v>
      </c>
      <c r="C149" s="854"/>
      <c r="D149" s="854"/>
      <c r="E149" s="854"/>
      <c r="F149" s="854"/>
      <c r="G149" s="854"/>
      <c r="H149" s="854"/>
      <c r="I149" s="854"/>
      <c r="J149" s="855"/>
    </row>
    <row r="150" spans="2:10" x14ac:dyDescent="0.25">
      <c r="B150" s="25"/>
      <c r="C150" s="26"/>
      <c r="D150" s="26"/>
      <c r="E150" s="26"/>
      <c r="F150" s="26"/>
      <c r="G150" s="26"/>
      <c r="H150" s="26"/>
      <c r="I150" s="26"/>
      <c r="J150" s="27"/>
    </row>
    <row r="151" spans="2:10" x14ac:dyDescent="0.25">
      <c r="B151" s="862" t="s">
        <v>98</v>
      </c>
      <c r="C151" s="863"/>
      <c r="D151" s="863"/>
      <c r="E151" s="863"/>
      <c r="F151" s="8" t="s">
        <v>902</v>
      </c>
      <c r="G151" s="28"/>
      <c r="H151" s="28"/>
      <c r="I151" s="28"/>
      <c r="J151" s="29"/>
    </row>
    <row r="152" spans="2:10" ht="15.75" thickBot="1" x14ac:dyDescent="0.3">
      <c r="B152" s="858" t="s">
        <v>947</v>
      </c>
      <c r="C152" s="859"/>
      <c r="D152" s="859"/>
      <c r="E152" s="859"/>
      <c r="F152" s="859"/>
      <c r="G152" s="859"/>
      <c r="H152" s="859"/>
      <c r="I152" s="859"/>
      <c r="J152" s="860"/>
    </row>
    <row r="153" spans="2:10" ht="38.25" x14ac:dyDescent="0.25">
      <c r="B153" s="30" t="s">
        <v>99</v>
      </c>
      <c r="C153" s="31" t="s">
        <v>100</v>
      </c>
      <c r="D153" s="32" t="s">
        <v>101</v>
      </c>
      <c r="E153" s="33" t="s">
        <v>102</v>
      </c>
      <c r="F153" s="34" t="s">
        <v>103</v>
      </c>
      <c r="G153" s="35" t="s">
        <v>104</v>
      </c>
      <c r="H153" s="36" t="s">
        <v>105</v>
      </c>
      <c r="I153" s="36" t="s">
        <v>106</v>
      </c>
      <c r="J153" s="37" t="s">
        <v>107</v>
      </c>
    </row>
    <row r="154" spans="2:10" x14ac:dyDescent="0.25">
      <c r="B154" s="38" t="s">
        <v>949</v>
      </c>
      <c r="C154" s="39"/>
      <c r="D154" s="40">
        <v>3450</v>
      </c>
      <c r="E154" s="41">
        <v>150</v>
      </c>
      <c r="F154" s="40">
        <f t="shared" ref="F154:F168" si="13">+D154*0.05*G154</f>
        <v>2587.5</v>
      </c>
      <c r="G154" s="41">
        <v>15</v>
      </c>
      <c r="H154" s="40">
        <f t="shared" ref="H154:H168" si="14">+D154+E154+F154</f>
        <v>6187.5</v>
      </c>
      <c r="I154" s="40"/>
      <c r="J154" s="43">
        <f>+H154-I154</f>
        <v>6187.5</v>
      </c>
    </row>
    <row r="155" spans="2:10" x14ac:dyDescent="0.25">
      <c r="B155" s="38" t="s">
        <v>950</v>
      </c>
      <c r="C155" s="39">
        <v>43560</v>
      </c>
      <c r="D155" s="40">
        <v>3450</v>
      </c>
      <c r="E155" s="41">
        <v>150</v>
      </c>
      <c r="F155" s="40">
        <f t="shared" si="13"/>
        <v>2415</v>
      </c>
      <c r="G155" s="41">
        <v>14</v>
      </c>
      <c r="H155" s="40">
        <f t="shared" si="14"/>
        <v>6015</v>
      </c>
      <c r="I155" s="40"/>
      <c r="J155" s="43">
        <f t="shared" ref="J155:J169" si="15">+J154+H155-I155</f>
        <v>12202.5</v>
      </c>
    </row>
    <row r="156" spans="2:10" x14ac:dyDescent="0.25">
      <c r="B156" s="38" t="s">
        <v>155</v>
      </c>
      <c r="C156" s="39"/>
      <c r="D156" s="40">
        <v>3450</v>
      </c>
      <c r="E156" s="41">
        <v>150</v>
      </c>
      <c r="F156" s="40">
        <f t="shared" si="13"/>
        <v>2242.5</v>
      </c>
      <c r="G156" s="41">
        <v>13</v>
      </c>
      <c r="H156" s="40">
        <f t="shared" si="14"/>
        <v>5842.5</v>
      </c>
      <c r="I156" s="40"/>
      <c r="J156" s="43">
        <f t="shared" si="15"/>
        <v>18045</v>
      </c>
    </row>
    <row r="157" spans="2:10" x14ac:dyDescent="0.25">
      <c r="B157" s="38" t="s">
        <v>6</v>
      </c>
      <c r="C157" s="39"/>
      <c r="D157" s="40">
        <v>3450</v>
      </c>
      <c r="E157" s="41">
        <v>150</v>
      </c>
      <c r="F157" s="40">
        <f t="shared" si="13"/>
        <v>2070</v>
      </c>
      <c r="G157" s="41">
        <v>12</v>
      </c>
      <c r="H157" s="40">
        <f t="shared" si="14"/>
        <v>5670</v>
      </c>
      <c r="I157" s="40"/>
      <c r="J157" s="43">
        <f t="shared" si="15"/>
        <v>23715</v>
      </c>
    </row>
    <row r="158" spans="2:10" x14ac:dyDescent="0.25">
      <c r="B158" s="38" t="s">
        <v>20</v>
      </c>
      <c r="C158" s="39"/>
      <c r="D158" s="40">
        <v>3450</v>
      </c>
      <c r="E158" s="41">
        <v>150</v>
      </c>
      <c r="F158" s="40">
        <f t="shared" si="13"/>
        <v>1897.5</v>
      </c>
      <c r="G158" s="41">
        <v>11</v>
      </c>
      <c r="H158" s="40">
        <f t="shared" si="14"/>
        <v>5497.5</v>
      </c>
      <c r="I158" s="40"/>
      <c r="J158" s="43">
        <f t="shared" si="15"/>
        <v>29212.5</v>
      </c>
    </row>
    <row r="159" spans="2:10" x14ac:dyDescent="0.25">
      <c r="B159" s="38" t="s">
        <v>39</v>
      </c>
      <c r="C159" s="39"/>
      <c r="D159" s="40">
        <v>3450</v>
      </c>
      <c r="E159" s="41">
        <v>150</v>
      </c>
      <c r="F159" s="40">
        <f t="shared" si="13"/>
        <v>1725</v>
      </c>
      <c r="G159" s="41">
        <v>10</v>
      </c>
      <c r="H159" s="40">
        <f t="shared" si="14"/>
        <v>5325</v>
      </c>
      <c r="I159" s="40"/>
      <c r="J159" s="43">
        <f t="shared" si="15"/>
        <v>34537.5</v>
      </c>
    </row>
    <row r="160" spans="2:10" x14ac:dyDescent="0.25">
      <c r="B160" s="38" t="s">
        <v>964</v>
      </c>
      <c r="C160" s="39"/>
      <c r="D160" s="40">
        <v>3450</v>
      </c>
      <c r="E160" s="41">
        <v>150</v>
      </c>
      <c r="F160" s="40">
        <f t="shared" si="13"/>
        <v>1552.5</v>
      </c>
      <c r="G160" s="41">
        <v>9</v>
      </c>
      <c r="H160" s="40">
        <f t="shared" si="14"/>
        <v>5152.5</v>
      </c>
      <c r="I160" s="40"/>
      <c r="J160" s="43">
        <f t="shared" si="15"/>
        <v>39690</v>
      </c>
    </row>
    <row r="161" spans="2:10" x14ac:dyDescent="0.25">
      <c r="B161" s="38" t="s">
        <v>41</v>
      </c>
      <c r="C161" s="39"/>
      <c r="D161" s="40">
        <v>3450</v>
      </c>
      <c r="E161" s="41">
        <v>150</v>
      </c>
      <c r="F161" s="40">
        <f t="shared" si="13"/>
        <v>1380</v>
      </c>
      <c r="G161" s="41">
        <v>8</v>
      </c>
      <c r="H161" s="40">
        <f t="shared" si="14"/>
        <v>4980</v>
      </c>
      <c r="I161" s="40"/>
      <c r="J161" s="43">
        <f t="shared" si="15"/>
        <v>44670</v>
      </c>
    </row>
    <row r="162" spans="2:10" x14ac:dyDescent="0.25">
      <c r="B162" s="38" t="s">
        <v>130</v>
      </c>
      <c r="C162" s="39"/>
      <c r="D162" s="40">
        <v>3450</v>
      </c>
      <c r="E162" s="41">
        <v>150</v>
      </c>
      <c r="F162" s="40">
        <f t="shared" si="13"/>
        <v>1207.5</v>
      </c>
      <c r="G162" s="41">
        <v>7</v>
      </c>
      <c r="H162" s="40">
        <f t="shared" si="14"/>
        <v>4807.5</v>
      </c>
      <c r="I162" s="40"/>
      <c r="J162" s="43">
        <f t="shared" si="15"/>
        <v>49477.5</v>
      </c>
    </row>
    <row r="163" spans="2:10" x14ac:dyDescent="0.25">
      <c r="B163" s="38" t="s">
        <v>131</v>
      </c>
      <c r="C163" s="39"/>
      <c r="D163" s="40">
        <v>3450</v>
      </c>
      <c r="E163" s="41">
        <v>150</v>
      </c>
      <c r="F163" s="40">
        <f t="shared" si="13"/>
        <v>1035</v>
      </c>
      <c r="G163" s="41">
        <v>6</v>
      </c>
      <c r="H163" s="40">
        <f t="shared" si="14"/>
        <v>4635</v>
      </c>
      <c r="I163" s="40"/>
      <c r="J163" s="43">
        <f t="shared" si="15"/>
        <v>54112.5</v>
      </c>
    </row>
    <row r="164" spans="2:10" x14ac:dyDescent="0.25">
      <c r="B164" s="38" t="s">
        <v>147</v>
      </c>
      <c r="C164" s="39"/>
      <c r="D164" s="40">
        <v>3450</v>
      </c>
      <c r="E164" s="41">
        <v>150</v>
      </c>
      <c r="F164" s="40">
        <f t="shared" si="13"/>
        <v>862.5</v>
      </c>
      <c r="G164" s="41">
        <v>5</v>
      </c>
      <c r="H164" s="40">
        <f t="shared" si="14"/>
        <v>4462.5</v>
      </c>
      <c r="I164" s="40"/>
      <c r="J164" s="43">
        <f t="shared" si="15"/>
        <v>58575</v>
      </c>
    </row>
    <row r="165" spans="2:10" x14ac:dyDescent="0.25">
      <c r="B165" s="38" t="s">
        <v>617</v>
      </c>
      <c r="C165" s="39"/>
      <c r="D165" s="40">
        <v>3450</v>
      </c>
      <c r="E165" s="41">
        <v>150</v>
      </c>
      <c r="F165" s="40">
        <f t="shared" si="13"/>
        <v>690</v>
      </c>
      <c r="G165" s="41">
        <v>4</v>
      </c>
      <c r="H165" s="40">
        <f t="shared" si="14"/>
        <v>4290</v>
      </c>
      <c r="I165" s="40"/>
      <c r="J165" s="43">
        <f t="shared" si="15"/>
        <v>62865</v>
      </c>
    </row>
    <row r="166" spans="2:10" x14ac:dyDescent="0.25">
      <c r="B166" s="38" t="s">
        <v>949</v>
      </c>
      <c r="C166" s="39"/>
      <c r="D166" s="40">
        <v>3450</v>
      </c>
      <c r="E166" s="41">
        <v>150</v>
      </c>
      <c r="F166" s="40">
        <f t="shared" si="13"/>
        <v>517.5</v>
      </c>
      <c r="G166" s="41">
        <v>3</v>
      </c>
      <c r="H166" s="40">
        <f t="shared" si="14"/>
        <v>4117.5</v>
      </c>
      <c r="I166" s="40"/>
      <c r="J166" s="43">
        <f t="shared" si="15"/>
        <v>66982.5</v>
      </c>
    </row>
    <row r="167" spans="2:10" x14ac:dyDescent="0.25">
      <c r="B167" s="38" t="s">
        <v>950</v>
      </c>
      <c r="C167" s="39"/>
      <c r="D167" s="40">
        <v>3450</v>
      </c>
      <c r="E167" s="41">
        <v>150</v>
      </c>
      <c r="F167" s="40">
        <f t="shared" si="13"/>
        <v>345</v>
      </c>
      <c r="G167" s="41">
        <v>2</v>
      </c>
      <c r="H167" s="40">
        <f t="shared" si="14"/>
        <v>3945</v>
      </c>
      <c r="I167" s="40"/>
      <c r="J167" s="43">
        <f t="shared" si="15"/>
        <v>70927.5</v>
      </c>
    </row>
    <row r="168" spans="2:10" x14ac:dyDescent="0.25">
      <c r="B168" s="38" t="s">
        <v>951</v>
      </c>
      <c r="C168" s="39"/>
      <c r="D168" s="40">
        <v>3450</v>
      </c>
      <c r="E168" s="41">
        <v>150</v>
      </c>
      <c r="F168" s="40">
        <f t="shared" si="13"/>
        <v>172.5</v>
      </c>
      <c r="G168" s="41">
        <v>1</v>
      </c>
      <c r="H168" s="40">
        <f t="shared" si="14"/>
        <v>3772.5</v>
      </c>
      <c r="I168" s="40"/>
      <c r="J168" s="43">
        <f t="shared" si="15"/>
        <v>74700</v>
      </c>
    </row>
    <row r="169" spans="2:10" x14ac:dyDescent="0.25">
      <c r="B169" s="179" t="s">
        <v>108</v>
      </c>
      <c r="C169" s="140"/>
      <c r="D169" s="40"/>
      <c r="E169" s="40"/>
      <c r="F169" s="40"/>
      <c r="G169" s="40"/>
      <c r="H169" s="40"/>
      <c r="I169" s="40"/>
      <c r="J169" s="95">
        <f t="shared" si="15"/>
        <v>74700</v>
      </c>
    </row>
    <row r="170" spans="2:10" x14ac:dyDescent="0.25">
      <c r="J170" s="634">
        <f>J169/2</f>
        <v>37350</v>
      </c>
    </row>
    <row r="171" spans="2:10" x14ac:dyDescent="0.25">
      <c r="J171" s="56">
        <f>J170-10000</f>
        <v>27350</v>
      </c>
    </row>
  </sheetData>
  <mergeCells count="39">
    <mergeCell ref="B149:J149"/>
    <mergeCell ref="B151:E151"/>
    <mergeCell ref="B152:J152"/>
    <mergeCell ref="B116:C116"/>
    <mergeCell ref="B117:C117"/>
    <mergeCell ref="B118:C118"/>
    <mergeCell ref="B125:J125"/>
    <mergeCell ref="B127:E127"/>
    <mergeCell ref="B128:J128"/>
    <mergeCell ref="B115:C115"/>
    <mergeCell ref="C76:C77"/>
    <mergeCell ref="B85:J85"/>
    <mergeCell ref="B87:E87"/>
    <mergeCell ref="B88:J88"/>
    <mergeCell ref="B97:J97"/>
    <mergeCell ref="B99:E99"/>
    <mergeCell ref="B100:J100"/>
    <mergeCell ref="B110:J110"/>
    <mergeCell ref="B112:E112"/>
    <mergeCell ref="B113:J113"/>
    <mergeCell ref="B114:C114"/>
    <mergeCell ref="C74:C75"/>
    <mergeCell ref="L28:N28"/>
    <mergeCell ref="L30:M30"/>
    <mergeCell ref="B32:J32"/>
    <mergeCell ref="B34:E34"/>
    <mergeCell ref="B35:J35"/>
    <mergeCell ref="B47:J47"/>
    <mergeCell ref="B49:E49"/>
    <mergeCell ref="B50:J50"/>
    <mergeCell ref="B63:J63"/>
    <mergeCell ref="B65:E65"/>
    <mergeCell ref="B66:J66"/>
    <mergeCell ref="B17:J17"/>
    <mergeCell ref="B3:J3"/>
    <mergeCell ref="B5:E5"/>
    <mergeCell ref="B6:J6"/>
    <mergeCell ref="B14:J14"/>
    <mergeCell ref="B16:E16"/>
  </mergeCells>
  <pageMargins left="0.31496062992125984" right="0.31496062992125984" top="0.74803149606299213" bottom="0.74803149606299213" header="0.31496062992125984" footer="0.31496062992125984"/>
  <pageSetup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46"/>
  <sheetViews>
    <sheetView topLeftCell="B7" workbookViewId="0">
      <selection activeCell="F38" sqref="F38"/>
    </sheetView>
  </sheetViews>
  <sheetFormatPr baseColWidth="10" defaultColWidth="11.42578125" defaultRowHeight="15" x14ac:dyDescent="0.25"/>
  <cols>
    <col min="1" max="1" width="4.7109375" customWidth="1"/>
    <col min="2" max="2" width="6.85546875" customWidth="1"/>
    <col min="3" max="3" width="40.7109375" customWidth="1"/>
    <col min="4" max="5" width="15.7109375" customWidth="1"/>
    <col min="6" max="6" width="45.7109375" customWidth="1"/>
    <col min="7" max="7" width="15.7109375" customWidth="1"/>
    <col min="8" max="8" width="13.140625" customWidth="1"/>
  </cols>
  <sheetData>
    <row r="1" spans="1:12" x14ac:dyDescent="0.25">
      <c r="C1" s="143"/>
      <c r="D1" s="143" t="s">
        <v>438</v>
      </c>
      <c r="E1" s="143"/>
      <c r="F1" s="143"/>
      <c r="G1" s="143"/>
      <c r="H1" s="143"/>
      <c r="I1" s="143"/>
    </row>
    <row r="2" spans="1:12" x14ac:dyDescent="0.25">
      <c r="C2" s="144"/>
      <c r="D2" s="144" t="s">
        <v>439</v>
      </c>
      <c r="E2" s="143"/>
      <c r="F2" s="143"/>
      <c r="G2" s="143"/>
      <c r="H2" s="143"/>
      <c r="I2" s="143"/>
    </row>
    <row r="3" spans="1:12" x14ac:dyDescent="0.25">
      <c r="C3" s="143"/>
      <c r="D3" s="143"/>
      <c r="E3" s="143"/>
      <c r="F3" s="143"/>
      <c r="G3" s="143"/>
      <c r="H3" s="143"/>
      <c r="I3" s="143"/>
    </row>
    <row r="4" spans="1:12" x14ac:dyDescent="0.25">
      <c r="C4" s="144"/>
      <c r="D4" s="144" t="s">
        <v>440</v>
      </c>
      <c r="E4" s="144" t="s">
        <v>441</v>
      </c>
      <c r="F4" s="143"/>
      <c r="G4" s="143"/>
      <c r="H4" s="143"/>
      <c r="I4" s="143"/>
    </row>
    <row r="5" spans="1:12" x14ac:dyDescent="0.25">
      <c r="C5" s="144"/>
      <c r="D5" s="144"/>
      <c r="E5" s="144"/>
      <c r="F5" s="144"/>
      <c r="G5" s="144"/>
      <c r="H5" s="144"/>
      <c r="I5" s="144"/>
    </row>
    <row r="6" spans="1:12" x14ac:dyDescent="0.25">
      <c r="C6" s="144"/>
      <c r="D6" s="144" t="s">
        <v>442</v>
      </c>
      <c r="E6" s="144" t="s">
        <v>443</v>
      </c>
      <c r="F6" s="144"/>
      <c r="G6" s="144"/>
      <c r="H6" s="144"/>
      <c r="I6" s="144"/>
    </row>
    <row r="7" spans="1:12" x14ac:dyDescent="0.25">
      <c r="C7" s="144"/>
      <c r="D7" s="144" t="s">
        <v>444</v>
      </c>
      <c r="E7" s="145" t="s">
        <v>445</v>
      </c>
      <c r="F7" s="144"/>
      <c r="G7" s="144"/>
      <c r="H7" s="144"/>
      <c r="I7" s="144"/>
    </row>
    <row r="9" spans="1:12" x14ac:dyDescent="0.25">
      <c r="G9" s="146"/>
    </row>
    <row r="10" spans="1:12" ht="25.5" customHeight="1" x14ac:dyDescent="0.25">
      <c r="A10" s="147" t="s">
        <v>3</v>
      </c>
      <c r="B10" s="147" t="s">
        <v>446</v>
      </c>
      <c r="C10" s="147" t="s">
        <v>4</v>
      </c>
      <c r="D10" s="147" t="s">
        <v>447</v>
      </c>
      <c r="E10" s="147" t="s">
        <v>448</v>
      </c>
      <c r="F10" s="147" t="s">
        <v>449</v>
      </c>
      <c r="G10" s="148" t="s">
        <v>450</v>
      </c>
      <c r="H10" s="147" t="s">
        <v>451</v>
      </c>
    </row>
    <row r="11" spans="1:12" x14ac:dyDescent="0.25">
      <c r="A11" s="149">
        <v>1</v>
      </c>
      <c r="B11" s="149" t="s">
        <v>452</v>
      </c>
      <c r="C11" s="150" t="s">
        <v>453</v>
      </c>
      <c r="D11" s="150" t="s">
        <v>454</v>
      </c>
      <c r="E11" s="151" t="s">
        <v>455</v>
      </c>
      <c r="F11" s="152" t="s">
        <v>456</v>
      </c>
      <c r="G11" s="153" t="s">
        <v>457</v>
      </c>
      <c r="H11" s="154" t="s">
        <v>458</v>
      </c>
    </row>
    <row r="12" spans="1:12" x14ac:dyDescent="0.25">
      <c r="A12" s="149">
        <v>2</v>
      </c>
      <c r="B12" s="149" t="s">
        <v>459</v>
      </c>
      <c r="C12" s="150" t="s">
        <v>460</v>
      </c>
      <c r="D12" s="150" t="s">
        <v>461</v>
      </c>
      <c r="E12" s="151" t="s">
        <v>462</v>
      </c>
      <c r="F12" s="152" t="s">
        <v>463</v>
      </c>
      <c r="G12" s="150" t="s">
        <v>464</v>
      </c>
      <c r="H12" s="154" t="s">
        <v>465</v>
      </c>
    </row>
    <row r="13" spans="1:12" x14ac:dyDescent="0.25">
      <c r="A13" s="149">
        <v>3</v>
      </c>
      <c r="B13" s="149" t="s">
        <v>466</v>
      </c>
      <c r="C13" s="150" t="s">
        <v>467</v>
      </c>
      <c r="D13" s="150" t="s">
        <v>461</v>
      </c>
      <c r="E13" s="150" t="s">
        <v>468</v>
      </c>
      <c r="F13" s="155" t="s">
        <v>469</v>
      </c>
      <c r="G13" s="150" t="s">
        <v>464</v>
      </c>
      <c r="H13" s="154" t="s">
        <v>470</v>
      </c>
    </row>
    <row r="14" spans="1:12" x14ac:dyDescent="0.25">
      <c r="A14" s="149">
        <v>4</v>
      </c>
      <c r="B14" s="149" t="s">
        <v>459</v>
      </c>
      <c r="C14" s="150" t="s">
        <v>471</v>
      </c>
      <c r="D14" s="150" t="s">
        <v>461</v>
      </c>
      <c r="E14" s="151" t="s">
        <v>472</v>
      </c>
      <c r="F14" s="152" t="s">
        <v>473</v>
      </c>
      <c r="G14" s="150" t="s">
        <v>464</v>
      </c>
      <c r="H14" s="154" t="s">
        <v>474</v>
      </c>
    </row>
    <row r="15" spans="1:12" ht="15" customHeight="1" x14ac:dyDescent="0.25">
      <c r="A15" s="149">
        <v>5</v>
      </c>
      <c r="B15" s="149" t="s">
        <v>475</v>
      </c>
      <c r="C15" s="144" t="s">
        <v>476</v>
      </c>
      <c r="D15" s="150" t="s">
        <v>477</v>
      </c>
      <c r="E15" s="144" t="s">
        <v>477</v>
      </c>
      <c r="F15" s="152" t="s">
        <v>478</v>
      </c>
      <c r="G15" s="150" t="s">
        <v>479</v>
      </c>
      <c r="H15" s="154" t="s">
        <v>480</v>
      </c>
      <c r="J15" s="888" t="s">
        <v>481</v>
      </c>
      <c r="K15" s="888"/>
      <c r="L15" s="888"/>
    </row>
    <row r="16" spans="1:12" x14ac:dyDescent="0.25">
      <c r="A16" s="149">
        <v>6</v>
      </c>
      <c r="B16" s="149" t="s">
        <v>475</v>
      </c>
      <c r="C16" s="150" t="s">
        <v>482</v>
      </c>
      <c r="D16" s="150" t="s">
        <v>483</v>
      </c>
      <c r="E16" s="151" t="s">
        <v>484</v>
      </c>
      <c r="F16" s="150" t="s">
        <v>485</v>
      </c>
      <c r="G16" s="150" t="s">
        <v>486</v>
      </c>
      <c r="H16" s="154" t="s">
        <v>487</v>
      </c>
      <c r="J16" s="888"/>
      <c r="K16" s="888"/>
      <c r="L16" s="888"/>
    </row>
    <row r="17" spans="1:12" x14ac:dyDescent="0.25">
      <c r="A17" s="149">
        <v>7</v>
      </c>
      <c r="B17" s="149" t="s">
        <v>475</v>
      </c>
      <c r="C17" s="150" t="s">
        <v>488</v>
      </c>
      <c r="D17" s="150" t="s">
        <v>489</v>
      </c>
      <c r="E17" s="151" t="s">
        <v>490</v>
      </c>
      <c r="F17" s="152" t="s">
        <v>491</v>
      </c>
      <c r="G17" s="150" t="s">
        <v>486</v>
      </c>
      <c r="H17" s="154" t="s">
        <v>492</v>
      </c>
      <c r="J17" s="888"/>
      <c r="K17" s="888"/>
      <c r="L17" s="888"/>
    </row>
    <row r="18" spans="1:12" x14ac:dyDescent="0.25">
      <c r="A18" s="149">
        <v>8</v>
      </c>
      <c r="B18" s="149" t="s">
        <v>475</v>
      </c>
      <c r="C18" s="150" t="s">
        <v>493</v>
      </c>
      <c r="D18" s="150" t="s">
        <v>494</v>
      </c>
      <c r="E18" s="151" t="s">
        <v>495</v>
      </c>
      <c r="F18" s="150" t="s">
        <v>496</v>
      </c>
      <c r="G18" s="150" t="s">
        <v>497</v>
      </c>
      <c r="H18" s="154" t="s">
        <v>498</v>
      </c>
      <c r="I18" s="156"/>
      <c r="J18" s="888"/>
      <c r="K18" s="888"/>
      <c r="L18" s="888"/>
    </row>
    <row r="19" spans="1:12" x14ac:dyDescent="0.25">
      <c r="A19" s="149">
        <v>9</v>
      </c>
      <c r="B19" s="149" t="s">
        <v>475</v>
      </c>
      <c r="C19" s="150" t="s">
        <v>499</v>
      </c>
      <c r="D19" s="150" t="s">
        <v>461</v>
      </c>
      <c r="E19" s="150" t="s">
        <v>500</v>
      </c>
      <c r="F19" s="155" t="s">
        <v>501</v>
      </c>
      <c r="G19" s="150" t="s">
        <v>464</v>
      </c>
      <c r="H19" s="154" t="s">
        <v>502</v>
      </c>
      <c r="J19" s="888"/>
      <c r="K19" s="888"/>
      <c r="L19" s="888"/>
    </row>
    <row r="20" spans="1:12" x14ac:dyDescent="0.25">
      <c r="A20" s="149">
        <v>10</v>
      </c>
      <c r="B20" s="149" t="s">
        <v>475</v>
      </c>
      <c r="C20" s="150" t="s">
        <v>503</v>
      </c>
      <c r="D20" s="150" t="s">
        <v>504</v>
      </c>
      <c r="E20" s="151" t="s">
        <v>505</v>
      </c>
      <c r="F20" s="152" t="s">
        <v>506</v>
      </c>
      <c r="G20" s="150" t="s">
        <v>486</v>
      </c>
      <c r="H20" s="157">
        <v>161801126868</v>
      </c>
      <c r="J20" s="888"/>
      <c r="K20" s="888"/>
      <c r="L20" s="888"/>
    </row>
    <row r="21" spans="1:12" x14ac:dyDescent="0.25">
      <c r="A21" s="149">
        <v>11</v>
      </c>
      <c r="B21" s="149" t="s">
        <v>475</v>
      </c>
      <c r="C21" s="150" t="s">
        <v>507</v>
      </c>
      <c r="D21" s="150" t="s">
        <v>461</v>
      </c>
      <c r="E21" s="151" t="s">
        <v>508</v>
      </c>
      <c r="F21" s="152" t="s">
        <v>509</v>
      </c>
      <c r="G21" s="150" t="s">
        <v>464</v>
      </c>
      <c r="H21" s="154" t="s">
        <v>510</v>
      </c>
    </row>
    <row r="22" spans="1:12" x14ac:dyDescent="0.25">
      <c r="A22" s="149">
        <v>12</v>
      </c>
      <c r="B22" s="149" t="s">
        <v>459</v>
      </c>
      <c r="C22" s="150" t="s">
        <v>511</v>
      </c>
      <c r="D22" s="150" t="s">
        <v>512</v>
      </c>
      <c r="E22" s="150" t="s">
        <v>513</v>
      </c>
      <c r="F22" s="155" t="s">
        <v>514</v>
      </c>
      <c r="G22" s="150" t="s">
        <v>464</v>
      </c>
      <c r="H22" s="154" t="s">
        <v>515</v>
      </c>
      <c r="I22" s="158" t="s">
        <v>516</v>
      </c>
    </row>
    <row r="23" spans="1:12" x14ac:dyDescent="0.25">
      <c r="A23" s="149">
        <v>13</v>
      </c>
      <c r="B23" s="149" t="s">
        <v>475</v>
      </c>
      <c r="C23" s="159" t="s">
        <v>517</v>
      </c>
      <c r="D23" s="150" t="s">
        <v>512</v>
      </c>
      <c r="E23" s="150"/>
      <c r="F23" s="150" t="s">
        <v>518</v>
      </c>
      <c r="G23" s="150" t="s">
        <v>464</v>
      </c>
      <c r="H23" s="154" t="s">
        <v>519</v>
      </c>
    </row>
    <row r="24" spans="1:12" x14ac:dyDescent="0.25">
      <c r="A24" s="149">
        <v>14</v>
      </c>
      <c r="B24" s="149" t="s">
        <v>475</v>
      </c>
      <c r="C24" s="150" t="s">
        <v>520</v>
      </c>
      <c r="D24" s="150" t="s">
        <v>494</v>
      </c>
      <c r="E24" s="151" t="s">
        <v>521</v>
      </c>
      <c r="F24" s="152" t="s">
        <v>522</v>
      </c>
      <c r="G24" s="150" t="s">
        <v>497</v>
      </c>
      <c r="H24" s="154" t="s">
        <v>523</v>
      </c>
    </row>
    <row r="25" spans="1:12" x14ac:dyDescent="0.25">
      <c r="A25" s="149">
        <v>15</v>
      </c>
      <c r="B25" s="149" t="s">
        <v>475</v>
      </c>
      <c r="C25" s="144" t="s">
        <v>524</v>
      </c>
      <c r="D25" s="150"/>
      <c r="E25" s="150" t="s">
        <v>525</v>
      </c>
      <c r="F25" s="155" t="s">
        <v>526</v>
      </c>
      <c r="G25" s="150" t="s">
        <v>479</v>
      </c>
      <c r="H25" s="154" t="s">
        <v>480</v>
      </c>
    </row>
    <row r="26" spans="1:12" x14ac:dyDescent="0.25">
      <c r="A26" s="149">
        <v>16</v>
      </c>
      <c r="B26" s="149" t="s">
        <v>459</v>
      </c>
      <c r="C26" s="150" t="s">
        <v>527</v>
      </c>
      <c r="D26" s="150" t="s">
        <v>461</v>
      </c>
      <c r="E26" s="151" t="s">
        <v>528</v>
      </c>
      <c r="F26" s="152" t="s">
        <v>529</v>
      </c>
      <c r="G26" s="150" t="s">
        <v>464</v>
      </c>
      <c r="H26" s="154" t="s">
        <v>530</v>
      </c>
    </row>
    <row r="27" spans="1:12" x14ac:dyDescent="0.25">
      <c r="A27" s="149">
        <v>17</v>
      </c>
      <c r="B27" s="149" t="s">
        <v>475</v>
      </c>
      <c r="C27" s="150" t="s">
        <v>531</v>
      </c>
      <c r="D27" s="150" t="s">
        <v>532</v>
      </c>
      <c r="E27" s="151" t="s">
        <v>533</v>
      </c>
      <c r="F27" s="160" t="s">
        <v>534</v>
      </c>
      <c r="G27" s="150" t="s">
        <v>535</v>
      </c>
      <c r="H27" s="154" t="s">
        <v>536</v>
      </c>
    </row>
    <row r="28" spans="1:12" x14ac:dyDescent="0.25">
      <c r="A28" s="149">
        <v>18</v>
      </c>
      <c r="B28" s="149" t="s">
        <v>475</v>
      </c>
      <c r="C28" s="150" t="s">
        <v>537</v>
      </c>
      <c r="D28" s="150" t="s">
        <v>461</v>
      </c>
      <c r="E28" s="151" t="s">
        <v>538</v>
      </c>
      <c r="F28" s="152" t="s">
        <v>539</v>
      </c>
      <c r="G28" s="150" t="s">
        <v>464</v>
      </c>
      <c r="H28" s="154" t="s">
        <v>540</v>
      </c>
    </row>
    <row r="29" spans="1:12" x14ac:dyDescent="0.25">
      <c r="A29" s="149">
        <v>19</v>
      </c>
      <c r="B29" s="149" t="s">
        <v>475</v>
      </c>
      <c r="C29" s="150" t="s">
        <v>541</v>
      </c>
      <c r="D29" s="150" t="s">
        <v>461</v>
      </c>
      <c r="E29" s="151" t="s">
        <v>542</v>
      </c>
      <c r="F29" s="161" t="s">
        <v>543</v>
      </c>
      <c r="G29" s="150" t="s">
        <v>464</v>
      </c>
      <c r="H29" s="154" t="s">
        <v>544</v>
      </c>
    </row>
    <row r="30" spans="1:12" x14ac:dyDescent="0.25">
      <c r="A30" s="149">
        <v>20</v>
      </c>
      <c r="B30" s="162" t="s">
        <v>459</v>
      </c>
      <c r="C30" s="163" t="s">
        <v>545</v>
      </c>
      <c r="D30" s="163"/>
      <c r="E30" s="163"/>
      <c r="F30" s="163" t="s">
        <v>546</v>
      </c>
      <c r="G30" s="163" t="s">
        <v>547</v>
      </c>
      <c r="H30" s="164" t="s">
        <v>548</v>
      </c>
      <c r="I30" s="156"/>
    </row>
    <row r="31" spans="1:12" x14ac:dyDescent="0.25">
      <c r="A31" s="149">
        <v>21</v>
      </c>
      <c r="B31" s="149" t="s">
        <v>459</v>
      </c>
      <c r="C31" s="150" t="s">
        <v>549</v>
      </c>
      <c r="D31" s="150" t="s">
        <v>461</v>
      </c>
      <c r="E31" s="151" t="s">
        <v>550</v>
      </c>
      <c r="F31" s="152" t="s">
        <v>551</v>
      </c>
      <c r="G31" s="150" t="s">
        <v>464</v>
      </c>
      <c r="H31" s="154" t="s">
        <v>552</v>
      </c>
    </row>
    <row r="32" spans="1:12" x14ac:dyDescent="0.25">
      <c r="A32" s="149">
        <v>22</v>
      </c>
      <c r="B32" s="149"/>
      <c r="C32" s="150" t="s">
        <v>553</v>
      </c>
      <c r="D32" s="150" t="s">
        <v>554</v>
      </c>
      <c r="E32" s="151" t="s">
        <v>555</v>
      </c>
      <c r="F32" s="152" t="s">
        <v>556</v>
      </c>
      <c r="G32" s="150" t="s">
        <v>557</v>
      </c>
      <c r="H32" s="154" t="s">
        <v>558</v>
      </c>
    </row>
    <row r="33" spans="1:8" x14ac:dyDescent="0.25">
      <c r="A33" s="149">
        <v>23</v>
      </c>
      <c r="B33" s="149" t="s">
        <v>459</v>
      </c>
      <c r="C33" s="150" t="s">
        <v>559</v>
      </c>
      <c r="D33" s="150" t="s">
        <v>461</v>
      </c>
      <c r="E33" s="151" t="s">
        <v>560</v>
      </c>
      <c r="F33" s="152" t="s">
        <v>561</v>
      </c>
      <c r="G33" s="150" t="s">
        <v>464</v>
      </c>
      <c r="H33" s="154" t="s">
        <v>562</v>
      </c>
    </row>
    <row r="34" spans="1:8" x14ac:dyDescent="0.25">
      <c r="A34" s="149">
        <v>24</v>
      </c>
      <c r="B34" s="149" t="s">
        <v>459</v>
      </c>
      <c r="C34" s="150" t="s">
        <v>563</v>
      </c>
      <c r="D34" s="150" t="s">
        <v>483</v>
      </c>
      <c r="E34" s="150" t="s">
        <v>564</v>
      </c>
      <c r="F34" s="155" t="s">
        <v>565</v>
      </c>
      <c r="G34" s="150" t="s">
        <v>486</v>
      </c>
      <c r="H34" s="154" t="s">
        <v>566</v>
      </c>
    </row>
    <row r="35" spans="1:8" x14ac:dyDescent="0.25">
      <c r="A35" s="149">
        <v>25</v>
      </c>
      <c r="B35" s="149" t="s">
        <v>475</v>
      </c>
      <c r="C35" s="150" t="s">
        <v>567</v>
      </c>
      <c r="D35" s="150" t="s">
        <v>494</v>
      </c>
      <c r="E35" s="151" t="s">
        <v>568</v>
      </c>
      <c r="F35" s="150" t="s">
        <v>569</v>
      </c>
      <c r="G35" s="150" t="s">
        <v>497</v>
      </c>
      <c r="H35" s="154" t="s">
        <v>570</v>
      </c>
    </row>
    <row r="36" spans="1:8" x14ac:dyDescent="0.25">
      <c r="A36" s="149">
        <v>26</v>
      </c>
      <c r="B36" s="149" t="s">
        <v>459</v>
      </c>
      <c r="C36" s="150" t="s">
        <v>571</v>
      </c>
      <c r="D36" s="150" t="s">
        <v>572</v>
      </c>
      <c r="E36" s="151" t="s">
        <v>573</v>
      </c>
      <c r="F36" s="150" t="s">
        <v>574</v>
      </c>
      <c r="G36" s="150" t="s">
        <v>575</v>
      </c>
      <c r="H36" s="154" t="s">
        <v>576</v>
      </c>
    </row>
    <row r="37" spans="1:8" x14ac:dyDescent="0.25">
      <c r="A37" s="149">
        <v>27</v>
      </c>
      <c r="B37" s="149" t="s">
        <v>577</v>
      </c>
      <c r="C37" s="150" t="s">
        <v>578</v>
      </c>
      <c r="D37" s="150" t="s">
        <v>579</v>
      </c>
      <c r="E37" s="151" t="s">
        <v>580</v>
      </c>
      <c r="F37" s="152" t="s">
        <v>581</v>
      </c>
      <c r="G37" s="150" t="s">
        <v>464</v>
      </c>
      <c r="H37" s="154" t="s">
        <v>582</v>
      </c>
    </row>
    <row r="38" spans="1:8" x14ac:dyDescent="0.25">
      <c r="A38" s="149">
        <v>28</v>
      </c>
      <c r="B38" s="149" t="s">
        <v>475</v>
      </c>
      <c r="C38" s="150" t="s">
        <v>583</v>
      </c>
      <c r="D38" s="150" t="s">
        <v>584</v>
      </c>
      <c r="E38" s="150"/>
      <c r="F38" s="155" t="s">
        <v>585</v>
      </c>
      <c r="G38" s="150" t="s">
        <v>479</v>
      </c>
      <c r="H38" s="154" t="s">
        <v>586</v>
      </c>
    </row>
    <row r="39" spans="1:8" x14ac:dyDescent="0.25">
      <c r="A39" s="149">
        <v>29</v>
      </c>
      <c r="B39" s="149" t="s">
        <v>459</v>
      </c>
      <c r="C39" s="150" t="s">
        <v>587</v>
      </c>
      <c r="D39" s="150" t="s">
        <v>461</v>
      </c>
      <c r="E39" s="151" t="s">
        <v>588</v>
      </c>
      <c r="F39" s="152" t="s">
        <v>589</v>
      </c>
      <c r="G39" s="150" t="s">
        <v>464</v>
      </c>
      <c r="H39" s="154" t="s">
        <v>590</v>
      </c>
    </row>
    <row r="40" spans="1:8" x14ac:dyDescent="0.25">
      <c r="A40" s="149">
        <v>30</v>
      </c>
      <c r="B40" s="149" t="s">
        <v>475</v>
      </c>
      <c r="C40" s="150" t="s">
        <v>591</v>
      </c>
      <c r="D40" s="150" t="s">
        <v>461</v>
      </c>
      <c r="E40" s="151" t="s">
        <v>592</v>
      </c>
      <c r="F40" s="152" t="s">
        <v>593</v>
      </c>
      <c r="G40" s="150" t="s">
        <v>464</v>
      </c>
      <c r="H40" s="154" t="s">
        <v>594</v>
      </c>
    </row>
    <row r="41" spans="1:8" x14ac:dyDescent="0.25">
      <c r="A41" s="149">
        <v>31</v>
      </c>
      <c r="B41" s="149" t="s">
        <v>459</v>
      </c>
      <c r="C41" s="150" t="s">
        <v>595</v>
      </c>
      <c r="D41" s="150" t="s">
        <v>461</v>
      </c>
      <c r="E41" s="151" t="s">
        <v>596</v>
      </c>
      <c r="F41" s="152" t="s">
        <v>597</v>
      </c>
      <c r="G41" s="150" t="s">
        <v>464</v>
      </c>
      <c r="H41" s="154" t="s">
        <v>598</v>
      </c>
    </row>
    <row r="42" spans="1:8" x14ac:dyDescent="0.25">
      <c r="A42" s="149">
        <v>32</v>
      </c>
      <c r="B42" s="149" t="s">
        <v>577</v>
      </c>
      <c r="C42" s="150" t="s">
        <v>599</v>
      </c>
      <c r="D42" s="150" t="s">
        <v>600</v>
      </c>
      <c r="E42" s="150" t="s">
        <v>600</v>
      </c>
      <c r="F42" s="144" t="s">
        <v>601</v>
      </c>
      <c r="G42" s="150" t="s">
        <v>602</v>
      </c>
      <c r="H42" s="154"/>
    </row>
    <row r="43" spans="1:8" x14ac:dyDescent="0.25">
      <c r="A43" s="149">
        <v>33</v>
      </c>
      <c r="B43" s="149" t="s">
        <v>459</v>
      </c>
      <c r="C43" s="150" t="s">
        <v>603</v>
      </c>
      <c r="D43" s="150" t="s">
        <v>461</v>
      </c>
      <c r="E43" s="151" t="s">
        <v>604</v>
      </c>
      <c r="F43" s="152" t="s">
        <v>605</v>
      </c>
      <c r="G43" s="150" t="s">
        <v>464</v>
      </c>
      <c r="H43" s="154" t="s">
        <v>606</v>
      </c>
    </row>
    <row r="44" spans="1:8" x14ac:dyDescent="0.25">
      <c r="C44" s="158" t="s">
        <v>607</v>
      </c>
      <c r="D44" t="s">
        <v>608</v>
      </c>
    </row>
    <row r="45" spans="1:8" x14ac:dyDescent="0.25">
      <c r="A45" s="165">
        <v>24</v>
      </c>
      <c r="B45" s="165" t="s">
        <v>459</v>
      </c>
      <c r="C45" s="166" t="s">
        <v>609</v>
      </c>
      <c r="D45" s="166" t="s">
        <v>483</v>
      </c>
      <c r="E45" s="167" t="s">
        <v>610</v>
      </c>
      <c r="F45" s="166" t="s">
        <v>611</v>
      </c>
      <c r="G45" s="167"/>
      <c r="H45" s="166" t="s">
        <v>612</v>
      </c>
    </row>
    <row r="46" spans="1:8" x14ac:dyDescent="0.25">
      <c r="C46" s="144" t="s">
        <v>613</v>
      </c>
      <c r="F46" t="s">
        <v>614</v>
      </c>
    </row>
  </sheetData>
  <mergeCells count="1">
    <mergeCell ref="J15:L20"/>
  </mergeCells>
  <hyperlinks>
    <hyperlink ref="F24" r:id="rId1"/>
    <hyperlink ref="F40" r:id="rId2"/>
    <hyperlink ref="F20" r:id="rId3"/>
    <hyperlink ref="F26" r:id="rId4"/>
    <hyperlink ref="F34" r:id="rId5" display="jov_120594_ch@hotmail.com"/>
    <hyperlink ref="F43" r:id="rId6"/>
    <hyperlink ref="F21" r:id="rId7"/>
    <hyperlink ref="F19" r:id="rId8"/>
    <hyperlink ref="F37" r:id="rId9"/>
    <hyperlink ref="F28" r:id="rId10"/>
    <hyperlink ref="F41" r:id="rId11"/>
    <hyperlink ref="F11" r:id="rId12"/>
    <hyperlink ref="F33" r:id="rId13"/>
    <hyperlink ref="F14" r:id="rId14"/>
    <hyperlink ref="F32" r:id="rId15"/>
    <hyperlink ref="F15" r:id="rId16"/>
    <hyperlink ref="F22" r:id="rId17"/>
    <hyperlink ref="F25" r:id="rId18"/>
    <hyperlink ref="F17" r:id="rId19"/>
    <hyperlink ref="F39" r:id="rId20"/>
    <hyperlink ref="F31" r:id="rId21"/>
    <hyperlink ref="F38" r:id="rId22"/>
    <hyperlink ref="F13" r:id="rId23"/>
    <hyperlink ref="F12" r:id="rId24"/>
  </hyperlinks>
  <printOptions gridLines="1"/>
  <pageMargins left="0.70866141732283472" right="0.31496062992125984" top="0.74803149606299213" bottom="0.74803149606299213" header="0.31496062992125984" footer="0.31496062992125984"/>
  <pageSetup paperSize="5" orientation="landscape" errors="NA" horizontalDpi="4294967293" verticalDpi="4294967293" r:id="rId25"/>
  <drawing r:id="rId26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W549"/>
  <sheetViews>
    <sheetView topLeftCell="L362" workbookViewId="0">
      <selection activeCell="Q46" sqref="Q46"/>
    </sheetView>
  </sheetViews>
  <sheetFormatPr baseColWidth="10" defaultRowHeight="15" x14ac:dyDescent="0.25"/>
  <cols>
    <col min="11" max="11" width="12.5703125" customWidth="1"/>
    <col min="19" max="19" width="13.140625" customWidth="1"/>
  </cols>
  <sheetData>
    <row r="1" spans="1:14" x14ac:dyDescent="0.25">
      <c r="A1" s="950" t="s">
        <v>1914</v>
      </c>
      <c r="B1" s="950"/>
      <c r="C1" s="950"/>
      <c r="D1" s="950"/>
      <c r="E1" s="950"/>
      <c r="F1" s="950"/>
      <c r="H1" s="950" t="s">
        <v>1915</v>
      </c>
      <c r="I1" s="950"/>
      <c r="J1" s="950"/>
      <c r="K1" s="950"/>
      <c r="L1" s="950"/>
      <c r="M1" s="950"/>
      <c r="N1" s="950"/>
    </row>
    <row r="2" spans="1:14" ht="15.75" thickBot="1" x14ac:dyDescent="0.3"/>
    <row r="3" spans="1:14" x14ac:dyDescent="0.25">
      <c r="A3" s="463" t="s">
        <v>1916</v>
      </c>
      <c r="B3" s="923" t="s">
        <v>1917</v>
      </c>
      <c r="C3" s="923"/>
      <c r="D3" s="923"/>
      <c r="E3" s="923"/>
      <c r="F3" s="924"/>
      <c r="H3" s="927" t="s">
        <v>97</v>
      </c>
      <c r="I3" s="928"/>
      <c r="J3" s="928"/>
      <c r="K3" s="928"/>
      <c r="L3" s="928"/>
      <c r="M3" s="928"/>
      <c r="N3" s="929"/>
    </row>
    <row r="4" spans="1:14" x14ac:dyDescent="0.25">
      <c r="A4" s="156"/>
      <c r="E4" s="464" t="s">
        <v>1912</v>
      </c>
      <c r="F4" s="465"/>
      <c r="H4" s="466"/>
      <c r="N4" s="467"/>
    </row>
    <row r="5" spans="1:14" x14ac:dyDescent="0.25">
      <c r="A5" s="156"/>
      <c r="F5" s="465"/>
      <c r="H5" s="468" t="s">
        <v>1918</v>
      </c>
      <c r="N5" s="467"/>
    </row>
    <row r="6" spans="1:14" x14ac:dyDescent="0.25">
      <c r="A6" s="469" t="s">
        <v>1919</v>
      </c>
      <c r="B6" s="470" t="s">
        <v>101</v>
      </c>
      <c r="C6" s="470" t="s">
        <v>1920</v>
      </c>
      <c r="D6" s="470" t="s">
        <v>1921</v>
      </c>
      <c r="E6" s="470" t="s">
        <v>1922</v>
      </c>
      <c r="F6" s="471" t="s">
        <v>105</v>
      </c>
      <c r="H6" s="938" t="s">
        <v>1267</v>
      </c>
      <c r="I6" s="939"/>
      <c r="J6" s="939"/>
      <c r="K6" s="939"/>
      <c r="L6" s="939"/>
      <c r="M6" s="939"/>
      <c r="N6" s="940"/>
    </row>
    <row r="7" spans="1:14" ht="38.25" customHeight="1" x14ac:dyDescent="0.25">
      <c r="A7" s="472" t="s">
        <v>1923</v>
      </c>
      <c r="F7" s="465"/>
      <c r="H7" s="473" t="s">
        <v>99</v>
      </c>
      <c r="I7" s="81" t="s">
        <v>101</v>
      </c>
      <c r="J7" s="82" t="s">
        <v>102</v>
      </c>
      <c r="K7" s="83" t="s">
        <v>103</v>
      </c>
      <c r="L7" s="84" t="s">
        <v>104</v>
      </c>
      <c r="M7" s="81"/>
      <c r="N7" s="474" t="s">
        <v>105</v>
      </c>
    </row>
    <row r="8" spans="1:14" hidden="1" x14ac:dyDescent="0.25">
      <c r="A8" s="475" t="s">
        <v>1924</v>
      </c>
      <c r="B8" s="56">
        <v>3422</v>
      </c>
      <c r="C8" s="56">
        <f t="shared" ref="C8:C16" si="0">+B8*0.05</f>
        <v>171.10000000000002</v>
      </c>
      <c r="D8" s="56">
        <v>4</v>
      </c>
      <c r="E8" s="56">
        <f>C8*D8</f>
        <v>684.40000000000009</v>
      </c>
      <c r="F8" s="476">
        <f t="shared" ref="F8:F16" si="1">B8+E8</f>
        <v>4106.3999999999996</v>
      </c>
      <c r="H8" s="477" t="s">
        <v>46</v>
      </c>
      <c r="I8" s="40">
        <v>3840</v>
      </c>
      <c r="J8" s="40">
        <v>150</v>
      </c>
      <c r="K8" s="40">
        <f>+I8*0.05</f>
        <v>192</v>
      </c>
      <c r="L8" s="40">
        <v>3</v>
      </c>
      <c r="M8" s="40">
        <f>K8*L8</f>
        <v>576</v>
      </c>
      <c r="N8" s="43">
        <f>I8+J8+M8</f>
        <v>4566</v>
      </c>
    </row>
    <row r="9" spans="1:14" x14ac:dyDescent="0.25">
      <c r="A9" s="472" t="s">
        <v>1925</v>
      </c>
      <c r="B9" s="56"/>
      <c r="C9" s="56">
        <f t="shared" si="0"/>
        <v>0</v>
      </c>
      <c r="D9" s="56"/>
      <c r="E9" s="56"/>
      <c r="F9" s="478">
        <f t="shared" si="1"/>
        <v>0</v>
      </c>
      <c r="H9" s="477" t="s">
        <v>20</v>
      </c>
      <c r="I9" s="40">
        <v>3600</v>
      </c>
      <c r="J9" s="40">
        <v>150</v>
      </c>
      <c r="K9" s="40">
        <f>+I9*0.05</f>
        <v>180</v>
      </c>
      <c r="L9" s="40">
        <v>3</v>
      </c>
      <c r="M9" s="40">
        <f>K9*L9</f>
        <v>540</v>
      </c>
      <c r="N9" s="43">
        <f>I9+J9+M9</f>
        <v>4290</v>
      </c>
    </row>
    <row r="10" spans="1:14" x14ac:dyDescent="0.25">
      <c r="A10" s="472"/>
      <c r="B10" s="56"/>
      <c r="C10" s="56"/>
      <c r="D10" s="56"/>
      <c r="E10" s="56"/>
      <c r="F10" s="478"/>
      <c r="H10" s="477" t="s">
        <v>39</v>
      </c>
      <c r="I10" s="40">
        <v>3600</v>
      </c>
      <c r="J10" s="40">
        <v>150</v>
      </c>
      <c r="K10" s="40">
        <f>+I10*0.05</f>
        <v>180</v>
      </c>
      <c r="L10" s="40">
        <v>2</v>
      </c>
      <c r="M10" s="40">
        <f>K10*L10</f>
        <v>360</v>
      </c>
      <c r="N10" s="43">
        <f>I10+J10+M10</f>
        <v>4110</v>
      </c>
    </row>
    <row r="11" spans="1:14" x14ac:dyDescent="0.25">
      <c r="A11" s="156" t="s">
        <v>1926</v>
      </c>
      <c r="B11" s="56">
        <v>2204</v>
      </c>
      <c r="C11" s="56">
        <f t="shared" si="0"/>
        <v>110.2</v>
      </c>
      <c r="D11" s="56">
        <v>3</v>
      </c>
      <c r="E11" s="56">
        <f>C11*D11</f>
        <v>330.6</v>
      </c>
      <c r="F11" s="476">
        <f t="shared" si="1"/>
        <v>2534.6</v>
      </c>
      <c r="H11" s="477" t="s">
        <v>40</v>
      </c>
      <c r="I11" s="40">
        <v>3600</v>
      </c>
      <c r="J11" s="40">
        <v>150</v>
      </c>
      <c r="K11" s="40"/>
      <c r="L11" s="40">
        <v>0</v>
      </c>
      <c r="M11" s="40">
        <f>K11+L11</f>
        <v>0</v>
      </c>
      <c r="N11" s="43">
        <f>I11+J11+M11</f>
        <v>3750</v>
      </c>
    </row>
    <row r="12" spans="1:14" x14ac:dyDescent="0.25">
      <c r="A12" s="156"/>
      <c r="B12" s="56"/>
      <c r="C12" s="56"/>
      <c r="D12" s="56"/>
      <c r="E12" s="56"/>
      <c r="F12" s="476"/>
      <c r="H12" s="477" t="s">
        <v>41</v>
      </c>
      <c r="I12" s="479">
        <v>3384</v>
      </c>
      <c r="J12" s="40"/>
      <c r="K12" s="40"/>
      <c r="L12" s="40"/>
      <c r="M12" s="40"/>
      <c r="N12" s="43">
        <f>SUM(I12:M12)</f>
        <v>3384</v>
      </c>
    </row>
    <row r="13" spans="1:14" x14ac:dyDescent="0.25">
      <c r="A13" s="475" t="s">
        <v>1927</v>
      </c>
      <c r="B13" s="56">
        <v>3422</v>
      </c>
      <c r="C13" s="56">
        <f t="shared" si="0"/>
        <v>171.10000000000002</v>
      </c>
      <c r="D13" s="56">
        <v>3</v>
      </c>
      <c r="E13" s="56">
        <f>C13*D13</f>
        <v>513.30000000000007</v>
      </c>
      <c r="F13" s="478">
        <f t="shared" si="1"/>
        <v>3935.3</v>
      </c>
      <c r="H13" s="477" t="s">
        <v>130</v>
      </c>
      <c r="I13" s="40">
        <v>3384</v>
      </c>
      <c r="J13" s="40"/>
      <c r="K13" s="40"/>
      <c r="L13" s="40"/>
      <c r="M13" s="40"/>
      <c r="N13" s="43">
        <f>SUM(I13:M13)</f>
        <v>3384</v>
      </c>
    </row>
    <row r="14" spans="1:14" x14ac:dyDescent="0.25">
      <c r="A14" s="475" t="s">
        <v>1928</v>
      </c>
      <c r="B14" s="56">
        <v>3422</v>
      </c>
      <c r="C14" s="56">
        <f t="shared" si="0"/>
        <v>171.10000000000002</v>
      </c>
      <c r="D14" s="56">
        <v>2</v>
      </c>
      <c r="E14" s="56">
        <f>C14*D14</f>
        <v>342.20000000000005</v>
      </c>
      <c r="F14" s="478">
        <f t="shared" si="1"/>
        <v>3764.2</v>
      </c>
      <c r="H14" s="477" t="s">
        <v>131</v>
      </c>
      <c r="I14" s="40">
        <v>3384</v>
      </c>
      <c r="J14" s="40"/>
      <c r="K14" s="40"/>
      <c r="L14" s="40"/>
      <c r="M14" s="40"/>
      <c r="N14" s="43">
        <f>SUM(I14:M14)</f>
        <v>3384</v>
      </c>
    </row>
    <row r="15" spans="1:14" x14ac:dyDescent="0.25">
      <c r="A15" s="475" t="s">
        <v>1929</v>
      </c>
      <c r="B15" s="56">
        <v>3422</v>
      </c>
      <c r="C15" s="56">
        <f t="shared" si="0"/>
        <v>171.10000000000002</v>
      </c>
      <c r="D15" s="56">
        <v>1</v>
      </c>
      <c r="E15" s="56">
        <f>C15*D15</f>
        <v>171.10000000000002</v>
      </c>
      <c r="F15" s="478">
        <f t="shared" si="1"/>
        <v>3593.1</v>
      </c>
      <c r="H15" s="477" t="s">
        <v>147</v>
      </c>
      <c r="I15" s="40">
        <v>3384</v>
      </c>
      <c r="J15" s="40"/>
      <c r="K15" s="40"/>
      <c r="L15" s="40"/>
      <c r="M15" s="40"/>
      <c r="N15" s="43">
        <f>SUM(I15:M15)</f>
        <v>3384</v>
      </c>
    </row>
    <row r="16" spans="1:14" x14ac:dyDescent="0.25">
      <c r="A16" s="475" t="s">
        <v>1930</v>
      </c>
      <c r="B16" s="56">
        <v>3422</v>
      </c>
      <c r="C16" s="56">
        <f t="shared" si="0"/>
        <v>171.10000000000002</v>
      </c>
      <c r="D16" s="56">
        <v>0</v>
      </c>
      <c r="E16" s="56">
        <f>C16*D16</f>
        <v>0</v>
      </c>
      <c r="F16" s="478">
        <f t="shared" si="1"/>
        <v>3422</v>
      </c>
      <c r="H16" s="466"/>
      <c r="N16" s="467"/>
    </row>
    <row r="17" spans="1:16" ht="15.75" thickBot="1" x14ac:dyDescent="0.3">
      <c r="A17" s="156"/>
      <c r="B17" s="56"/>
      <c r="C17" s="56"/>
      <c r="D17" s="56"/>
      <c r="E17" s="56"/>
      <c r="F17" s="478"/>
      <c r="H17" s="480" t="s">
        <v>108</v>
      </c>
      <c r="I17" s="481"/>
      <c r="J17" s="481"/>
      <c r="K17" s="481"/>
      <c r="L17" s="481"/>
      <c r="M17" s="481"/>
      <c r="N17" s="482">
        <f>SUM(N9:N15)</f>
        <v>25686</v>
      </c>
    </row>
    <row r="18" spans="1:16" x14ac:dyDescent="0.25">
      <c r="A18" s="483" t="s">
        <v>105</v>
      </c>
      <c r="B18" s="484">
        <f>SUM(B8:B16)</f>
        <v>19314</v>
      </c>
      <c r="C18" s="484">
        <f>SUM(C8:C17)</f>
        <v>965.7</v>
      </c>
      <c r="D18" s="484">
        <f>SUM(D8:D16)</f>
        <v>13</v>
      </c>
      <c r="E18" s="484">
        <f>SUM(E8:E16)</f>
        <v>2041.6000000000004</v>
      </c>
      <c r="F18" s="485">
        <f>SUM(F8:F17)</f>
        <v>21355.599999999999</v>
      </c>
    </row>
    <row r="20" spans="1:16" ht="15.75" thickBot="1" x14ac:dyDescent="0.3">
      <c r="A20" s="463" t="s">
        <v>1916</v>
      </c>
      <c r="B20" s="923" t="s">
        <v>1931</v>
      </c>
      <c r="C20" s="923"/>
      <c r="D20" s="923"/>
      <c r="E20" s="923"/>
      <c r="F20" s="924"/>
    </row>
    <row r="21" spans="1:16" x14ac:dyDescent="0.25">
      <c r="A21" s="156"/>
      <c r="E21" s="464"/>
      <c r="F21" s="465"/>
      <c r="H21" s="927" t="s">
        <v>97</v>
      </c>
      <c r="I21" s="928"/>
      <c r="J21" s="928"/>
      <c r="K21" s="928"/>
      <c r="L21" s="928"/>
      <c r="M21" s="928"/>
      <c r="N21" s="929"/>
    </row>
    <row r="22" spans="1:16" x14ac:dyDescent="0.25">
      <c r="A22" s="156"/>
      <c r="F22" s="465"/>
      <c r="H22" s="466"/>
      <c r="N22" s="467"/>
    </row>
    <row r="23" spans="1:16" x14ac:dyDescent="0.25">
      <c r="A23" s="469" t="s">
        <v>1919</v>
      </c>
      <c r="B23" s="470" t="s">
        <v>101</v>
      </c>
      <c r="C23" s="470" t="s">
        <v>1920</v>
      </c>
      <c r="D23" s="470" t="s">
        <v>1921</v>
      </c>
      <c r="E23" s="470" t="s">
        <v>1922</v>
      </c>
      <c r="F23" s="471" t="s">
        <v>105</v>
      </c>
      <c r="H23" s="468" t="s">
        <v>1932</v>
      </c>
      <c r="N23" s="467"/>
    </row>
    <row r="24" spans="1:16" x14ac:dyDescent="0.25">
      <c r="A24" s="472" t="s">
        <v>1925</v>
      </c>
      <c r="B24" s="56"/>
      <c r="C24" s="56">
        <f>+B24*0.05</f>
        <v>0</v>
      </c>
      <c r="D24" s="56"/>
      <c r="E24" s="56"/>
      <c r="F24" s="478">
        <f>B24+E24</f>
        <v>0</v>
      </c>
      <c r="H24" s="912" t="s">
        <v>1456</v>
      </c>
      <c r="I24" s="913"/>
      <c r="J24" s="913"/>
      <c r="K24" s="913"/>
      <c r="L24" s="913"/>
      <c r="M24" s="913"/>
      <c r="N24" s="914"/>
    </row>
    <row r="25" spans="1:16" ht="25.5" x14ac:dyDescent="0.25">
      <c r="A25" s="475" t="s">
        <v>1930</v>
      </c>
      <c r="B25" s="56">
        <v>3840</v>
      </c>
      <c r="C25" s="56">
        <f>+B25*0.05</f>
        <v>192</v>
      </c>
      <c r="D25" s="56">
        <v>1</v>
      </c>
      <c r="E25" s="56">
        <f>C25*D25</f>
        <v>192</v>
      </c>
      <c r="F25" s="478">
        <f>B25+E25</f>
        <v>4032</v>
      </c>
      <c r="H25" s="473" t="s">
        <v>99</v>
      </c>
      <c r="I25" s="81" t="s">
        <v>101</v>
      </c>
      <c r="J25" s="82" t="s">
        <v>102</v>
      </c>
      <c r="K25" s="83" t="s">
        <v>103</v>
      </c>
      <c r="L25" s="84" t="s">
        <v>104</v>
      </c>
      <c r="M25" s="81"/>
      <c r="N25" s="474" t="s">
        <v>105</v>
      </c>
    </row>
    <row r="26" spans="1:16" x14ac:dyDescent="0.25">
      <c r="A26" s="475"/>
      <c r="B26" s="56"/>
      <c r="C26" s="56"/>
      <c r="D26" s="56"/>
      <c r="E26" s="56"/>
      <c r="F26" s="478"/>
      <c r="H26" s="486" t="s">
        <v>40</v>
      </c>
      <c r="I26" s="40">
        <v>3840</v>
      </c>
      <c r="J26" s="40">
        <v>150</v>
      </c>
      <c r="K26" s="40">
        <f>+I26*0.05</f>
        <v>192</v>
      </c>
      <c r="L26" s="40">
        <v>2</v>
      </c>
      <c r="M26" s="40">
        <f>K26*L26</f>
        <v>384</v>
      </c>
      <c r="N26" s="43">
        <f>I26+J26+M26</f>
        <v>4374</v>
      </c>
    </row>
    <row r="27" spans="1:16" x14ac:dyDescent="0.25">
      <c r="A27" s="475"/>
      <c r="B27" s="56"/>
      <c r="C27" s="56"/>
      <c r="D27" s="56"/>
      <c r="E27" s="56"/>
      <c r="F27" s="478"/>
      <c r="H27" s="179" t="s">
        <v>41</v>
      </c>
      <c r="I27" s="40">
        <v>3840</v>
      </c>
      <c r="J27" s="40">
        <v>150</v>
      </c>
      <c r="K27" s="40">
        <f>+I27*0.05</f>
        <v>192</v>
      </c>
      <c r="L27" s="40">
        <v>1</v>
      </c>
      <c r="M27" s="40">
        <f>K27*L27</f>
        <v>192</v>
      </c>
      <c r="N27" s="43">
        <f>I27+J27+M27</f>
        <v>4182</v>
      </c>
      <c r="P27">
        <f>3840+150</f>
        <v>3990</v>
      </c>
    </row>
    <row r="28" spans="1:16" x14ac:dyDescent="0.25">
      <c r="A28" s="475"/>
      <c r="B28" s="56"/>
      <c r="C28" s="56"/>
      <c r="D28" s="56"/>
      <c r="E28" s="56"/>
      <c r="F28" s="478"/>
      <c r="H28" s="179" t="s">
        <v>130</v>
      </c>
      <c r="I28" s="40">
        <v>3840</v>
      </c>
      <c r="J28" s="40"/>
      <c r="K28" s="40">
        <v>0</v>
      </c>
      <c r="L28" s="40">
        <v>0</v>
      </c>
      <c r="M28" s="40">
        <f>K28*L28</f>
        <v>0</v>
      </c>
      <c r="N28" s="43">
        <f>I28+J28+M28</f>
        <v>3840</v>
      </c>
    </row>
    <row r="29" spans="1:16" ht="15.75" thickBot="1" x14ac:dyDescent="0.3">
      <c r="A29" s="475" t="s">
        <v>1933</v>
      </c>
      <c r="B29" s="56">
        <v>3840</v>
      </c>
      <c r="C29" s="56">
        <f>+B29*0.05</f>
        <v>192</v>
      </c>
      <c r="D29" s="56">
        <v>0</v>
      </c>
      <c r="E29" s="56">
        <f>C29*D29</f>
        <v>0</v>
      </c>
      <c r="F29" s="478">
        <f>B29+E29</f>
        <v>3840</v>
      </c>
      <c r="H29" s="487" t="s">
        <v>108</v>
      </c>
      <c r="I29" s="488"/>
      <c r="J29" s="488"/>
      <c r="K29" s="488"/>
      <c r="L29" s="488"/>
      <c r="M29" s="488"/>
      <c r="N29" s="49">
        <f>SUM(N26:N28)</f>
        <v>12396</v>
      </c>
    </row>
    <row r="30" spans="1:16" x14ac:dyDescent="0.25">
      <c r="A30" s="156"/>
      <c r="B30" s="56"/>
      <c r="C30" s="56"/>
      <c r="D30" s="56"/>
      <c r="E30" s="56"/>
      <c r="F30" s="478"/>
    </row>
    <row r="31" spans="1:16" x14ac:dyDescent="0.25">
      <c r="A31" s="483" t="s">
        <v>105</v>
      </c>
      <c r="B31" s="484">
        <f>SUM(B24:B29)</f>
        <v>7680</v>
      </c>
      <c r="C31" s="484">
        <f>SUM(C24:C30)</f>
        <v>384</v>
      </c>
      <c r="D31" s="484">
        <f>SUM(D24:D29)</f>
        <v>1</v>
      </c>
      <c r="E31" s="484">
        <f>SUM(E24:E29)</f>
        <v>192</v>
      </c>
      <c r="F31" s="485">
        <f>SUM(F24:F30)</f>
        <v>7872</v>
      </c>
      <c r="H31" s="489"/>
    </row>
    <row r="32" spans="1:16" ht="9.75" customHeight="1" x14ac:dyDescent="0.25"/>
    <row r="33" spans="1:14" ht="32.25" customHeight="1" thickBot="1" x14ac:dyDescent="0.3">
      <c r="A33" s="463" t="s">
        <v>1916</v>
      </c>
      <c r="B33" s="947" t="s">
        <v>1934</v>
      </c>
      <c r="C33" s="947"/>
      <c r="D33" s="947"/>
      <c r="E33" s="947"/>
      <c r="F33" s="948"/>
    </row>
    <row r="34" spans="1:14" x14ac:dyDescent="0.25">
      <c r="A34" s="156"/>
      <c r="E34" s="464"/>
      <c r="F34" s="465"/>
      <c r="H34" s="927" t="s">
        <v>97</v>
      </c>
      <c r="I34" s="928"/>
      <c r="J34" s="928"/>
      <c r="K34" s="928"/>
      <c r="L34" s="928"/>
      <c r="M34" s="928"/>
      <c r="N34" s="929"/>
    </row>
    <row r="35" spans="1:14" x14ac:dyDescent="0.25">
      <c r="A35" s="156"/>
      <c r="F35" s="465"/>
      <c r="H35" s="466"/>
      <c r="N35" s="467"/>
    </row>
    <row r="36" spans="1:14" x14ac:dyDescent="0.25">
      <c r="A36" s="469" t="s">
        <v>1919</v>
      </c>
      <c r="B36" s="470" t="s">
        <v>101</v>
      </c>
      <c r="C36" s="470" t="s">
        <v>1920</v>
      </c>
      <c r="D36" s="470" t="s">
        <v>1921</v>
      </c>
      <c r="E36" s="470" t="s">
        <v>1922</v>
      </c>
      <c r="F36" s="471" t="s">
        <v>105</v>
      </c>
      <c r="H36" s="468" t="s">
        <v>1935</v>
      </c>
      <c r="N36" s="467"/>
    </row>
    <row r="37" spans="1:14" x14ac:dyDescent="0.25">
      <c r="A37" s="949" t="s">
        <v>1925</v>
      </c>
      <c r="B37" s="851"/>
      <c r="C37" s="56"/>
      <c r="D37" s="56"/>
      <c r="E37" s="56"/>
      <c r="F37" s="478"/>
      <c r="H37" s="938" t="s">
        <v>1803</v>
      </c>
      <c r="I37" s="939"/>
      <c r="J37" s="939"/>
      <c r="K37" s="939"/>
      <c r="L37" s="939"/>
      <c r="M37" s="939"/>
      <c r="N37" s="940"/>
    </row>
    <row r="38" spans="1:14" ht="25.5" x14ac:dyDescent="0.25">
      <c r="A38" s="475" t="s">
        <v>1929</v>
      </c>
      <c r="B38" s="56">
        <v>2950</v>
      </c>
      <c r="C38" s="56">
        <f>+B38*0.05</f>
        <v>147.5</v>
      </c>
      <c r="D38" s="56">
        <v>10</v>
      </c>
      <c r="E38" s="56">
        <f>C38*D38</f>
        <v>1475</v>
      </c>
      <c r="F38" s="478">
        <f>B38+E38</f>
        <v>4425</v>
      </c>
      <c r="H38" s="473" t="s">
        <v>99</v>
      </c>
      <c r="I38" s="81" t="s">
        <v>101</v>
      </c>
      <c r="J38" s="82" t="s">
        <v>102</v>
      </c>
      <c r="K38" s="83" t="s">
        <v>103</v>
      </c>
      <c r="L38" s="84" t="s">
        <v>104</v>
      </c>
      <c r="M38" s="81"/>
      <c r="N38" s="474" t="s">
        <v>105</v>
      </c>
    </row>
    <row r="39" spans="1:14" x14ac:dyDescent="0.25">
      <c r="A39" s="475" t="s">
        <v>1930</v>
      </c>
      <c r="B39" s="56">
        <v>2950</v>
      </c>
      <c r="C39" s="56">
        <f>+B39*0.05</f>
        <v>147.5</v>
      </c>
      <c r="D39" s="56">
        <v>11</v>
      </c>
      <c r="E39" s="56">
        <f>C39*D39</f>
        <v>1622.5</v>
      </c>
      <c r="F39" s="478">
        <f>B39+E39</f>
        <v>4572.5</v>
      </c>
      <c r="H39" s="477" t="s">
        <v>155</v>
      </c>
      <c r="I39" s="40">
        <v>3200</v>
      </c>
      <c r="J39" s="40">
        <v>150</v>
      </c>
      <c r="K39" s="40">
        <f t="shared" ref="K39:K44" si="2">+I39*0.05</f>
        <v>160</v>
      </c>
      <c r="L39" s="40">
        <v>5</v>
      </c>
      <c r="M39" s="40">
        <f t="shared" ref="M39:M44" si="3">K39*L39</f>
        <v>800</v>
      </c>
      <c r="N39" s="43">
        <f t="shared" ref="N39:N44" si="4">I39+J39+M39</f>
        <v>4150</v>
      </c>
    </row>
    <row r="40" spans="1:14" x14ac:dyDescent="0.25">
      <c r="A40" s="475" t="s">
        <v>1933</v>
      </c>
      <c r="B40" s="56">
        <v>2950</v>
      </c>
      <c r="C40" s="56">
        <f>+B40*0.05</f>
        <v>147.5</v>
      </c>
      <c r="D40" s="56">
        <v>12</v>
      </c>
      <c r="E40" s="56">
        <f>C40*D40</f>
        <v>1770</v>
      </c>
      <c r="F40" s="478">
        <f>B40+E40</f>
        <v>4720</v>
      </c>
      <c r="H40" s="477" t="s">
        <v>1936</v>
      </c>
      <c r="I40" s="40">
        <v>3200</v>
      </c>
      <c r="J40" s="40">
        <v>150</v>
      </c>
      <c r="K40" s="40">
        <f t="shared" si="2"/>
        <v>160</v>
      </c>
      <c r="L40" s="40">
        <v>4</v>
      </c>
      <c r="M40" s="40">
        <f t="shared" si="3"/>
        <v>640</v>
      </c>
      <c r="N40" s="43">
        <f t="shared" si="4"/>
        <v>3990</v>
      </c>
    </row>
    <row r="41" spans="1:14" x14ac:dyDescent="0.25">
      <c r="A41" s="156"/>
      <c r="B41" s="56"/>
      <c r="C41" s="56"/>
      <c r="D41" s="56"/>
      <c r="E41" s="56"/>
      <c r="F41" s="478"/>
      <c r="H41" s="477" t="s">
        <v>1937</v>
      </c>
      <c r="I41" s="40">
        <v>3200</v>
      </c>
      <c r="J41" s="40">
        <v>150</v>
      </c>
      <c r="K41" s="40">
        <f t="shared" si="2"/>
        <v>160</v>
      </c>
      <c r="L41" s="40">
        <v>3</v>
      </c>
      <c r="M41" s="40">
        <f t="shared" si="3"/>
        <v>480</v>
      </c>
      <c r="N41" s="43">
        <f t="shared" si="4"/>
        <v>3830</v>
      </c>
    </row>
    <row r="42" spans="1:14" x14ac:dyDescent="0.25">
      <c r="A42" s="483" t="s">
        <v>105</v>
      </c>
      <c r="B42" s="484"/>
      <c r="C42" s="484"/>
      <c r="D42" s="484"/>
      <c r="E42" s="484"/>
      <c r="F42" s="485">
        <f>SUM(F37:F41)</f>
        <v>13717.5</v>
      </c>
      <c r="H42" s="477" t="s">
        <v>39</v>
      </c>
      <c r="I42" s="40">
        <v>3200</v>
      </c>
      <c r="J42" s="40">
        <v>150</v>
      </c>
      <c r="K42" s="40">
        <f t="shared" si="2"/>
        <v>160</v>
      </c>
      <c r="L42" s="40">
        <v>2</v>
      </c>
      <c r="M42" s="40">
        <f t="shared" si="3"/>
        <v>320</v>
      </c>
      <c r="N42" s="43">
        <f t="shared" si="4"/>
        <v>3670</v>
      </c>
    </row>
    <row r="43" spans="1:14" x14ac:dyDescent="0.25">
      <c r="H43" s="477" t="s">
        <v>40</v>
      </c>
      <c r="I43" s="40">
        <v>3200</v>
      </c>
      <c r="J43" s="40">
        <v>150</v>
      </c>
      <c r="K43" s="40">
        <f t="shared" si="2"/>
        <v>160</v>
      </c>
      <c r="L43" s="40">
        <v>1</v>
      </c>
      <c r="M43" s="40">
        <f t="shared" si="3"/>
        <v>160</v>
      </c>
      <c r="N43" s="43">
        <f t="shared" si="4"/>
        <v>3510</v>
      </c>
    </row>
    <row r="44" spans="1:14" x14ac:dyDescent="0.25">
      <c r="A44" s="463" t="s">
        <v>1916</v>
      </c>
      <c r="B44" s="923" t="s">
        <v>1179</v>
      </c>
      <c r="C44" s="923"/>
      <c r="D44" s="923"/>
      <c r="E44" s="923"/>
      <c r="F44" s="924"/>
      <c r="H44" s="477" t="s">
        <v>41</v>
      </c>
      <c r="I44" s="40">
        <v>3200</v>
      </c>
      <c r="J44" s="40">
        <v>150</v>
      </c>
      <c r="K44" s="40">
        <f t="shared" si="2"/>
        <v>160</v>
      </c>
      <c r="L44" s="40"/>
      <c r="M44" s="40">
        <f t="shared" si="3"/>
        <v>0</v>
      </c>
      <c r="N44" s="43">
        <f t="shared" si="4"/>
        <v>3350</v>
      </c>
    </row>
    <row r="45" spans="1:14" x14ac:dyDescent="0.25">
      <c r="A45" s="156"/>
      <c r="E45" s="464"/>
      <c r="F45" s="465"/>
      <c r="H45" s="466"/>
      <c r="N45" s="467"/>
    </row>
    <row r="46" spans="1:14" ht="15.75" thickBot="1" x14ac:dyDescent="0.3">
      <c r="A46" s="156"/>
      <c r="F46" s="465"/>
      <c r="H46" s="480" t="s">
        <v>108</v>
      </c>
      <c r="I46" s="481"/>
      <c r="J46" s="481"/>
      <c r="K46" s="481"/>
      <c r="L46" s="481"/>
      <c r="M46" s="481"/>
      <c r="N46" s="482">
        <f>SUM(N39:N45)</f>
        <v>22500</v>
      </c>
    </row>
    <row r="47" spans="1:14" x14ac:dyDescent="0.25">
      <c r="A47" s="469" t="s">
        <v>1919</v>
      </c>
      <c r="B47" s="470" t="s">
        <v>101</v>
      </c>
      <c r="C47" s="470" t="s">
        <v>1920</v>
      </c>
      <c r="D47" s="470" t="s">
        <v>1921</v>
      </c>
      <c r="E47" s="470" t="s">
        <v>1922</v>
      </c>
      <c r="F47" s="471" t="s">
        <v>105</v>
      </c>
    </row>
    <row r="48" spans="1:14" x14ac:dyDescent="0.25">
      <c r="A48" s="472" t="s">
        <v>1938</v>
      </c>
      <c r="B48" s="56"/>
      <c r="C48" s="56"/>
      <c r="D48" s="56"/>
      <c r="E48" s="56"/>
      <c r="F48" s="478"/>
      <c r="H48" s="489" t="s">
        <v>1939</v>
      </c>
    </row>
    <row r="49" spans="1:14" x14ac:dyDescent="0.25">
      <c r="A49" s="475" t="s">
        <v>1940</v>
      </c>
      <c r="B49" s="56">
        <v>3840</v>
      </c>
      <c r="C49" s="56">
        <f>+B49*0.05</f>
        <v>192</v>
      </c>
      <c r="D49" s="56">
        <v>2</v>
      </c>
      <c r="E49" s="56">
        <f>C49*D49</f>
        <v>384</v>
      </c>
      <c r="F49" s="478">
        <f>B49+E49</f>
        <v>4224</v>
      </c>
    </row>
    <row r="50" spans="1:14" ht="15.75" thickBot="1" x14ac:dyDescent="0.3">
      <c r="A50" s="472" t="s">
        <v>1925</v>
      </c>
      <c r="B50" s="56"/>
      <c r="C50" s="56"/>
      <c r="D50" s="56"/>
      <c r="E50" s="56"/>
      <c r="F50" s="478"/>
    </row>
    <row r="51" spans="1:14" x14ac:dyDescent="0.25">
      <c r="A51" s="475" t="s">
        <v>1941</v>
      </c>
      <c r="B51" s="56">
        <v>3840</v>
      </c>
      <c r="C51" s="56">
        <f>+B51*0.05</f>
        <v>192</v>
      </c>
      <c r="D51" s="56">
        <v>1</v>
      </c>
      <c r="E51" s="56">
        <f>C51*D51</f>
        <v>192</v>
      </c>
      <c r="F51" s="478">
        <f>B51+E51</f>
        <v>4032</v>
      </c>
      <c r="H51" s="927" t="s">
        <v>97</v>
      </c>
      <c r="I51" s="928"/>
      <c r="J51" s="928"/>
      <c r="K51" s="928"/>
      <c r="L51" s="928"/>
      <c r="M51" s="928"/>
      <c r="N51" s="929"/>
    </row>
    <row r="52" spans="1:14" x14ac:dyDescent="0.25">
      <c r="A52" s="483" t="s">
        <v>105</v>
      </c>
      <c r="B52" s="484"/>
      <c r="C52" s="484"/>
      <c r="D52" s="484"/>
      <c r="E52" s="484"/>
      <c r="F52" s="485">
        <f>SUM(F48:F51)</f>
        <v>8256</v>
      </c>
      <c r="H52" s="466"/>
      <c r="N52" s="467"/>
    </row>
    <row r="53" spans="1:14" x14ac:dyDescent="0.25">
      <c r="H53" s="468" t="s">
        <v>1942</v>
      </c>
      <c r="N53" s="467"/>
    </row>
    <row r="54" spans="1:14" x14ac:dyDescent="0.25">
      <c r="A54" s="944" t="s">
        <v>1943</v>
      </c>
      <c r="B54" s="945"/>
      <c r="C54" s="945"/>
      <c r="D54" s="945"/>
      <c r="E54" s="945"/>
      <c r="F54" s="946"/>
      <c r="H54" s="938" t="s">
        <v>1267</v>
      </c>
      <c r="I54" s="939"/>
      <c r="J54" s="939"/>
      <c r="K54" s="939"/>
      <c r="L54" s="939"/>
      <c r="M54" s="939"/>
      <c r="N54" s="940"/>
    </row>
    <row r="55" spans="1:14" ht="25.5" x14ac:dyDescent="0.25">
      <c r="A55" s="156"/>
      <c r="E55" s="464"/>
      <c r="F55" s="465"/>
      <c r="H55" s="473" t="s">
        <v>99</v>
      </c>
      <c r="I55" s="81" t="s">
        <v>101</v>
      </c>
      <c r="J55" s="82" t="s">
        <v>102</v>
      </c>
      <c r="K55" s="83" t="s">
        <v>103</v>
      </c>
      <c r="L55" s="84" t="s">
        <v>104</v>
      </c>
      <c r="M55" s="81"/>
      <c r="N55" s="474" t="s">
        <v>105</v>
      </c>
    </row>
    <row r="56" spans="1:14" x14ac:dyDescent="0.25">
      <c r="A56" s="156"/>
      <c r="F56" s="465"/>
      <c r="H56" s="477" t="s">
        <v>154</v>
      </c>
      <c r="I56" s="40">
        <v>3200</v>
      </c>
      <c r="J56" s="40">
        <v>150</v>
      </c>
      <c r="K56" s="40">
        <f>+I56*0.05</f>
        <v>160</v>
      </c>
      <c r="L56" s="40">
        <v>1</v>
      </c>
      <c r="M56" s="40">
        <f>K56*L56</f>
        <v>160</v>
      </c>
      <c r="N56" s="43">
        <f>I56+J56+M56</f>
        <v>3510</v>
      </c>
    </row>
    <row r="57" spans="1:14" x14ac:dyDescent="0.25">
      <c r="A57" s="469" t="s">
        <v>1919</v>
      </c>
      <c r="B57" s="470" t="s">
        <v>101</v>
      </c>
      <c r="C57" s="470" t="s">
        <v>1920</v>
      </c>
      <c r="D57" s="470" t="s">
        <v>1921</v>
      </c>
      <c r="E57" s="470" t="s">
        <v>1922</v>
      </c>
      <c r="F57" s="471" t="s">
        <v>105</v>
      </c>
      <c r="H57" s="477" t="s">
        <v>46</v>
      </c>
      <c r="I57" s="490">
        <v>3200</v>
      </c>
      <c r="J57" s="40">
        <v>0</v>
      </c>
      <c r="K57" s="40">
        <v>0</v>
      </c>
      <c r="L57" s="40">
        <v>0</v>
      </c>
      <c r="M57" s="40">
        <f>K57+L57</f>
        <v>0</v>
      </c>
      <c r="N57" s="43">
        <f>I57+J57+M57</f>
        <v>3200</v>
      </c>
    </row>
    <row r="58" spans="1:14" x14ac:dyDescent="0.25">
      <c r="A58" s="472" t="s">
        <v>1925</v>
      </c>
      <c r="B58" s="56"/>
      <c r="C58" s="56"/>
      <c r="D58" s="56"/>
      <c r="E58" s="56"/>
      <c r="F58" s="478"/>
      <c r="H58" s="466"/>
      <c r="N58" s="467"/>
    </row>
    <row r="59" spans="1:14" ht="15.75" thickBot="1" x14ac:dyDescent="0.3">
      <c r="A59" s="475" t="s">
        <v>1929</v>
      </c>
      <c r="B59" s="56">
        <v>3200</v>
      </c>
      <c r="C59" s="56">
        <f>+B59*0.05</f>
        <v>160</v>
      </c>
      <c r="D59" s="56">
        <v>1</v>
      </c>
      <c r="E59" s="56">
        <f>C59*D59</f>
        <v>160</v>
      </c>
      <c r="F59" s="478">
        <f>B59+E59</f>
        <v>3360</v>
      </c>
      <c r="H59" s="480" t="s">
        <v>108</v>
      </c>
      <c r="I59" s="481"/>
      <c r="J59" s="481"/>
      <c r="K59" s="481"/>
      <c r="L59" s="481"/>
      <c r="M59" s="481"/>
      <c r="N59" s="482">
        <f>SUM(N56:N58)</f>
        <v>6710</v>
      </c>
    </row>
    <row r="60" spans="1:14" x14ac:dyDescent="0.25">
      <c r="A60" s="483" t="s">
        <v>105</v>
      </c>
      <c r="B60" s="484"/>
      <c r="C60" s="484"/>
      <c r="D60" s="484"/>
      <c r="E60" s="484"/>
      <c r="F60" s="485">
        <f>SUM(F58:F59)</f>
        <v>3360</v>
      </c>
    </row>
    <row r="61" spans="1:14" x14ac:dyDescent="0.25">
      <c r="H61" s="489" t="s">
        <v>1939</v>
      </c>
    </row>
    <row r="62" spans="1:14" ht="15.75" thickBot="1" x14ac:dyDescent="0.3">
      <c r="A62" s="463" t="s">
        <v>1916</v>
      </c>
      <c r="B62" s="923" t="s">
        <v>1190</v>
      </c>
      <c r="C62" s="923"/>
      <c r="D62" s="923"/>
      <c r="E62" s="923"/>
      <c r="F62" s="924"/>
    </row>
    <row r="63" spans="1:14" x14ac:dyDescent="0.25">
      <c r="A63" s="156"/>
      <c r="E63" s="464"/>
      <c r="F63" s="465"/>
      <c r="H63" s="927" t="s">
        <v>97</v>
      </c>
      <c r="I63" s="928"/>
      <c r="J63" s="928"/>
      <c r="K63" s="928"/>
      <c r="L63" s="928"/>
      <c r="M63" s="928"/>
      <c r="N63" s="929"/>
    </row>
    <row r="64" spans="1:14" x14ac:dyDescent="0.25">
      <c r="A64" s="156"/>
      <c r="F64" s="465"/>
      <c r="H64" s="466"/>
      <c r="N64" s="467"/>
    </row>
    <row r="65" spans="1:14" ht="25.5" x14ac:dyDescent="0.25">
      <c r="A65" s="469" t="s">
        <v>1919</v>
      </c>
      <c r="B65" s="470" t="s">
        <v>101</v>
      </c>
      <c r="C65" s="470" t="s">
        <v>1920</v>
      </c>
      <c r="D65" s="470" t="s">
        <v>1921</v>
      </c>
      <c r="E65" s="470" t="s">
        <v>1922</v>
      </c>
      <c r="F65" s="471" t="s">
        <v>105</v>
      </c>
      <c r="H65" s="473" t="s">
        <v>99</v>
      </c>
      <c r="I65" s="81" t="s">
        <v>101</v>
      </c>
      <c r="J65" s="82" t="s">
        <v>102</v>
      </c>
      <c r="K65" s="83" t="s">
        <v>103</v>
      </c>
      <c r="L65" s="84" t="s">
        <v>104</v>
      </c>
      <c r="M65" s="81"/>
      <c r="N65" s="474" t="s">
        <v>105</v>
      </c>
    </row>
    <row r="66" spans="1:14" x14ac:dyDescent="0.25">
      <c r="A66" s="472" t="s">
        <v>1925</v>
      </c>
      <c r="B66" s="56"/>
      <c r="C66" s="56"/>
      <c r="D66" s="56"/>
      <c r="E66" s="56"/>
      <c r="F66" s="478"/>
      <c r="H66" s="477" t="s">
        <v>154</v>
      </c>
      <c r="I66" s="40">
        <v>3200</v>
      </c>
      <c r="J66" s="40">
        <v>150</v>
      </c>
      <c r="K66" s="40">
        <f>+I66*0.05</f>
        <v>160</v>
      </c>
      <c r="L66" s="40">
        <v>1</v>
      </c>
      <c r="M66" s="40">
        <f>K66*L66</f>
        <v>160</v>
      </c>
      <c r="N66" s="43">
        <f>I66+J66+M66</f>
        <v>3510</v>
      </c>
    </row>
    <row r="67" spans="1:14" x14ac:dyDescent="0.25">
      <c r="A67" s="475" t="s">
        <v>1928</v>
      </c>
      <c r="B67" s="56">
        <v>3200</v>
      </c>
      <c r="C67" s="56">
        <f>+B67*0.05</f>
        <v>160</v>
      </c>
      <c r="D67" s="56">
        <v>2</v>
      </c>
      <c r="E67" s="56">
        <f>C67*D67</f>
        <v>320</v>
      </c>
      <c r="F67" s="478">
        <f>B67+E67</f>
        <v>3520</v>
      </c>
      <c r="H67" s="477" t="s">
        <v>46</v>
      </c>
      <c r="I67" s="490">
        <v>3200</v>
      </c>
      <c r="J67" s="40">
        <v>0</v>
      </c>
      <c r="K67" s="40">
        <v>0</v>
      </c>
      <c r="L67" s="40">
        <v>0</v>
      </c>
      <c r="M67" s="40">
        <f>K67+L67</f>
        <v>0</v>
      </c>
      <c r="N67" s="43">
        <f>I67+J67+M67</f>
        <v>3200</v>
      </c>
    </row>
    <row r="68" spans="1:14" x14ac:dyDescent="0.25">
      <c r="A68" s="475" t="s">
        <v>1929</v>
      </c>
      <c r="B68" s="56">
        <v>3200</v>
      </c>
      <c r="C68" s="56">
        <f>+B68*0.05</f>
        <v>160</v>
      </c>
      <c r="D68" s="56">
        <v>1</v>
      </c>
      <c r="E68" s="56">
        <f>C68*D68</f>
        <v>160</v>
      </c>
      <c r="F68" s="478">
        <f>B68+E68</f>
        <v>3360</v>
      </c>
      <c r="H68" s="466"/>
      <c r="N68" s="467"/>
    </row>
    <row r="69" spans="1:14" ht="15.75" thickBot="1" x14ac:dyDescent="0.3">
      <c r="A69" s="156"/>
      <c r="B69" s="56"/>
      <c r="C69" s="56"/>
      <c r="D69" s="56"/>
      <c r="E69" s="56"/>
      <c r="F69" s="478"/>
      <c r="H69" s="480" t="s">
        <v>108</v>
      </c>
      <c r="I69" s="481"/>
      <c r="J69" s="481"/>
      <c r="K69" s="481"/>
      <c r="L69" s="481"/>
      <c r="M69" s="481"/>
      <c r="N69" s="482">
        <f>SUM(N66:N68)</f>
        <v>6710</v>
      </c>
    </row>
    <row r="70" spans="1:14" x14ac:dyDescent="0.25">
      <c r="A70" s="483" t="s">
        <v>105</v>
      </c>
      <c r="B70" s="484"/>
      <c r="C70" s="484"/>
      <c r="D70" s="484"/>
      <c r="E70" s="484"/>
      <c r="F70" s="485">
        <f>SUM(F66:F69)</f>
        <v>6880</v>
      </c>
    </row>
    <row r="71" spans="1:14" x14ac:dyDescent="0.25">
      <c r="H71" s="489" t="s">
        <v>1939</v>
      </c>
    </row>
    <row r="72" spans="1:14" ht="15.75" thickBot="1" x14ac:dyDescent="0.3">
      <c r="A72" s="463" t="s">
        <v>1916</v>
      </c>
      <c r="B72" s="923" t="s">
        <v>1139</v>
      </c>
      <c r="C72" s="923"/>
      <c r="D72" s="923"/>
      <c r="E72" s="923"/>
      <c r="F72" s="924"/>
    </row>
    <row r="73" spans="1:14" x14ac:dyDescent="0.25">
      <c r="A73" s="156"/>
      <c r="E73" s="464"/>
      <c r="F73" s="465"/>
      <c r="H73" s="927" t="s">
        <v>97</v>
      </c>
      <c r="I73" s="928"/>
      <c r="J73" s="928"/>
      <c r="K73" s="928"/>
      <c r="L73" s="928"/>
      <c r="M73" s="928"/>
      <c r="N73" s="929"/>
    </row>
    <row r="74" spans="1:14" x14ac:dyDescent="0.25">
      <c r="A74" s="156"/>
      <c r="F74" s="465"/>
      <c r="H74" s="466"/>
      <c r="N74" s="467"/>
    </row>
    <row r="75" spans="1:14" x14ac:dyDescent="0.25">
      <c r="A75" s="469" t="s">
        <v>1919</v>
      </c>
      <c r="B75" s="470" t="s">
        <v>101</v>
      </c>
      <c r="C75" s="470" t="s">
        <v>1920</v>
      </c>
      <c r="D75" s="470" t="s">
        <v>1921</v>
      </c>
      <c r="E75" s="470" t="s">
        <v>1922</v>
      </c>
      <c r="F75" s="471" t="s">
        <v>105</v>
      </c>
      <c r="H75" s="468" t="s">
        <v>1944</v>
      </c>
      <c r="N75" s="467"/>
    </row>
    <row r="76" spans="1:14" x14ac:dyDescent="0.25">
      <c r="A76" s="472" t="s">
        <v>1938</v>
      </c>
      <c r="B76" s="56"/>
      <c r="C76" s="56"/>
      <c r="D76" s="56"/>
      <c r="E76" s="56"/>
      <c r="F76" s="478"/>
      <c r="H76" s="938" t="s">
        <v>1267</v>
      </c>
      <c r="I76" s="939"/>
      <c r="J76" s="939"/>
      <c r="K76" s="939"/>
      <c r="L76" s="939"/>
      <c r="M76" s="939"/>
      <c r="N76" s="940"/>
    </row>
    <row r="77" spans="1:14" ht="25.5" x14ac:dyDescent="0.25">
      <c r="A77" s="475" t="s">
        <v>1940</v>
      </c>
      <c r="B77" s="56">
        <v>3200</v>
      </c>
      <c r="C77" s="56">
        <f>+B77*0.05</f>
        <v>160</v>
      </c>
      <c r="D77" s="56">
        <v>2</v>
      </c>
      <c r="E77" s="56">
        <f>C77*D77</f>
        <v>320</v>
      </c>
      <c r="F77" s="478">
        <f>B77+E77</f>
        <v>3520</v>
      </c>
      <c r="H77" s="473" t="s">
        <v>99</v>
      </c>
      <c r="I77" s="81" t="s">
        <v>101</v>
      </c>
      <c r="J77" s="82" t="s">
        <v>102</v>
      </c>
      <c r="K77" s="83" t="s">
        <v>103</v>
      </c>
      <c r="L77" s="84" t="s">
        <v>104</v>
      </c>
      <c r="M77" s="81"/>
      <c r="N77" s="474" t="s">
        <v>105</v>
      </c>
    </row>
    <row r="78" spans="1:14" x14ac:dyDescent="0.25">
      <c r="A78" s="472" t="s">
        <v>1925</v>
      </c>
      <c r="B78" s="56"/>
      <c r="C78" s="56"/>
      <c r="D78" s="56"/>
      <c r="E78" s="56"/>
      <c r="F78" s="478"/>
      <c r="H78" s="477" t="s">
        <v>20</v>
      </c>
      <c r="I78" s="40">
        <v>3200</v>
      </c>
      <c r="J78" s="40">
        <v>150</v>
      </c>
      <c r="K78" s="40">
        <f>+I78*0.05</f>
        <v>160</v>
      </c>
      <c r="L78" s="40">
        <v>1</v>
      </c>
      <c r="M78" s="40">
        <f>K78*L78</f>
        <v>160</v>
      </c>
      <c r="N78" s="43">
        <f>I78+J78+M78</f>
        <v>3510</v>
      </c>
    </row>
    <row r="79" spans="1:14" x14ac:dyDescent="0.25">
      <c r="A79" s="475" t="s">
        <v>1941</v>
      </c>
      <c r="B79" s="56">
        <v>3200</v>
      </c>
      <c r="C79" s="56">
        <f>+B79*0.05</f>
        <v>160</v>
      </c>
      <c r="D79" s="56">
        <v>1</v>
      </c>
      <c r="E79" s="56">
        <f>C79*D79</f>
        <v>160</v>
      </c>
      <c r="F79" s="478">
        <f>B79+E79</f>
        <v>3360</v>
      </c>
      <c r="H79" s="477" t="s">
        <v>39</v>
      </c>
      <c r="I79" s="490">
        <v>3200</v>
      </c>
      <c r="J79" s="40">
        <v>0</v>
      </c>
      <c r="K79" s="40">
        <v>0</v>
      </c>
      <c r="L79" s="40">
        <v>0</v>
      </c>
      <c r="M79" s="40">
        <f>K79+L79</f>
        <v>0</v>
      </c>
      <c r="N79" s="43">
        <f>I79+J79+M79</f>
        <v>3200</v>
      </c>
    </row>
    <row r="80" spans="1:14" x14ac:dyDescent="0.25">
      <c r="A80" s="475" t="s">
        <v>1928</v>
      </c>
      <c r="B80" s="56">
        <v>3200</v>
      </c>
      <c r="C80" s="56"/>
      <c r="D80" s="56"/>
      <c r="E80" s="56"/>
      <c r="F80" s="478">
        <f>B80+E80</f>
        <v>3200</v>
      </c>
      <c r="H80" s="466"/>
      <c r="N80" s="467"/>
    </row>
    <row r="81" spans="1:14" ht="15.75" thickBot="1" x14ac:dyDescent="0.3">
      <c r="A81" s="156"/>
      <c r="B81" s="56"/>
      <c r="C81" s="56"/>
      <c r="D81" s="56"/>
      <c r="E81" s="56"/>
      <c r="F81" s="478"/>
      <c r="H81" s="480" t="s">
        <v>108</v>
      </c>
      <c r="I81" s="481"/>
      <c r="J81" s="481"/>
      <c r="K81" s="481"/>
      <c r="L81" s="481"/>
      <c r="M81" s="481"/>
      <c r="N81" s="482">
        <f>SUM(N78:N80)</f>
        <v>6710</v>
      </c>
    </row>
    <row r="82" spans="1:14" x14ac:dyDescent="0.25">
      <c r="A82" s="483" t="s">
        <v>105</v>
      </c>
      <c r="B82" s="484"/>
      <c r="C82" s="484"/>
      <c r="D82" s="484"/>
      <c r="E82" s="484"/>
      <c r="F82" s="485">
        <f>SUM(F77:F81)</f>
        <v>10080</v>
      </c>
    </row>
    <row r="84" spans="1:14" x14ac:dyDescent="0.25">
      <c r="A84" s="463" t="s">
        <v>1916</v>
      </c>
      <c r="B84" s="923" t="s">
        <v>1024</v>
      </c>
      <c r="C84" s="923"/>
      <c r="D84" s="923"/>
      <c r="E84" s="923"/>
      <c r="F84" s="924"/>
      <c r="H84" s="489" t="s">
        <v>1939</v>
      </c>
    </row>
    <row r="85" spans="1:14" x14ac:dyDescent="0.25">
      <c r="A85" s="156"/>
      <c r="E85" s="464"/>
      <c r="F85" s="465"/>
    </row>
    <row r="86" spans="1:14" ht="15.75" thickBot="1" x14ac:dyDescent="0.3">
      <c r="A86" s="156"/>
      <c r="F86" s="465"/>
    </row>
    <row r="87" spans="1:14" x14ac:dyDescent="0.25">
      <c r="A87" s="469" t="s">
        <v>1919</v>
      </c>
      <c r="B87" s="470" t="s">
        <v>101</v>
      </c>
      <c r="C87" s="470" t="s">
        <v>1920</v>
      </c>
      <c r="D87" s="470" t="s">
        <v>1921</v>
      </c>
      <c r="E87" s="470" t="s">
        <v>1922</v>
      </c>
      <c r="F87" s="471" t="s">
        <v>105</v>
      </c>
      <c r="H87" s="927" t="s">
        <v>97</v>
      </c>
      <c r="I87" s="928"/>
      <c r="J87" s="928"/>
      <c r="K87" s="928"/>
      <c r="L87" s="928"/>
      <c r="M87" s="928"/>
      <c r="N87" s="929"/>
    </row>
    <row r="88" spans="1:14" x14ac:dyDescent="0.25">
      <c r="A88" s="472" t="s">
        <v>1925</v>
      </c>
      <c r="B88" s="56"/>
      <c r="C88" s="56"/>
      <c r="D88" s="56"/>
      <c r="E88" s="56"/>
      <c r="F88" s="478"/>
      <c r="H88" s="466"/>
      <c r="N88" s="467"/>
    </row>
    <row r="89" spans="1:14" x14ac:dyDescent="0.25">
      <c r="A89" s="475" t="s">
        <v>1940</v>
      </c>
      <c r="B89" s="56">
        <v>3600</v>
      </c>
      <c r="C89" s="56">
        <f>+B89*0.05</f>
        <v>180</v>
      </c>
      <c r="D89" s="56">
        <v>3</v>
      </c>
      <c r="E89" s="56">
        <f>C89*D89</f>
        <v>540</v>
      </c>
      <c r="F89" s="478">
        <f>B89+E89</f>
        <v>4140</v>
      </c>
      <c r="H89" s="468" t="s">
        <v>1945</v>
      </c>
      <c r="N89" s="467"/>
    </row>
    <row r="90" spans="1:14" x14ac:dyDescent="0.25">
      <c r="A90" s="472" t="s">
        <v>1925</v>
      </c>
      <c r="B90" s="56"/>
      <c r="C90" s="56"/>
      <c r="D90" s="56"/>
      <c r="E90" s="56"/>
      <c r="F90" s="478"/>
      <c r="H90" s="938" t="s">
        <v>1946</v>
      </c>
      <c r="I90" s="939"/>
      <c r="J90" s="939"/>
      <c r="K90" s="939"/>
      <c r="L90" s="939"/>
      <c r="M90" s="939"/>
      <c r="N90" s="940"/>
    </row>
    <row r="91" spans="1:14" ht="25.5" x14ac:dyDescent="0.25">
      <c r="A91" s="475" t="s">
        <v>1947</v>
      </c>
      <c r="B91" s="56">
        <v>3600</v>
      </c>
      <c r="C91" s="56">
        <f>+B91*0.05</f>
        <v>180</v>
      </c>
      <c r="D91" s="56">
        <v>2</v>
      </c>
      <c r="E91" s="56">
        <f>C91*D91</f>
        <v>360</v>
      </c>
      <c r="F91" s="478">
        <f>B91+E91</f>
        <v>3960</v>
      </c>
      <c r="H91" s="473" t="s">
        <v>99</v>
      </c>
      <c r="I91" s="81" t="s">
        <v>101</v>
      </c>
      <c r="J91" s="82" t="s">
        <v>102</v>
      </c>
      <c r="K91" s="83" t="s">
        <v>103</v>
      </c>
      <c r="L91" s="84" t="s">
        <v>104</v>
      </c>
      <c r="M91" s="81"/>
      <c r="N91" s="474" t="s">
        <v>105</v>
      </c>
    </row>
    <row r="92" spans="1:14" x14ac:dyDescent="0.25">
      <c r="A92" s="475" t="s">
        <v>1928</v>
      </c>
      <c r="B92" s="56">
        <v>3600</v>
      </c>
      <c r="C92" s="56">
        <f>+B92*0.05</f>
        <v>180</v>
      </c>
      <c r="D92" s="56">
        <v>1</v>
      </c>
      <c r="E92" s="56">
        <f>C92*D92</f>
        <v>180</v>
      </c>
      <c r="F92" s="478">
        <f>B92+E92</f>
        <v>3780</v>
      </c>
      <c r="H92" s="477" t="s">
        <v>154</v>
      </c>
      <c r="I92" s="40">
        <v>1920</v>
      </c>
      <c r="J92" s="40">
        <v>150</v>
      </c>
      <c r="K92" s="40">
        <f>+I92*0.05</f>
        <v>96</v>
      </c>
      <c r="L92" s="40">
        <v>1</v>
      </c>
      <c r="M92" s="40">
        <f>K92*L92</f>
        <v>96</v>
      </c>
      <c r="N92" s="43">
        <f>I92+J92+M92</f>
        <v>2166</v>
      </c>
    </row>
    <row r="93" spans="1:14" x14ac:dyDescent="0.25">
      <c r="A93" s="475" t="s">
        <v>1948</v>
      </c>
      <c r="B93" s="56">
        <v>3600</v>
      </c>
      <c r="C93" s="56">
        <f>+B93*0.05</f>
        <v>180</v>
      </c>
      <c r="D93" s="56">
        <v>0</v>
      </c>
      <c r="E93" s="56">
        <f>C93*D93</f>
        <v>0</v>
      </c>
      <c r="F93" s="478">
        <f>B93+E93</f>
        <v>3600</v>
      </c>
      <c r="H93" s="477" t="s">
        <v>46</v>
      </c>
      <c r="I93" s="40">
        <v>1920</v>
      </c>
      <c r="J93" s="40">
        <v>0</v>
      </c>
      <c r="K93" s="40">
        <v>0</v>
      </c>
      <c r="L93" s="40">
        <v>0</v>
      </c>
      <c r="M93" s="40">
        <f>K93+L93</f>
        <v>0</v>
      </c>
      <c r="N93" s="43">
        <f>I93+J93+M93</f>
        <v>1920</v>
      </c>
    </row>
    <row r="94" spans="1:14" x14ac:dyDescent="0.25">
      <c r="A94" s="483" t="s">
        <v>105</v>
      </c>
      <c r="B94" s="484"/>
      <c r="C94" s="484"/>
      <c r="D94" s="484"/>
      <c r="E94" s="484"/>
      <c r="F94" s="485">
        <f>SUM(F89:F93)</f>
        <v>15480</v>
      </c>
      <c r="H94" s="466"/>
      <c r="N94" s="467"/>
    </row>
    <row r="95" spans="1:14" ht="15.75" thickBot="1" x14ac:dyDescent="0.3">
      <c r="H95" s="480" t="s">
        <v>108</v>
      </c>
      <c r="I95" s="481"/>
      <c r="J95" s="481"/>
      <c r="K95" s="481"/>
      <c r="L95" s="481"/>
      <c r="M95" s="481"/>
      <c r="N95" s="482">
        <f>SUM(N92:N94)</f>
        <v>4086</v>
      </c>
    </row>
    <row r="96" spans="1:14" x14ac:dyDescent="0.25">
      <c r="A96" s="463" t="s">
        <v>1916</v>
      </c>
      <c r="B96" s="923" t="s">
        <v>1949</v>
      </c>
      <c r="C96" s="923"/>
      <c r="D96" s="923"/>
      <c r="E96" s="923"/>
      <c r="F96" s="924"/>
      <c r="H96" s="28"/>
      <c r="N96" s="57"/>
    </row>
    <row r="97" spans="1:14" x14ac:dyDescent="0.25">
      <c r="A97" s="156"/>
      <c r="E97" s="464"/>
      <c r="F97" s="465"/>
    </row>
    <row r="98" spans="1:14" x14ac:dyDescent="0.25">
      <c r="A98" s="156"/>
      <c r="F98" s="465"/>
    </row>
    <row r="99" spans="1:14" x14ac:dyDescent="0.25">
      <c r="A99" s="469" t="s">
        <v>1919</v>
      </c>
      <c r="B99" s="470" t="s">
        <v>101</v>
      </c>
      <c r="C99" s="470" t="s">
        <v>1920</v>
      </c>
      <c r="D99" s="470" t="s">
        <v>1921</v>
      </c>
      <c r="E99" s="470" t="s">
        <v>1922</v>
      </c>
      <c r="F99" s="471" t="s">
        <v>105</v>
      </c>
      <c r="H99" s="489" t="s">
        <v>1950</v>
      </c>
    </row>
    <row r="100" spans="1:14" ht="15.75" thickBot="1" x14ac:dyDescent="0.3">
      <c r="A100" s="472" t="s">
        <v>1951</v>
      </c>
      <c r="B100" s="56"/>
      <c r="C100" s="56"/>
      <c r="D100" s="56"/>
      <c r="E100" s="56"/>
      <c r="F100" s="478"/>
    </row>
    <row r="101" spans="1:14" x14ac:dyDescent="0.25">
      <c r="A101" s="475" t="s">
        <v>1933</v>
      </c>
      <c r="B101" s="56">
        <v>3200</v>
      </c>
      <c r="C101" s="56">
        <f>+B101*0.05</f>
        <v>160</v>
      </c>
      <c r="D101" s="56">
        <v>3</v>
      </c>
      <c r="E101" s="56">
        <f>C101*D101</f>
        <v>480</v>
      </c>
      <c r="F101" s="478">
        <f>B101+E101</f>
        <v>3680</v>
      </c>
      <c r="H101" s="927" t="s">
        <v>97</v>
      </c>
      <c r="I101" s="928"/>
      <c r="J101" s="928"/>
      <c r="K101" s="928"/>
      <c r="L101" s="928"/>
      <c r="M101" s="928"/>
      <c r="N101" s="929"/>
    </row>
    <row r="102" spans="1:14" x14ac:dyDescent="0.25">
      <c r="A102" s="475" t="s">
        <v>1940</v>
      </c>
      <c r="B102" s="56">
        <v>3200</v>
      </c>
      <c r="C102" s="56">
        <f>+B102*0.05</f>
        <v>160</v>
      </c>
      <c r="D102" s="56">
        <v>2</v>
      </c>
      <c r="E102" s="56">
        <f>C102*D102</f>
        <v>320</v>
      </c>
      <c r="F102" s="478">
        <f>B102+E102</f>
        <v>3520</v>
      </c>
      <c r="H102" s="466"/>
      <c r="N102" s="467"/>
    </row>
    <row r="103" spans="1:14" x14ac:dyDescent="0.25">
      <c r="A103" s="472" t="s">
        <v>1952</v>
      </c>
      <c r="B103" s="56"/>
      <c r="C103" s="56"/>
      <c r="D103" s="56"/>
      <c r="E103" s="56"/>
      <c r="F103" s="478"/>
      <c r="H103" s="468" t="s">
        <v>1953</v>
      </c>
      <c r="N103" s="467"/>
    </row>
    <row r="104" spans="1:14" x14ac:dyDescent="0.25">
      <c r="A104" s="475" t="s">
        <v>1954</v>
      </c>
      <c r="B104" s="56">
        <v>3200</v>
      </c>
      <c r="C104" s="56">
        <f>+B104*0.05</f>
        <v>160</v>
      </c>
      <c r="D104" s="56">
        <v>1</v>
      </c>
      <c r="E104" s="56">
        <f>C104*D104</f>
        <v>160</v>
      </c>
      <c r="F104" s="478">
        <f>B104+E104</f>
        <v>3360</v>
      </c>
      <c r="H104" s="938" t="s">
        <v>1267</v>
      </c>
      <c r="I104" s="939"/>
      <c r="J104" s="939"/>
      <c r="K104" s="939"/>
      <c r="L104" s="939"/>
      <c r="M104" s="939"/>
      <c r="N104" s="940"/>
    </row>
    <row r="105" spans="1:14" ht="25.5" x14ac:dyDescent="0.25">
      <c r="A105" s="156"/>
      <c r="B105" s="56"/>
      <c r="C105" s="56"/>
      <c r="D105" s="56"/>
      <c r="E105" s="56"/>
      <c r="F105" s="478"/>
      <c r="H105" s="473" t="s">
        <v>99</v>
      </c>
      <c r="I105" s="81" t="s">
        <v>101</v>
      </c>
      <c r="J105" s="82" t="s">
        <v>102</v>
      </c>
      <c r="K105" s="83" t="s">
        <v>103</v>
      </c>
      <c r="L105" s="84" t="s">
        <v>104</v>
      </c>
      <c r="M105" s="81"/>
      <c r="N105" s="474" t="s">
        <v>105</v>
      </c>
    </row>
    <row r="106" spans="1:14" x14ac:dyDescent="0.25">
      <c r="A106" s="483" t="s">
        <v>105</v>
      </c>
      <c r="B106" s="484">
        <f>SUM(B100:B102)</f>
        <v>6400</v>
      </c>
      <c r="C106" s="484">
        <f>SUM(C100:C105)</f>
        <v>480</v>
      </c>
      <c r="D106" s="484">
        <f>SUM(D100:D102)</f>
        <v>5</v>
      </c>
      <c r="E106" s="484">
        <f>SUM(E100:E102)</f>
        <v>800</v>
      </c>
      <c r="F106" s="485">
        <f>SUM(F100:F105)</f>
        <v>10560</v>
      </c>
      <c r="H106" s="477" t="s">
        <v>154</v>
      </c>
      <c r="I106" s="40">
        <v>3200</v>
      </c>
      <c r="J106" s="40">
        <v>150</v>
      </c>
      <c r="K106" s="40">
        <f>+I106*0.05</f>
        <v>160</v>
      </c>
      <c r="L106" s="40">
        <v>1</v>
      </c>
      <c r="M106" s="40">
        <f>K106*L106</f>
        <v>160</v>
      </c>
      <c r="N106" s="43">
        <f>I106+J106+M106</f>
        <v>3510</v>
      </c>
    </row>
    <row r="107" spans="1:14" x14ac:dyDescent="0.25">
      <c r="H107" s="477" t="s">
        <v>46</v>
      </c>
      <c r="I107" s="40">
        <v>3200</v>
      </c>
      <c r="J107" s="40">
        <v>0</v>
      </c>
      <c r="K107" s="40">
        <v>0</v>
      </c>
      <c r="L107" s="40">
        <v>0</v>
      </c>
      <c r="M107" s="40">
        <f>K107+L107</f>
        <v>0</v>
      </c>
      <c r="N107" s="43">
        <f>I107+J107+M107</f>
        <v>3200</v>
      </c>
    </row>
    <row r="108" spans="1:14" x14ac:dyDescent="0.25">
      <c r="A108" s="463" t="s">
        <v>1916</v>
      </c>
      <c r="B108" s="923" t="s">
        <v>1187</v>
      </c>
      <c r="C108" s="923"/>
      <c r="D108" s="923"/>
      <c r="E108" s="923"/>
      <c r="F108" s="924"/>
      <c r="H108" s="466"/>
      <c r="I108" s="56"/>
      <c r="J108" s="56"/>
      <c r="K108" s="56"/>
      <c r="L108" s="56"/>
      <c r="M108" s="56"/>
      <c r="N108" s="491"/>
    </row>
    <row r="109" spans="1:14" x14ac:dyDescent="0.25">
      <c r="A109" s="156"/>
      <c r="E109" s="464"/>
      <c r="F109" s="465"/>
      <c r="H109" s="466"/>
      <c r="I109" s="56"/>
      <c r="J109" s="56"/>
      <c r="K109" s="56"/>
      <c r="L109" s="56"/>
      <c r="M109" s="56"/>
      <c r="N109" s="491"/>
    </row>
    <row r="110" spans="1:14" x14ac:dyDescent="0.25">
      <c r="A110" s="156"/>
      <c r="F110" s="465"/>
      <c r="H110" s="466"/>
      <c r="N110" s="467"/>
    </row>
    <row r="111" spans="1:14" ht="15.75" thickBot="1" x14ac:dyDescent="0.3">
      <c r="A111" s="469" t="s">
        <v>1919</v>
      </c>
      <c r="B111" s="470" t="s">
        <v>101</v>
      </c>
      <c r="C111" s="470" t="s">
        <v>1920</v>
      </c>
      <c r="D111" s="470" t="s">
        <v>1921</v>
      </c>
      <c r="E111" s="470" t="s">
        <v>1922</v>
      </c>
      <c r="F111" s="471" t="s">
        <v>105</v>
      </c>
      <c r="H111" s="480" t="s">
        <v>108</v>
      </c>
      <c r="I111" s="481"/>
      <c r="J111" s="481"/>
      <c r="K111" s="481"/>
      <c r="L111" s="481"/>
      <c r="M111" s="481"/>
      <c r="N111" s="482">
        <f>SUM(N106:N110)</f>
        <v>6710</v>
      </c>
    </row>
    <row r="112" spans="1:14" x14ac:dyDescent="0.25">
      <c r="A112" s="472" t="s">
        <v>1925</v>
      </c>
      <c r="B112" s="56"/>
      <c r="C112" s="56">
        <f>+B112*0.05</f>
        <v>0</v>
      </c>
      <c r="D112" s="56"/>
      <c r="E112" s="56"/>
      <c r="F112" s="478">
        <f>B112+E112</f>
        <v>0</v>
      </c>
    </row>
    <row r="113" spans="1:14" x14ac:dyDescent="0.25">
      <c r="A113" s="475" t="s">
        <v>1930</v>
      </c>
      <c r="B113" s="56">
        <v>3200</v>
      </c>
      <c r="C113" s="56">
        <f>+B113*0.05</f>
        <v>160</v>
      </c>
      <c r="D113" s="56">
        <v>2</v>
      </c>
      <c r="E113" s="56">
        <f>C113*D113</f>
        <v>320</v>
      </c>
      <c r="F113" s="478">
        <f>B113+E113</f>
        <v>3520</v>
      </c>
      <c r="H113" s="489" t="s">
        <v>1939</v>
      </c>
    </row>
    <row r="114" spans="1:14" x14ac:dyDescent="0.25">
      <c r="A114" s="475" t="s">
        <v>1933</v>
      </c>
      <c r="B114" s="56">
        <v>3200</v>
      </c>
      <c r="C114" s="56">
        <f>+B114*0.05</f>
        <v>160</v>
      </c>
      <c r="D114" s="56">
        <v>1</v>
      </c>
      <c r="E114" s="56">
        <f>C114*D114</f>
        <v>160</v>
      </c>
      <c r="F114" s="478">
        <f>B114+E114</f>
        <v>3360</v>
      </c>
    </row>
    <row r="115" spans="1:14" ht="15.75" thickBot="1" x14ac:dyDescent="0.3">
      <c r="A115" s="156"/>
      <c r="B115" s="56"/>
      <c r="C115" s="56"/>
      <c r="D115" s="56"/>
      <c r="E115" s="56"/>
      <c r="F115" s="478"/>
    </row>
    <row r="116" spans="1:14" x14ac:dyDescent="0.25">
      <c r="A116" s="483" t="s">
        <v>105</v>
      </c>
      <c r="B116" s="484">
        <f>SUM(B112:B114)</f>
        <v>6400</v>
      </c>
      <c r="C116" s="484">
        <f>SUM(C112:C115)</f>
        <v>320</v>
      </c>
      <c r="D116" s="484">
        <f>SUM(D112:D114)</f>
        <v>3</v>
      </c>
      <c r="E116" s="484">
        <f>SUM(E112:E114)</f>
        <v>480</v>
      </c>
      <c r="F116" s="485">
        <f>SUM(F112:F115)</f>
        <v>6880</v>
      </c>
      <c r="H116" s="927" t="s">
        <v>97</v>
      </c>
      <c r="I116" s="928"/>
      <c r="J116" s="928"/>
      <c r="K116" s="928"/>
      <c r="L116" s="928"/>
      <c r="M116" s="928"/>
      <c r="N116" s="929"/>
    </row>
    <row r="117" spans="1:14" x14ac:dyDescent="0.25">
      <c r="H117" s="466"/>
      <c r="N117" s="467"/>
    </row>
    <row r="118" spans="1:14" x14ac:dyDescent="0.25">
      <c r="H118" s="468" t="s">
        <v>1944</v>
      </c>
      <c r="N118" s="467"/>
    </row>
    <row r="119" spans="1:14" x14ac:dyDescent="0.25">
      <c r="A119" s="463" t="s">
        <v>1916</v>
      </c>
      <c r="B119" s="923" t="s">
        <v>1955</v>
      </c>
      <c r="C119" s="923"/>
      <c r="D119" s="923"/>
      <c r="E119" s="923"/>
      <c r="F119" s="924"/>
      <c r="H119" s="938" t="s">
        <v>1460</v>
      </c>
      <c r="I119" s="939"/>
      <c r="J119" s="939"/>
      <c r="K119" s="939"/>
      <c r="L119" s="939"/>
      <c r="M119" s="939"/>
      <c r="N119" s="940"/>
    </row>
    <row r="120" spans="1:14" ht="25.5" x14ac:dyDescent="0.25">
      <c r="A120" s="156"/>
      <c r="E120" s="464"/>
      <c r="F120" s="465"/>
      <c r="H120" s="473" t="s">
        <v>99</v>
      </c>
      <c r="I120" s="81" t="s">
        <v>101</v>
      </c>
      <c r="J120" s="82" t="s">
        <v>102</v>
      </c>
      <c r="K120" s="83" t="s">
        <v>103</v>
      </c>
      <c r="L120" s="84" t="s">
        <v>104</v>
      </c>
      <c r="M120" s="81"/>
      <c r="N120" s="474" t="s">
        <v>105</v>
      </c>
    </row>
    <row r="121" spans="1:14" x14ac:dyDescent="0.25">
      <c r="A121" s="156"/>
      <c r="F121" s="465"/>
      <c r="H121" s="477" t="s">
        <v>20</v>
      </c>
      <c r="I121" s="40">
        <v>3200</v>
      </c>
      <c r="J121" s="40">
        <v>150</v>
      </c>
      <c r="K121" s="40">
        <f>+I121*0.05</f>
        <v>160</v>
      </c>
      <c r="L121" s="40">
        <v>1</v>
      </c>
      <c r="M121" s="40">
        <f>K121*L121</f>
        <v>160</v>
      </c>
      <c r="N121" s="43">
        <f>I121+J121+M121</f>
        <v>3510</v>
      </c>
    </row>
    <row r="122" spans="1:14" x14ac:dyDescent="0.25">
      <c r="A122" s="469" t="s">
        <v>1919</v>
      </c>
      <c r="B122" s="470" t="s">
        <v>101</v>
      </c>
      <c r="C122" s="470" t="s">
        <v>1920</v>
      </c>
      <c r="D122" s="470" t="s">
        <v>1921</v>
      </c>
      <c r="E122" s="470" t="s">
        <v>1922</v>
      </c>
      <c r="F122" s="471" t="s">
        <v>105</v>
      </c>
      <c r="H122" s="477" t="s">
        <v>39</v>
      </c>
      <c r="I122" s="40">
        <v>3200</v>
      </c>
      <c r="J122" s="40">
        <v>0</v>
      </c>
      <c r="K122" s="40">
        <v>0</v>
      </c>
      <c r="L122" s="40">
        <v>0</v>
      </c>
      <c r="M122" s="40">
        <f>K122+L122</f>
        <v>0</v>
      </c>
      <c r="N122" s="43">
        <f>I122+J122+M122</f>
        <v>3200</v>
      </c>
    </row>
    <row r="123" spans="1:14" x14ac:dyDescent="0.25">
      <c r="A123" s="472" t="s">
        <v>1925</v>
      </c>
      <c r="B123" s="56"/>
      <c r="C123" s="56"/>
      <c r="D123" s="56"/>
      <c r="E123" s="56"/>
      <c r="F123" s="478"/>
      <c r="H123" s="466"/>
      <c r="I123" s="56"/>
      <c r="J123" s="56"/>
      <c r="K123" s="56"/>
      <c r="L123" s="56"/>
      <c r="M123" s="56"/>
      <c r="N123" s="491"/>
    </row>
    <row r="124" spans="1:14" x14ac:dyDescent="0.25">
      <c r="A124" s="475" t="s">
        <v>1940</v>
      </c>
      <c r="B124" s="56">
        <v>3200</v>
      </c>
      <c r="C124" s="56">
        <f>+B124*0.05</f>
        <v>160</v>
      </c>
      <c r="D124" s="56">
        <v>1</v>
      </c>
      <c r="E124" s="56">
        <f>C124*D124</f>
        <v>160</v>
      </c>
      <c r="F124" s="478">
        <f>B124+E124</f>
        <v>3360</v>
      </c>
      <c r="H124" s="466"/>
      <c r="I124" s="56"/>
      <c r="J124" s="56"/>
      <c r="K124" s="56"/>
      <c r="L124" s="56"/>
      <c r="M124" s="56"/>
      <c r="N124" s="491"/>
    </row>
    <row r="125" spans="1:14" x14ac:dyDescent="0.25">
      <c r="A125" s="156"/>
      <c r="B125" s="56"/>
      <c r="C125" s="56"/>
      <c r="D125" s="56"/>
      <c r="E125" s="56"/>
      <c r="F125" s="478"/>
      <c r="H125" s="466"/>
      <c r="N125" s="467"/>
    </row>
    <row r="126" spans="1:14" ht="15.75" thickBot="1" x14ac:dyDescent="0.3">
      <c r="A126" s="483" t="s">
        <v>105</v>
      </c>
      <c r="B126" s="484"/>
      <c r="C126" s="484"/>
      <c r="D126" s="484"/>
      <c r="E126" s="484"/>
      <c r="F126" s="485">
        <f>SUM(F123:F125)</f>
        <v>3360</v>
      </c>
      <c r="H126" s="480" t="s">
        <v>108</v>
      </c>
      <c r="I126" s="481"/>
      <c r="J126" s="481"/>
      <c r="K126" s="481"/>
      <c r="L126" s="481"/>
      <c r="M126" s="481"/>
      <c r="N126" s="482">
        <f>SUM(N121:N125)</f>
        <v>6710</v>
      </c>
    </row>
    <row r="127" spans="1:14" ht="15.75" thickBot="1" x14ac:dyDescent="0.3"/>
    <row r="128" spans="1:14" x14ac:dyDescent="0.25">
      <c r="H128" s="927" t="s">
        <v>97</v>
      </c>
      <c r="I128" s="928"/>
      <c r="J128" s="928"/>
      <c r="K128" s="928"/>
      <c r="L128" s="928"/>
      <c r="M128" s="928"/>
      <c r="N128" s="929"/>
    </row>
    <row r="129" spans="1:14" x14ac:dyDescent="0.25">
      <c r="H129" s="466"/>
      <c r="N129" s="467"/>
    </row>
    <row r="130" spans="1:14" x14ac:dyDescent="0.25">
      <c r="A130" s="463" t="s">
        <v>1916</v>
      </c>
      <c r="B130" s="923" t="s">
        <v>1956</v>
      </c>
      <c r="C130" s="923"/>
      <c r="D130" s="923"/>
      <c r="E130" s="923"/>
      <c r="F130" s="924"/>
      <c r="H130" s="468" t="s">
        <v>1957</v>
      </c>
      <c r="N130" s="467"/>
    </row>
    <row r="131" spans="1:14" x14ac:dyDescent="0.25">
      <c r="A131" s="156"/>
      <c r="E131" s="464"/>
      <c r="F131" s="465"/>
      <c r="H131" s="938" t="s">
        <v>1267</v>
      </c>
      <c r="I131" s="939"/>
      <c r="J131" s="939"/>
      <c r="K131" s="939"/>
      <c r="L131" s="939"/>
      <c r="M131" s="939"/>
      <c r="N131" s="940"/>
    </row>
    <row r="132" spans="1:14" ht="25.5" x14ac:dyDescent="0.25">
      <c r="A132" s="469" t="s">
        <v>1919</v>
      </c>
      <c r="B132" s="470" t="s">
        <v>101</v>
      </c>
      <c r="C132" s="470" t="s">
        <v>1920</v>
      </c>
      <c r="D132" s="470" t="s">
        <v>1921</v>
      </c>
      <c r="E132" s="470" t="s">
        <v>1922</v>
      </c>
      <c r="F132" s="471" t="s">
        <v>105</v>
      </c>
      <c r="H132" s="473" t="s">
        <v>99</v>
      </c>
      <c r="I132" s="81" t="s">
        <v>101</v>
      </c>
      <c r="J132" s="82" t="s">
        <v>102</v>
      </c>
      <c r="K132" s="83" t="s">
        <v>103</v>
      </c>
      <c r="L132" s="84" t="s">
        <v>104</v>
      </c>
      <c r="M132" s="81"/>
      <c r="N132" s="474" t="s">
        <v>105</v>
      </c>
    </row>
    <row r="133" spans="1:14" x14ac:dyDescent="0.25">
      <c r="A133" s="472" t="s">
        <v>1925</v>
      </c>
      <c r="B133" s="56"/>
      <c r="C133" s="56"/>
      <c r="D133" s="56"/>
      <c r="E133" s="56"/>
      <c r="F133" s="478"/>
      <c r="H133" s="477" t="s">
        <v>40</v>
      </c>
      <c r="I133" s="40">
        <v>3840</v>
      </c>
      <c r="J133" s="40">
        <v>150</v>
      </c>
      <c r="K133" s="40">
        <f>+I133*0.05</f>
        <v>192</v>
      </c>
      <c r="L133" s="40">
        <v>2</v>
      </c>
      <c r="M133" s="40">
        <f>K133*L133</f>
        <v>384</v>
      </c>
      <c r="N133" s="43">
        <f>I133+J133+M133</f>
        <v>4374</v>
      </c>
    </row>
    <row r="134" spans="1:14" x14ac:dyDescent="0.25">
      <c r="A134" s="475" t="s">
        <v>1958</v>
      </c>
      <c r="B134" s="56">
        <v>3200</v>
      </c>
      <c r="C134" s="56">
        <f>+B134*0.05</f>
        <v>160</v>
      </c>
      <c r="D134" s="56">
        <v>4</v>
      </c>
      <c r="E134" s="56">
        <f>C134*D134</f>
        <v>640</v>
      </c>
      <c r="F134" s="478">
        <f>B134+E134</f>
        <v>3840</v>
      </c>
      <c r="H134" s="477" t="s">
        <v>41</v>
      </c>
      <c r="I134" s="40">
        <v>3840</v>
      </c>
      <c r="J134" s="40">
        <v>150</v>
      </c>
      <c r="K134" s="40">
        <f>+I134*0.05</f>
        <v>192</v>
      </c>
      <c r="L134" s="40">
        <v>1</v>
      </c>
      <c r="M134" s="40">
        <f>K134+L134</f>
        <v>193</v>
      </c>
      <c r="N134" s="43">
        <f>I134+J134+M134</f>
        <v>4183</v>
      </c>
    </row>
    <row r="135" spans="1:14" x14ac:dyDescent="0.25">
      <c r="A135" s="475" t="s">
        <v>1933</v>
      </c>
      <c r="B135" s="56">
        <v>3200</v>
      </c>
      <c r="C135" s="56">
        <f>+B135*0.05</f>
        <v>160</v>
      </c>
      <c r="D135" s="56">
        <v>3</v>
      </c>
      <c r="E135" s="56">
        <f>C135*D135</f>
        <v>480</v>
      </c>
      <c r="F135" s="478">
        <f>B135+E135</f>
        <v>3680</v>
      </c>
      <c r="H135" s="466"/>
      <c r="I135" s="56"/>
      <c r="J135" s="56"/>
      <c r="K135" s="56"/>
      <c r="L135" s="56"/>
      <c r="M135" s="56"/>
      <c r="N135" s="491"/>
    </row>
    <row r="136" spans="1:14" x14ac:dyDescent="0.25">
      <c r="A136" s="475" t="s">
        <v>1940</v>
      </c>
      <c r="B136" s="56">
        <v>3200</v>
      </c>
      <c r="C136" s="56">
        <f>+B136*0.05</f>
        <v>160</v>
      </c>
      <c r="D136" s="56">
        <v>2</v>
      </c>
      <c r="E136" s="56">
        <f>C136*D136</f>
        <v>320</v>
      </c>
      <c r="F136" s="478">
        <f>B136+E136</f>
        <v>3520</v>
      </c>
      <c r="H136" s="466"/>
      <c r="I136" s="56"/>
      <c r="J136" s="56"/>
      <c r="K136" s="56"/>
      <c r="L136" s="56"/>
      <c r="M136" s="56"/>
      <c r="N136" s="491"/>
    </row>
    <row r="137" spans="1:14" x14ac:dyDescent="0.25">
      <c r="A137" s="156"/>
      <c r="B137" s="56"/>
      <c r="C137" s="56"/>
      <c r="D137" s="56"/>
      <c r="E137" s="56"/>
      <c r="F137" s="478"/>
      <c r="H137" s="466"/>
      <c r="N137" s="467"/>
    </row>
    <row r="138" spans="1:14" ht="15.75" thickBot="1" x14ac:dyDescent="0.3">
      <c r="A138" s="483" t="s">
        <v>105</v>
      </c>
      <c r="B138" s="484"/>
      <c r="C138" s="484"/>
      <c r="D138" s="484"/>
      <c r="E138" s="484"/>
      <c r="F138" s="485">
        <f>SUM(F133:F137)</f>
        <v>11040</v>
      </c>
      <c r="H138" s="480" t="s">
        <v>108</v>
      </c>
      <c r="I138" s="481"/>
      <c r="J138" s="481"/>
      <c r="K138" s="481"/>
      <c r="L138" s="481"/>
      <c r="M138" s="481"/>
      <c r="N138" s="482">
        <f>SUM(N133:N137)</f>
        <v>8557</v>
      </c>
    </row>
    <row r="139" spans="1:14" ht="26.25" customHeight="1" thickBot="1" x14ac:dyDescent="0.3"/>
    <row r="140" spans="1:14" x14ac:dyDescent="0.25">
      <c r="A140" s="463" t="s">
        <v>1916</v>
      </c>
      <c r="B140" s="923" t="s">
        <v>1959</v>
      </c>
      <c r="C140" s="923"/>
      <c r="D140" s="923"/>
      <c r="E140" s="923"/>
      <c r="F140" s="924"/>
      <c r="H140" s="927" t="s">
        <v>97</v>
      </c>
      <c r="I140" s="928"/>
      <c r="J140" s="928"/>
      <c r="K140" s="928"/>
      <c r="L140" s="928"/>
      <c r="M140" s="928"/>
      <c r="N140" s="929"/>
    </row>
    <row r="141" spans="1:14" x14ac:dyDescent="0.25">
      <c r="A141" s="472"/>
      <c r="B141" s="492"/>
      <c r="C141" s="492"/>
      <c r="D141" s="492"/>
      <c r="E141" s="492"/>
      <c r="F141" s="493"/>
      <c r="H141" s="466"/>
      <c r="N141" s="467"/>
    </row>
    <row r="142" spans="1:14" x14ac:dyDescent="0.25">
      <c r="A142" s="472"/>
      <c r="B142" s="492"/>
      <c r="C142" s="492"/>
      <c r="D142" s="492"/>
      <c r="E142" s="492"/>
      <c r="F142" s="493"/>
      <c r="H142" s="468" t="s">
        <v>1960</v>
      </c>
      <c r="N142" s="467"/>
    </row>
    <row r="143" spans="1:14" x14ac:dyDescent="0.25">
      <c r="A143" s="156"/>
      <c r="E143" s="464"/>
      <c r="F143" s="465"/>
      <c r="H143" s="938" t="s">
        <v>1460</v>
      </c>
      <c r="I143" s="939"/>
      <c r="J143" s="939"/>
      <c r="K143" s="939"/>
      <c r="L143" s="939"/>
      <c r="M143" s="939"/>
      <c r="N143" s="940"/>
    </row>
    <row r="144" spans="1:14" ht="25.5" x14ac:dyDescent="0.25">
      <c r="A144" s="156"/>
      <c r="F144" s="465"/>
      <c r="H144" s="473" t="s">
        <v>99</v>
      </c>
      <c r="I144" s="81" t="s">
        <v>101</v>
      </c>
      <c r="J144" s="82" t="s">
        <v>102</v>
      </c>
      <c r="K144" s="83" t="s">
        <v>103</v>
      </c>
      <c r="L144" s="84" t="s">
        <v>104</v>
      </c>
      <c r="M144" s="81"/>
      <c r="N144" s="474" t="s">
        <v>105</v>
      </c>
    </row>
    <row r="145" spans="1:14" x14ac:dyDescent="0.25">
      <c r="A145" s="469" t="s">
        <v>1919</v>
      </c>
      <c r="B145" s="470" t="s">
        <v>101</v>
      </c>
      <c r="C145" s="470" t="s">
        <v>1920</v>
      </c>
      <c r="D145" s="470" t="s">
        <v>1921</v>
      </c>
      <c r="E145" s="470" t="s">
        <v>1922</v>
      </c>
      <c r="F145" s="471" t="s">
        <v>105</v>
      </c>
      <c r="H145" s="477" t="s">
        <v>41</v>
      </c>
      <c r="I145" s="40">
        <v>3840</v>
      </c>
      <c r="J145" s="40">
        <v>150</v>
      </c>
      <c r="K145" s="40">
        <f>+I145*0.05</f>
        <v>192</v>
      </c>
      <c r="L145" s="40">
        <v>1</v>
      </c>
      <c r="M145" s="40">
        <f>K145+L145</f>
        <v>193</v>
      </c>
      <c r="N145" s="43">
        <f>I145+J145+K145</f>
        <v>4182</v>
      </c>
    </row>
    <row r="146" spans="1:14" x14ac:dyDescent="0.25">
      <c r="A146" s="472" t="s">
        <v>1925</v>
      </c>
      <c r="B146" s="56"/>
      <c r="C146" s="56"/>
      <c r="D146" s="56"/>
      <c r="E146" s="56"/>
      <c r="F146" s="478"/>
      <c r="H146" s="466"/>
      <c r="N146" s="467"/>
    </row>
    <row r="147" spans="1:14" ht="15.75" thickBot="1" x14ac:dyDescent="0.3">
      <c r="A147" s="475" t="s">
        <v>1958</v>
      </c>
      <c r="B147" s="56">
        <v>3200</v>
      </c>
      <c r="C147" s="56">
        <f>+B147*0.05</f>
        <v>160</v>
      </c>
      <c r="D147" s="56">
        <v>3</v>
      </c>
      <c r="E147" s="56">
        <f>C147*D147</f>
        <v>480</v>
      </c>
      <c r="F147" s="478">
        <f>B147+E147</f>
        <v>3680</v>
      </c>
      <c r="H147" s="480" t="s">
        <v>108</v>
      </c>
      <c r="I147" s="481"/>
      <c r="J147" s="481"/>
      <c r="K147" s="481"/>
      <c r="L147" s="481"/>
      <c r="M147" s="481"/>
      <c r="N147" s="482">
        <f>SUM(N145:N146)</f>
        <v>4182</v>
      </c>
    </row>
    <row r="148" spans="1:14" x14ac:dyDescent="0.25">
      <c r="A148" s="475" t="s">
        <v>1933</v>
      </c>
      <c r="B148" s="56">
        <v>3200</v>
      </c>
      <c r="C148" s="56">
        <f>+B148*0.05</f>
        <v>160</v>
      </c>
      <c r="D148" s="56">
        <v>2</v>
      </c>
      <c r="E148" s="56">
        <f>C148*D148</f>
        <v>320</v>
      </c>
      <c r="F148" s="478">
        <f>B148+E148</f>
        <v>3520</v>
      </c>
    </row>
    <row r="149" spans="1:14" ht="15.75" thickBot="1" x14ac:dyDescent="0.3">
      <c r="A149" s="475" t="s">
        <v>1940</v>
      </c>
      <c r="B149" s="56">
        <v>3200</v>
      </c>
      <c r="C149" s="56">
        <f>+B149*0.05</f>
        <v>160</v>
      </c>
      <c r="D149" s="56">
        <v>1</v>
      </c>
      <c r="E149" s="56">
        <f>C149*D149</f>
        <v>160</v>
      </c>
      <c r="F149" s="478">
        <f>B149+E149</f>
        <v>3360</v>
      </c>
    </row>
    <row r="150" spans="1:14" x14ac:dyDescent="0.25">
      <c r="A150" s="156"/>
      <c r="B150" s="56"/>
      <c r="C150" s="56"/>
      <c r="D150" s="56"/>
      <c r="E150" s="56"/>
      <c r="F150" s="478"/>
      <c r="H150" s="927" t="s">
        <v>97</v>
      </c>
      <c r="I150" s="928"/>
      <c r="J150" s="928"/>
      <c r="K150" s="928"/>
      <c r="L150" s="928"/>
      <c r="M150" s="928"/>
      <c r="N150" s="929"/>
    </row>
    <row r="151" spans="1:14" x14ac:dyDescent="0.25">
      <c r="A151" s="483" t="s">
        <v>105</v>
      </c>
      <c r="B151" s="484"/>
      <c r="C151" s="484"/>
      <c r="D151" s="484"/>
      <c r="E151" s="484"/>
      <c r="F151" s="485">
        <f>SUM(F146:F150)</f>
        <v>10560</v>
      </c>
      <c r="H151" s="466"/>
      <c r="N151" s="467"/>
    </row>
    <row r="152" spans="1:14" s="350" customFormat="1" ht="15.75" thickBot="1" x14ac:dyDescent="0.3">
      <c r="H152" s="468" t="s">
        <v>1953</v>
      </c>
      <c r="I152"/>
      <c r="J152"/>
      <c r="K152"/>
      <c r="L152"/>
      <c r="M152"/>
      <c r="N152" s="467"/>
    </row>
    <row r="153" spans="1:14" x14ac:dyDescent="0.25">
      <c r="A153" s="494" t="s">
        <v>1916</v>
      </c>
      <c r="B153" s="936" t="s">
        <v>1135</v>
      </c>
      <c r="C153" s="936"/>
      <c r="D153" s="936"/>
      <c r="E153" s="936"/>
      <c r="F153" s="937"/>
      <c r="H153" s="938" t="s">
        <v>1267</v>
      </c>
      <c r="I153" s="939"/>
      <c r="J153" s="939"/>
      <c r="K153" s="939"/>
      <c r="L153" s="939"/>
      <c r="M153" s="939"/>
      <c r="N153" s="940"/>
    </row>
    <row r="154" spans="1:14" ht="25.5" x14ac:dyDescent="0.25">
      <c r="A154" s="466"/>
      <c r="E154" s="464"/>
      <c r="F154" s="467"/>
      <c r="H154" s="473" t="s">
        <v>99</v>
      </c>
      <c r="I154" s="81" t="s">
        <v>101</v>
      </c>
      <c r="J154" s="82" t="s">
        <v>102</v>
      </c>
      <c r="K154" s="83" t="s">
        <v>103</v>
      </c>
      <c r="L154" s="84" t="s">
        <v>104</v>
      </c>
      <c r="M154" s="81"/>
      <c r="N154" s="474" t="s">
        <v>105</v>
      </c>
    </row>
    <row r="155" spans="1:14" x14ac:dyDescent="0.25">
      <c r="A155" s="466"/>
      <c r="F155" s="467"/>
      <c r="H155" s="477" t="s">
        <v>154</v>
      </c>
      <c r="I155" s="40">
        <v>3200</v>
      </c>
      <c r="J155" s="40">
        <v>150</v>
      </c>
      <c r="K155" s="40">
        <f>+I155*0.05</f>
        <v>160</v>
      </c>
      <c r="L155" s="40">
        <v>1</v>
      </c>
      <c r="M155" s="40">
        <f>K155*L155</f>
        <v>160</v>
      </c>
      <c r="N155" s="43">
        <f>I155+J155+M155</f>
        <v>3510</v>
      </c>
    </row>
    <row r="156" spans="1:14" x14ac:dyDescent="0.25">
      <c r="A156" s="495" t="s">
        <v>1919</v>
      </c>
      <c r="B156" s="470" t="s">
        <v>101</v>
      </c>
      <c r="C156" s="470" t="s">
        <v>1920</v>
      </c>
      <c r="D156" s="470" t="s">
        <v>1921</v>
      </c>
      <c r="E156" s="470" t="s">
        <v>1922</v>
      </c>
      <c r="F156" s="496" t="s">
        <v>105</v>
      </c>
      <c r="H156" s="477" t="s">
        <v>46</v>
      </c>
      <c r="I156" s="40">
        <v>3200</v>
      </c>
      <c r="J156" s="40">
        <v>0</v>
      </c>
      <c r="K156" s="40">
        <v>0</v>
      </c>
      <c r="L156" s="40">
        <v>0</v>
      </c>
      <c r="M156" s="40">
        <f>K156+L156</f>
        <v>0</v>
      </c>
      <c r="N156" s="43">
        <f>I156+J156+M156</f>
        <v>3200</v>
      </c>
    </row>
    <row r="157" spans="1:14" x14ac:dyDescent="0.25">
      <c r="A157" s="468" t="s">
        <v>1925</v>
      </c>
      <c r="B157" s="56"/>
      <c r="C157" s="56"/>
      <c r="D157" s="56"/>
      <c r="E157" s="56"/>
      <c r="F157" s="491"/>
      <c r="H157" s="466"/>
      <c r="I157" s="56"/>
      <c r="J157" s="56"/>
      <c r="K157" s="56"/>
      <c r="L157" s="56"/>
      <c r="M157" s="56"/>
      <c r="N157" s="491"/>
    </row>
    <row r="158" spans="1:14" x14ac:dyDescent="0.25">
      <c r="A158" s="497" t="s">
        <v>1930</v>
      </c>
      <c r="B158" s="56">
        <v>3200</v>
      </c>
      <c r="C158" s="56">
        <f>+B158*0.05</f>
        <v>160</v>
      </c>
      <c r="D158" s="56">
        <v>3</v>
      </c>
      <c r="E158" s="56">
        <f>C158*D158</f>
        <v>480</v>
      </c>
      <c r="F158" s="491">
        <f>B158+E158</f>
        <v>3680</v>
      </c>
      <c r="H158" s="466"/>
      <c r="I158" s="56"/>
      <c r="J158" s="56"/>
      <c r="K158" s="56"/>
      <c r="L158" s="56"/>
      <c r="M158" s="56"/>
      <c r="N158" s="491"/>
    </row>
    <row r="159" spans="1:14" x14ac:dyDescent="0.25">
      <c r="A159" s="497" t="s">
        <v>1933</v>
      </c>
      <c r="B159" s="56">
        <v>3200</v>
      </c>
      <c r="C159" s="56">
        <f>+B159*0.05</f>
        <v>160</v>
      </c>
      <c r="D159" s="56">
        <v>2</v>
      </c>
      <c r="E159" s="56">
        <f>C159*D159</f>
        <v>320</v>
      </c>
      <c r="F159" s="491">
        <f>B159+E159</f>
        <v>3520</v>
      </c>
      <c r="H159" s="466"/>
      <c r="N159" s="467"/>
    </row>
    <row r="160" spans="1:14" ht="15.75" thickBot="1" x14ac:dyDescent="0.3">
      <c r="A160" s="497" t="s">
        <v>1940</v>
      </c>
      <c r="B160" s="56">
        <v>3200</v>
      </c>
      <c r="C160" s="56">
        <f>+B160*0.05</f>
        <v>160</v>
      </c>
      <c r="D160" s="56">
        <v>1</v>
      </c>
      <c r="E160" s="56">
        <f>C160*D160</f>
        <v>160</v>
      </c>
      <c r="F160" s="491">
        <f>B160+E160</f>
        <v>3360</v>
      </c>
      <c r="H160" s="480" t="s">
        <v>108</v>
      </c>
      <c r="I160" s="481"/>
      <c r="J160" s="481"/>
      <c r="K160" s="481"/>
      <c r="L160" s="481"/>
      <c r="M160" s="481"/>
      <c r="N160" s="482">
        <f>SUM(N155:N159)</f>
        <v>6710</v>
      </c>
    </row>
    <row r="161" spans="1:11" x14ac:dyDescent="0.25">
      <c r="A161" s="497"/>
      <c r="B161" s="56"/>
      <c r="C161" s="56"/>
      <c r="D161" s="56"/>
      <c r="E161" s="56"/>
      <c r="F161" s="491"/>
    </row>
    <row r="162" spans="1:11" ht="15.75" thickBot="1" x14ac:dyDescent="0.3">
      <c r="A162" s="498" t="s">
        <v>105</v>
      </c>
      <c r="B162" s="499"/>
      <c r="C162" s="499"/>
      <c r="D162" s="499"/>
      <c r="E162" s="499"/>
      <c r="F162" s="500">
        <f>SUM(F158:F161)</f>
        <v>10560</v>
      </c>
    </row>
    <row r="163" spans="1:11" x14ac:dyDescent="0.25">
      <c r="H163" s="477"/>
      <c r="I163" s="78"/>
      <c r="J163" s="78"/>
      <c r="K163" s="501"/>
    </row>
    <row r="164" spans="1:11" x14ac:dyDescent="0.25">
      <c r="A164" s="463" t="s">
        <v>1916</v>
      </c>
      <c r="B164" s="923" t="s">
        <v>1275</v>
      </c>
      <c r="C164" s="923"/>
      <c r="D164" s="923"/>
      <c r="E164" s="923"/>
      <c r="F164" s="924"/>
      <c r="H164" s="477"/>
      <c r="I164" s="502"/>
      <c r="J164" s="503"/>
      <c r="K164" s="504"/>
    </row>
    <row r="165" spans="1:11" x14ac:dyDescent="0.25">
      <c r="A165" s="156"/>
      <c r="E165" s="464"/>
      <c r="F165" s="465"/>
      <c r="H165" s="477"/>
      <c r="I165" s="502"/>
      <c r="J165" s="503"/>
      <c r="K165" s="504"/>
    </row>
    <row r="166" spans="1:11" x14ac:dyDescent="0.25">
      <c r="A166" s="156"/>
      <c r="F166" s="465"/>
      <c r="H166" s="477"/>
      <c r="I166" s="502"/>
      <c r="J166" s="503"/>
      <c r="K166" s="504"/>
    </row>
    <row r="167" spans="1:11" x14ac:dyDescent="0.25">
      <c r="A167" s="469" t="s">
        <v>1919</v>
      </c>
      <c r="B167" s="470" t="s">
        <v>101</v>
      </c>
      <c r="C167" s="470" t="s">
        <v>1920</v>
      </c>
      <c r="D167" s="470" t="s">
        <v>1921</v>
      </c>
      <c r="E167" s="470" t="s">
        <v>1922</v>
      </c>
      <c r="F167" s="471" t="s">
        <v>105</v>
      </c>
      <c r="H167" s="477" t="s">
        <v>20</v>
      </c>
      <c r="I167" s="941">
        <v>192</v>
      </c>
      <c r="J167" s="942"/>
      <c r="K167" s="943"/>
    </row>
    <row r="168" spans="1:11" x14ac:dyDescent="0.25">
      <c r="A168" s="472" t="s">
        <v>1925</v>
      </c>
      <c r="B168" s="56"/>
      <c r="C168" s="56"/>
      <c r="D168" s="56"/>
      <c r="E168" s="56"/>
      <c r="F168" s="478"/>
      <c r="H168" s="477" t="s">
        <v>39</v>
      </c>
      <c r="I168" s="505">
        <v>192</v>
      </c>
      <c r="J168" s="78"/>
      <c r="K168" s="501"/>
    </row>
    <row r="169" spans="1:11" x14ac:dyDescent="0.25">
      <c r="A169" s="475" t="s">
        <v>20</v>
      </c>
      <c r="B169" s="56">
        <v>3840</v>
      </c>
      <c r="C169" s="56">
        <f>+B169*0.05</f>
        <v>192</v>
      </c>
      <c r="D169" s="56">
        <v>2</v>
      </c>
      <c r="E169" s="56">
        <f>C169*D169</f>
        <v>384</v>
      </c>
      <c r="F169" s="478">
        <f>B169+E169</f>
        <v>4224</v>
      </c>
      <c r="H169" s="477" t="s">
        <v>40</v>
      </c>
      <c r="I169" s="505">
        <v>192</v>
      </c>
      <c r="J169" s="78"/>
      <c r="K169" s="501"/>
    </row>
    <row r="170" spans="1:11" x14ac:dyDescent="0.25">
      <c r="A170" s="475" t="s">
        <v>39</v>
      </c>
      <c r="B170" s="56">
        <v>3840</v>
      </c>
      <c r="C170" s="56">
        <f>+B170*0.05</f>
        <v>192</v>
      </c>
      <c r="D170" s="56">
        <v>1</v>
      </c>
      <c r="E170" s="56">
        <f>C170*D170</f>
        <v>192</v>
      </c>
      <c r="F170" s="478">
        <f>B170+E170</f>
        <v>4032</v>
      </c>
      <c r="H170" s="477"/>
      <c r="I170" s="78"/>
      <c r="J170" s="78"/>
      <c r="K170" s="501"/>
    </row>
    <row r="171" spans="1:11" ht="15.75" thickBot="1" x14ac:dyDescent="0.3">
      <c r="A171" s="475" t="s">
        <v>40</v>
      </c>
      <c r="B171" s="56">
        <v>3840</v>
      </c>
      <c r="C171" s="56">
        <f>+B171*0.05</f>
        <v>192</v>
      </c>
      <c r="D171" s="56">
        <v>0</v>
      </c>
      <c r="E171" s="56">
        <f>C171*D171</f>
        <v>0</v>
      </c>
      <c r="F171" s="478">
        <f>B171+E171</f>
        <v>3840</v>
      </c>
      <c r="H171" s="506" t="s">
        <v>105</v>
      </c>
      <c r="I171" s="46">
        <f>SUM(I167:I170)</f>
        <v>576</v>
      </c>
      <c r="J171" s="488"/>
      <c r="K171" s="507"/>
    </row>
    <row r="172" spans="1:11" x14ac:dyDescent="0.25">
      <c r="A172" s="475"/>
      <c r="B172" s="56"/>
      <c r="C172" s="56"/>
      <c r="D172" s="56"/>
      <c r="E172" s="56"/>
      <c r="F172" s="478">
        <v>800</v>
      </c>
    </row>
    <row r="173" spans="1:11" x14ac:dyDescent="0.25">
      <c r="A173" s="475"/>
      <c r="B173" s="56"/>
      <c r="C173" s="56"/>
      <c r="D173" s="56"/>
      <c r="E173" s="56"/>
      <c r="F173" s="478"/>
    </row>
    <row r="174" spans="1:11" x14ac:dyDescent="0.25">
      <c r="A174" s="483" t="s">
        <v>105</v>
      </c>
      <c r="B174" s="484"/>
      <c r="C174" s="484"/>
      <c r="D174" s="484"/>
      <c r="E174" s="484"/>
      <c r="F174" s="485">
        <f>SUM(F169:F173)</f>
        <v>12896</v>
      </c>
    </row>
    <row r="176" spans="1:11" ht="15" hidden="1" customHeight="1" x14ac:dyDescent="0.25"/>
    <row r="177" spans="1:14" ht="15" hidden="1" customHeight="1" x14ac:dyDescent="0.25">
      <c r="A177" s="463" t="s">
        <v>1916</v>
      </c>
      <c r="B177" s="923" t="s">
        <v>1024</v>
      </c>
      <c r="C177" s="923"/>
      <c r="D177" s="923"/>
      <c r="E177" s="923"/>
      <c r="F177" s="924"/>
    </row>
    <row r="178" spans="1:14" ht="15" hidden="1" customHeight="1" x14ac:dyDescent="0.25">
      <c r="A178" s="156"/>
      <c r="E178" s="464"/>
      <c r="F178" s="465"/>
      <c r="H178" s="930" t="s">
        <v>97</v>
      </c>
      <c r="I178" s="931"/>
      <c r="J178" s="931"/>
      <c r="K178" s="931"/>
      <c r="L178" s="931"/>
      <c r="M178" s="931"/>
      <c r="N178" s="932"/>
    </row>
    <row r="179" spans="1:14" ht="15" hidden="1" customHeight="1" x14ac:dyDescent="0.25">
      <c r="A179" s="156"/>
      <c r="F179" s="465"/>
      <c r="H179" s="508"/>
      <c r="N179" s="509"/>
    </row>
    <row r="180" spans="1:14" ht="15" hidden="1" customHeight="1" x14ac:dyDescent="0.25">
      <c r="A180" s="469" t="s">
        <v>1919</v>
      </c>
      <c r="B180" s="470" t="s">
        <v>101</v>
      </c>
      <c r="C180" s="470" t="s">
        <v>1920</v>
      </c>
      <c r="D180" s="470" t="s">
        <v>1921</v>
      </c>
      <c r="E180" s="470" t="s">
        <v>1922</v>
      </c>
      <c r="F180" s="471" t="s">
        <v>105</v>
      </c>
      <c r="H180" s="925" t="s">
        <v>1961</v>
      </c>
      <c r="I180" s="926"/>
      <c r="J180" s="926"/>
      <c r="K180" s="926"/>
      <c r="N180" s="509"/>
    </row>
    <row r="181" spans="1:14" ht="15" hidden="1" customHeight="1" x14ac:dyDescent="0.25">
      <c r="A181" s="472" t="s">
        <v>1938</v>
      </c>
      <c r="B181" s="56"/>
      <c r="C181" s="56"/>
      <c r="D181" s="56"/>
      <c r="E181" s="56"/>
      <c r="F181" s="478"/>
      <c r="H181" s="933" t="s">
        <v>1267</v>
      </c>
      <c r="I181" s="934"/>
      <c r="J181" s="934"/>
      <c r="K181" s="934"/>
      <c r="L181" s="934"/>
      <c r="M181" s="934"/>
      <c r="N181" s="935"/>
    </row>
    <row r="182" spans="1:14" ht="15" hidden="1" customHeight="1" x14ac:dyDescent="0.25">
      <c r="A182" s="475" t="s">
        <v>1940</v>
      </c>
      <c r="B182" s="56">
        <v>3200</v>
      </c>
      <c r="C182" s="56">
        <f>+B182*0.05</f>
        <v>160</v>
      </c>
      <c r="D182" s="56">
        <v>3</v>
      </c>
      <c r="E182" s="56">
        <f>C182*D182</f>
        <v>480</v>
      </c>
      <c r="F182" s="478">
        <f>B182+E182</f>
        <v>3680</v>
      </c>
      <c r="H182" s="510" t="s">
        <v>99</v>
      </c>
      <c r="I182" s="511" t="s">
        <v>101</v>
      </c>
      <c r="J182" s="511" t="s">
        <v>102</v>
      </c>
      <c r="K182" s="512" t="s">
        <v>103</v>
      </c>
      <c r="L182" s="512" t="s">
        <v>104</v>
      </c>
      <c r="M182" s="511"/>
      <c r="N182" s="511" t="s">
        <v>105</v>
      </c>
    </row>
    <row r="183" spans="1:14" ht="16.5" hidden="1" thickBot="1" x14ac:dyDescent="0.3">
      <c r="A183" s="472" t="s">
        <v>1925</v>
      </c>
      <c r="B183" s="56"/>
      <c r="C183" s="56"/>
      <c r="D183" s="56"/>
      <c r="E183" s="56"/>
      <c r="F183" s="478"/>
      <c r="H183" s="513" t="s">
        <v>40</v>
      </c>
      <c r="I183" s="514">
        <v>3200</v>
      </c>
      <c r="J183" s="515">
        <v>150</v>
      </c>
      <c r="K183" s="515">
        <v>160</v>
      </c>
      <c r="L183" s="515">
        <v>2</v>
      </c>
      <c r="M183" s="515">
        <v>320</v>
      </c>
      <c r="N183" s="514">
        <v>3670</v>
      </c>
    </row>
    <row r="184" spans="1:14" ht="16.5" hidden="1" thickBot="1" x14ac:dyDescent="0.3">
      <c r="A184" s="475" t="s">
        <v>1947</v>
      </c>
      <c r="B184" s="56">
        <v>3200</v>
      </c>
      <c r="C184" s="56">
        <f>+B184*0.05</f>
        <v>160</v>
      </c>
      <c r="D184" s="56">
        <v>2</v>
      </c>
      <c r="E184" s="56">
        <f>C184*D184</f>
        <v>320</v>
      </c>
      <c r="F184" s="478">
        <f>B184+E184</f>
        <v>3520</v>
      </c>
      <c r="H184" s="516" t="s">
        <v>41</v>
      </c>
      <c r="I184" s="514">
        <v>3200</v>
      </c>
      <c r="J184" s="515">
        <v>150</v>
      </c>
      <c r="K184" s="515">
        <v>160</v>
      </c>
      <c r="L184" s="515">
        <v>1</v>
      </c>
      <c r="M184" s="515">
        <v>160</v>
      </c>
      <c r="N184" s="514">
        <v>3510</v>
      </c>
    </row>
    <row r="185" spans="1:14" ht="16.5" hidden="1" thickBot="1" x14ac:dyDescent="0.3">
      <c r="A185" s="475" t="s">
        <v>1928</v>
      </c>
      <c r="B185" s="56">
        <v>3200</v>
      </c>
      <c r="C185" s="56">
        <f>+B185*0.05</f>
        <v>160</v>
      </c>
      <c r="D185" s="56">
        <v>1</v>
      </c>
      <c r="E185" s="56">
        <f>C185*D185</f>
        <v>160</v>
      </c>
      <c r="F185" s="478">
        <f>B185+E185</f>
        <v>3360</v>
      </c>
      <c r="H185" s="516" t="s">
        <v>130</v>
      </c>
      <c r="I185" s="514">
        <v>3200</v>
      </c>
      <c r="J185" s="515">
        <v>150</v>
      </c>
      <c r="K185" s="515">
        <v>0</v>
      </c>
      <c r="L185" s="515">
        <v>0</v>
      </c>
      <c r="M185" s="515">
        <v>0</v>
      </c>
      <c r="N185" s="514">
        <v>3350</v>
      </c>
    </row>
    <row r="186" spans="1:14" ht="16.5" hidden="1" thickBot="1" x14ac:dyDescent="0.3">
      <c r="A186" s="483" t="s">
        <v>105</v>
      </c>
      <c r="B186" s="484"/>
      <c r="C186" s="484"/>
      <c r="D186" s="484"/>
      <c r="E186" s="484"/>
      <c r="F186" s="485">
        <f>SUM(F181:F185)</f>
        <v>10560</v>
      </c>
      <c r="H186" s="517" t="s">
        <v>108</v>
      </c>
      <c r="I186" s="518"/>
      <c r="J186" s="518"/>
      <c r="K186" s="518"/>
      <c r="L186" s="518"/>
      <c r="M186" s="518"/>
      <c r="N186" s="519">
        <v>10530</v>
      </c>
    </row>
    <row r="187" spans="1:14" ht="15.75" hidden="1" x14ac:dyDescent="0.25">
      <c r="H187" s="520"/>
    </row>
    <row r="188" spans="1:14" hidden="1" x14ac:dyDescent="0.25"/>
    <row r="189" spans="1:14" hidden="1" x14ac:dyDescent="0.25">
      <c r="A189" s="463" t="s">
        <v>1916</v>
      </c>
      <c r="B189" s="923" t="s">
        <v>1123</v>
      </c>
      <c r="C189" s="923"/>
      <c r="D189" s="923"/>
      <c r="E189" s="923"/>
      <c r="F189" s="924"/>
    </row>
    <row r="190" spans="1:14" hidden="1" x14ac:dyDescent="0.25">
      <c r="A190" s="156"/>
      <c r="E190" s="464"/>
      <c r="F190" s="465"/>
    </row>
    <row r="191" spans="1:14" hidden="1" x14ac:dyDescent="0.25">
      <c r="A191" s="156"/>
      <c r="F191" s="465"/>
    </row>
    <row r="192" spans="1:14" hidden="1" x14ac:dyDescent="0.25">
      <c r="A192" s="469" t="s">
        <v>1919</v>
      </c>
      <c r="B192" s="470" t="s">
        <v>101</v>
      </c>
      <c r="C192" s="470" t="s">
        <v>1920</v>
      </c>
      <c r="D192" s="470" t="s">
        <v>1921</v>
      </c>
      <c r="E192" s="470" t="s">
        <v>1922</v>
      </c>
      <c r="F192" s="471" t="s">
        <v>105</v>
      </c>
    </row>
    <row r="193" spans="1:6" hidden="1" x14ac:dyDescent="0.25">
      <c r="A193" s="472" t="s">
        <v>1925</v>
      </c>
      <c r="B193" s="56"/>
      <c r="C193" s="56"/>
      <c r="D193" s="56"/>
      <c r="E193" s="56"/>
      <c r="F193" s="478"/>
    </row>
    <row r="194" spans="1:6" hidden="1" x14ac:dyDescent="0.25">
      <c r="A194" s="475" t="s">
        <v>1947</v>
      </c>
      <c r="B194" s="56">
        <v>3200</v>
      </c>
      <c r="C194" s="56">
        <f>+B194*0.05</f>
        <v>160</v>
      </c>
      <c r="D194" s="56">
        <v>2</v>
      </c>
      <c r="E194" s="56">
        <f>C194*D194</f>
        <v>320</v>
      </c>
      <c r="F194" s="478">
        <f>B194+E194</f>
        <v>3520</v>
      </c>
    </row>
    <row r="195" spans="1:6" hidden="1" x14ac:dyDescent="0.25">
      <c r="A195" s="475" t="s">
        <v>1928</v>
      </c>
      <c r="B195" s="56">
        <v>3200</v>
      </c>
      <c r="C195" s="56">
        <f>+B195*0.05</f>
        <v>160</v>
      </c>
      <c r="D195" s="56">
        <v>1</v>
      </c>
      <c r="E195" s="56">
        <f>C195*D195</f>
        <v>160</v>
      </c>
      <c r="F195" s="478">
        <f>B195+E195</f>
        <v>3360</v>
      </c>
    </row>
    <row r="196" spans="1:6" hidden="1" x14ac:dyDescent="0.25">
      <c r="A196" s="483" t="s">
        <v>105</v>
      </c>
      <c r="B196" s="484"/>
      <c r="C196" s="484"/>
      <c r="D196" s="484"/>
      <c r="E196" s="484"/>
      <c r="F196" s="485">
        <f>SUM(F193:F195)</f>
        <v>6880</v>
      </c>
    </row>
    <row r="197" spans="1:6" hidden="1" x14ac:dyDescent="0.25"/>
    <row r="198" spans="1:6" hidden="1" x14ac:dyDescent="0.25">
      <c r="A198" s="463" t="s">
        <v>1916</v>
      </c>
      <c r="B198" s="923" t="s">
        <v>1135</v>
      </c>
      <c r="C198" s="923"/>
      <c r="D198" s="923"/>
      <c r="E198" s="923"/>
      <c r="F198" s="924"/>
    </row>
    <row r="199" spans="1:6" hidden="1" x14ac:dyDescent="0.25">
      <c r="A199" s="156"/>
      <c r="E199" s="464"/>
      <c r="F199" s="465"/>
    </row>
    <row r="200" spans="1:6" hidden="1" x14ac:dyDescent="0.25">
      <c r="A200" s="156"/>
      <c r="F200" s="465"/>
    </row>
    <row r="201" spans="1:6" hidden="1" x14ac:dyDescent="0.25">
      <c r="A201" s="469" t="s">
        <v>1919</v>
      </c>
      <c r="B201" s="470" t="s">
        <v>101</v>
      </c>
      <c r="C201" s="470" t="s">
        <v>1920</v>
      </c>
      <c r="D201" s="470" t="s">
        <v>1921</v>
      </c>
      <c r="E201" s="470" t="s">
        <v>1922</v>
      </c>
      <c r="F201" s="471" t="s">
        <v>105</v>
      </c>
    </row>
    <row r="202" spans="1:6" hidden="1" x14ac:dyDescent="0.25">
      <c r="A202" s="472" t="s">
        <v>1925</v>
      </c>
      <c r="B202" s="56"/>
      <c r="C202" s="56"/>
      <c r="D202" s="56"/>
      <c r="E202" s="56"/>
      <c r="F202" s="478"/>
    </row>
    <row r="203" spans="1:6" hidden="1" x14ac:dyDescent="0.25">
      <c r="A203" s="475" t="s">
        <v>1947</v>
      </c>
      <c r="B203" s="56">
        <v>3200</v>
      </c>
      <c r="C203" s="56">
        <f>+B203*0.05</f>
        <v>160</v>
      </c>
      <c r="D203" s="56">
        <v>2</v>
      </c>
      <c r="E203" s="56">
        <f>C203*D203</f>
        <v>320</v>
      </c>
      <c r="F203" s="478">
        <f>B203+E203</f>
        <v>3520</v>
      </c>
    </row>
    <row r="204" spans="1:6" hidden="1" x14ac:dyDescent="0.25">
      <c r="A204" s="475" t="s">
        <v>1928</v>
      </c>
      <c r="B204" s="56">
        <v>3200</v>
      </c>
      <c r="C204" s="56">
        <f>+B204*0.05</f>
        <v>160</v>
      </c>
      <c r="D204" s="56">
        <v>1</v>
      </c>
      <c r="E204" s="56">
        <f>C204*D204</f>
        <v>160</v>
      </c>
      <c r="F204" s="478">
        <f>B204+E204</f>
        <v>3360</v>
      </c>
    </row>
    <row r="205" spans="1:6" hidden="1" x14ac:dyDescent="0.25">
      <c r="A205" s="483" t="s">
        <v>105</v>
      </c>
      <c r="B205" s="484"/>
      <c r="C205" s="484"/>
      <c r="D205" s="484"/>
      <c r="E205" s="484"/>
      <c r="F205" s="485">
        <f>SUM(F202:F204)</f>
        <v>6880</v>
      </c>
    </row>
    <row r="206" spans="1:6" hidden="1" x14ac:dyDescent="0.25"/>
    <row r="207" spans="1:6" hidden="1" x14ac:dyDescent="0.25"/>
    <row r="208" spans="1:6" hidden="1" x14ac:dyDescent="0.25">
      <c r="A208" s="463" t="s">
        <v>1916</v>
      </c>
      <c r="B208" s="923" t="s">
        <v>1139</v>
      </c>
      <c r="C208" s="923"/>
      <c r="D208" s="923"/>
      <c r="E208" s="923"/>
      <c r="F208" s="924"/>
    </row>
    <row r="209" spans="1:6" hidden="1" x14ac:dyDescent="0.25">
      <c r="A209" s="156"/>
      <c r="E209" s="464"/>
      <c r="F209" s="465"/>
    </row>
    <row r="210" spans="1:6" hidden="1" x14ac:dyDescent="0.25">
      <c r="A210" s="156"/>
      <c r="F210" s="465"/>
    </row>
    <row r="211" spans="1:6" hidden="1" x14ac:dyDescent="0.25">
      <c r="A211" s="469" t="s">
        <v>1919</v>
      </c>
      <c r="B211" s="470" t="s">
        <v>101</v>
      </c>
      <c r="C211" s="470" t="s">
        <v>1920</v>
      </c>
      <c r="D211" s="470" t="s">
        <v>1921</v>
      </c>
      <c r="E211" s="470" t="s">
        <v>1922</v>
      </c>
      <c r="F211" s="471" t="s">
        <v>105</v>
      </c>
    </row>
    <row r="212" spans="1:6" hidden="1" x14ac:dyDescent="0.25">
      <c r="A212" s="472" t="s">
        <v>1938</v>
      </c>
      <c r="B212" s="56"/>
      <c r="C212" s="56"/>
      <c r="D212" s="56"/>
      <c r="E212" s="56"/>
      <c r="F212" s="478"/>
    </row>
    <row r="213" spans="1:6" hidden="1" x14ac:dyDescent="0.25">
      <c r="A213" s="475" t="s">
        <v>1940</v>
      </c>
      <c r="B213" s="56">
        <v>3200</v>
      </c>
      <c r="C213" s="56">
        <f>+B213*0.05</f>
        <v>160</v>
      </c>
      <c r="D213" s="56">
        <v>3</v>
      </c>
      <c r="E213" s="56">
        <f>C213*D213</f>
        <v>480</v>
      </c>
      <c r="F213" s="478">
        <f>B213+E213</f>
        <v>3680</v>
      </c>
    </row>
    <row r="214" spans="1:6" hidden="1" x14ac:dyDescent="0.25">
      <c r="A214" s="472" t="s">
        <v>1925</v>
      </c>
      <c r="B214" s="56"/>
      <c r="C214" s="56"/>
      <c r="D214" s="56"/>
      <c r="E214" s="56"/>
      <c r="F214" s="478"/>
    </row>
    <row r="215" spans="1:6" hidden="1" x14ac:dyDescent="0.25">
      <c r="A215" s="475" t="s">
        <v>1947</v>
      </c>
      <c r="B215" s="56">
        <v>3200</v>
      </c>
      <c r="C215" s="56">
        <f>+B215*0.05</f>
        <v>160</v>
      </c>
      <c r="D215" s="56">
        <v>2</v>
      </c>
      <c r="E215" s="56">
        <f>C215*D215</f>
        <v>320</v>
      </c>
      <c r="F215" s="478">
        <f>B215+E215</f>
        <v>3520</v>
      </c>
    </row>
    <row r="216" spans="1:6" hidden="1" x14ac:dyDescent="0.25">
      <c r="A216" s="475" t="s">
        <v>1928</v>
      </c>
      <c r="B216" s="56">
        <v>3200</v>
      </c>
      <c r="C216" s="56">
        <f>+B216*0.05</f>
        <v>160</v>
      </c>
      <c r="D216" s="56">
        <v>1</v>
      </c>
      <c r="E216" s="56">
        <f>C216*D216</f>
        <v>160</v>
      </c>
      <c r="F216" s="478">
        <f>B216+E216</f>
        <v>3360</v>
      </c>
    </row>
    <row r="217" spans="1:6" hidden="1" x14ac:dyDescent="0.25">
      <c r="A217" s="483" t="s">
        <v>105</v>
      </c>
      <c r="B217" s="484"/>
      <c r="C217" s="484"/>
      <c r="D217" s="484"/>
      <c r="E217" s="484"/>
      <c r="F217" s="485">
        <f>SUM(F212:F216)</f>
        <v>10560</v>
      </c>
    </row>
    <row r="218" spans="1:6" hidden="1" x14ac:dyDescent="0.25"/>
    <row r="219" spans="1:6" hidden="1" x14ac:dyDescent="0.25">
      <c r="A219" s="463" t="s">
        <v>1916</v>
      </c>
      <c r="B219" s="923" t="s">
        <v>1962</v>
      </c>
      <c r="C219" s="923"/>
      <c r="D219" s="923"/>
      <c r="E219" s="923"/>
      <c r="F219" s="924"/>
    </row>
    <row r="220" spans="1:6" hidden="1" x14ac:dyDescent="0.25">
      <c r="A220" s="156"/>
      <c r="E220" s="464"/>
      <c r="F220" s="465"/>
    </row>
    <row r="221" spans="1:6" hidden="1" x14ac:dyDescent="0.25">
      <c r="A221" s="156"/>
      <c r="F221" s="465"/>
    </row>
    <row r="222" spans="1:6" hidden="1" x14ac:dyDescent="0.25">
      <c r="A222" s="469" t="s">
        <v>1919</v>
      </c>
      <c r="B222" s="470" t="s">
        <v>101</v>
      </c>
      <c r="C222" s="470" t="s">
        <v>1920</v>
      </c>
      <c r="D222" s="470" t="s">
        <v>1921</v>
      </c>
      <c r="E222" s="470" t="s">
        <v>1922</v>
      </c>
      <c r="F222" s="471" t="s">
        <v>105</v>
      </c>
    </row>
    <row r="223" spans="1:6" hidden="1" x14ac:dyDescent="0.25">
      <c r="A223" s="472" t="s">
        <v>1938</v>
      </c>
      <c r="B223" s="56"/>
      <c r="C223" s="56"/>
      <c r="D223" s="56"/>
      <c r="E223" s="56"/>
      <c r="F223" s="478"/>
    </row>
    <row r="224" spans="1:6" hidden="1" x14ac:dyDescent="0.25">
      <c r="A224" s="475" t="s">
        <v>1940</v>
      </c>
      <c r="B224" s="56">
        <v>3840</v>
      </c>
      <c r="C224" s="56">
        <f>+B224*0.05</f>
        <v>192</v>
      </c>
      <c r="D224" s="56">
        <v>4</v>
      </c>
      <c r="E224" s="56">
        <f>C224*D224</f>
        <v>768</v>
      </c>
      <c r="F224" s="478">
        <f>B224+E224</f>
        <v>4608</v>
      </c>
    </row>
    <row r="225" spans="1:6" hidden="1" x14ac:dyDescent="0.25">
      <c r="A225" s="472" t="s">
        <v>1925</v>
      </c>
      <c r="B225" s="56"/>
      <c r="C225" s="56"/>
      <c r="D225" s="56"/>
      <c r="E225" s="56"/>
      <c r="F225" s="478"/>
    </row>
    <row r="226" spans="1:6" hidden="1" x14ac:dyDescent="0.25">
      <c r="A226" s="475" t="s">
        <v>1947</v>
      </c>
      <c r="B226" s="56">
        <v>3840</v>
      </c>
      <c r="C226" s="56">
        <f>+B226*0.05</f>
        <v>192</v>
      </c>
      <c r="D226" s="56">
        <v>3</v>
      </c>
      <c r="E226" s="56">
        <f>C226*D226</f>
        <v>576</v>
      </c>
      <c r="F226" s="478">
        <f>B226+E226</f>
        <v>4416</v>
      </c>
    </row>
    <row r="227" spans="1:6" hidden="1" x14ac:dyDescent="0.25">
      <c r="A227" s="483" t="s">
        <v>105</v>
      </c>
      <c r="B227" s="484"/>
      <c r="C227" s="484"/>
      <c r="D227" s="484"/>
      <c r="E227" s="484"/>
      <c r="F227" s="485">
        <f>SUM(F223:F226)</f>
        <v>9024</v>
      </c>
    </row>
    <row r="228" spans="1:6" hidden="1" x14ac:dyDescent="0.25"/>
    <row r="229" spans="1:6" hidden="1" x14ac:dyDescent="0.25"/>
    <row r="230" spans="1:6" hidden="1" x14ac:dyDescent="0.25">
      <c r="A230" s="463" t="s">
        <v>1916</v>
      </c>
      <c r="B230" s="923" t="s">
        <v>1208</v>
      </c>
      <c r="C230" s="923"/>
      <c r="D230" s="923"/>
      <c r="E230" s="923"/>
      <c r="F230" s="924"/>
    </row>
    <row r="231" spans="1:6" hidden="1" x14ac:dyDescent="0.25">
      <c r="A231" s="156"/>
      <c r="E231" s="464"/>
      <c r="F231" s="465"/>
    </row>
    <row r="232" spans="1:6" hidden="1" x14ac:dyDescent="0.25">
      <c r="A232" s="156"/>
      <c r="F232" s="465"/>
    </row>
    <row r="233" spans="1:6" hidden="1" x14ac:dyDescent="0.25">
      <c r="A233" s="469" t="s">
        <v>1919</v>
      </c>
      <c r="B233" s="470" t="s">
        <v>101</v>
      </c>
      <c r="C233" s="470" t="s">
        <v>1920</v>
      </c>
      <c r="D233" s="470" t="s">
        <v>1921</v>
      </c>
      <c r="E233" s="470" t="s">
        <v>1922</v>
      </c>
      <c r="F233" s="471" t="s">
        <v>105</v>
      </c>
    </row>
    <row r="234" spans="1:6" hidden="1" x14ac:dyDescent="0.25">
      <c r="A234" s="472" t="s">
        <v>1938</v>
      </c>
      <c r="B234" s="56"/>
      <c r="C234" s="56"/>
      <c r="D234" s="56"/>
      <c r="E234" s="56"/>
      <c r="F234" s="478"/>
    </row>
    <row r="235" spans="1:6" hidden="1" x14ac:dyDescent="0.25">
      <c r="A235" s="475" t="s">
        <v>1940</v>
      </c>
      <c r="B235" s="56">
        <v>3200</v>
      </c>
      <c r="C235" s="56">
        <f>+B235*0.05</f>
        <v>160</v>
      </c>
      <c r="D235" s="56">
        <v>3</v>
      </c>
      <c r="E235" s="56">
        <f>C235*D235</f>
        <v>480</v>
      </c>
      <c r="F235" s="478">
        <f>B235+E235</f>
        <v>3680</v>
      </c>
    </row>
    <row r="236" spans="1:6" hidden="1" x14ac:dyDescent="0.25">
      <c r="A236" s="472" t="s">
        <v>1925</v>
      </c>
      <c r="B236" s="56"/>
      <c r="C236" s="56"/>
      <c r="D236" s="56"/>
      <c r="E236" s="56"/>
      <c r="F236" s="478"/>
    </row>
    <row r="237" spans="1:6" hidden="1" x14ac:dyDescent="0.25">
      <c r="A237" s="475" t="s">
        <v>1947</v>
      </c>
      <c r="B237" s="56">
        <v>3200</v>
      </c>
      <c r="C237" s="56">
        <f>+B237*0.05</f>
        <v>160</v>
      </c>
      <c r="D237" s="56">
        <v>2</v>
      </c>
      <c r="E237" s="56">
        <f>C237*D237</f>
        <v>320</v>
      </c>
      <c r="F237" s="478">
        <f>B237+E237</f>
        <v>3520</v>
      </c>
    </row>
    <row r="238" spans="1:6" hidden="1" x14ac:dyDescent="0.25">
      <c r="A238" s="475" t="s">
        <v>1928</v>
      </c>
      <c r="B238" s="56">
        <v>3200</v>
      </c>
      <c r="C238" s="56">
        <f>+B238*0.05</f>
        <v>160</v>
      </c>
      <c r="D238" s="56">
        <v>1</v>
      </c>
      <c r="E238" s="56">
        <f>C238*D238</f>
        <v>160</v>
      </c>
      <c r="F238" s="478">
        <f>B238+E238</f>
        <v>3360</v>
      </c>
    </row>
    <row r="239" spans="1:6" hidden="1" x14ac:dyDescent="0.25">
      <c r="A239" s="483" t="s">
        <v>105</v>
      </c>
      <c r="B239" s="484"/>
      <c r="C239" s="484"/>
      <c r="D239" s="484"/>
      <c r="E239" s="484"/>
      <c r="F239" s="485">
        <f>SUM(F234:F238)</f>
        <v>10560</v>
      </c>
    </row>
    <row r="240" spans="1:6" hidden="1" x14ac:dyDescent="0.25"/>
    <row r="241" spans="1:9" hidden="1" x14ac:dyDescent="0.25"/>
    <row r="242" spans="1:9" hidden="1" x14ac:dyDescent="0.25">
      <c r="A242" s="463" t="s">
        <v>1916</v>
      </c>
      <c r="B242" s="923" t="s">
        <v>1107</v>
      </c>
      <c r="C242" s="923"/>
      <c r="D242" s="923"/>
      <c r="E242" s="923"/>
      <c r="F242" s="924"/>
    </row>
    <row r="243" spans="1:9" hidden="1" x14ac:dyDescent="0.25">
      <c r="A243" s="156"/>
      <c r="E243" s="464"/>
      <c r="F243" s="465"/>
    </row>
    <row r="244" spans="1:9" hidden="1" x14ac:dyDescent="0.25">
      <c r="A244" s="156"/>
      <c r="F244" s="465"/>
    </row>
    <row r="245" spans="1:9" hidden="1" x14ac:dyDescent="0.25">
      <c r="A245" s="469" t="s">
        <v>1919</v>
      </c>
      <c r="B245" s="470" t="s">
        <v>101</v>
      </c>
      <c r="C245" s="470" t="s">
        <v>1920</v>
      </c>
      <c r="D245" s="470" t="s">
        <v>1921</v>
      </c>
      <c r="E245" s="470" t="s">
        <v>1922</v>
      </c>
      <c r="F245" s="471" t="s">
        <v>105</v>
      </c>
      <c r="I245">
        <f>18000*0.05</f>
        <v>900</v>
      </c>
    </row>
    <row r="246" spans="1:9" hidden="1" x14ac:dyDescent="0.25">
      <c r="A246" s="472" t="s">
        <v>1925</v>
      </c>
      <c r="B246" s="56"/>
      <c r="C246" s="56"/>
      <c r="D246" s="56"/>
      <c r="E246" s="56"/>
      <c r="F246" s="478"/>
      <c r="I246">
        <f>18000-I245</f>
        <v>17100</v>
      </c>
    </row>
    <row r="247" spans="1:9" hidden="1" x14ac:dyDescent="0.25">
      <c r="A247" s="475" t="s">
        <v>1928</v>
      </c>
      <c r="B247" s="56">
        <v>3600</v>
      </c>
      <c r="C247" s="56"/>
      <c r="D247" s="56"/>
      <c r="E247" s="56"/>
      <c r="F247" s="478">
        <f>B247+E247</f>
        <v>3600</v>
      </c>
    </row>
    <row r="248" spans="1:9" hidden="1" x14ac:dyDescent="0.25">
      <c r="A248" s="475" t="s">
        <v>1929</v>
      </c>
      <c r="B248" s="56">
        <v>3600</v>
      </c>
      <c r="C248" s="56"/>
      <c r="D248" s="56"/>
      <c r="E248" s="56"/>
      <c r="F248" s="478">
        <f>B248+E248</f>
        <v>3600</v>
      </c>
    </row>
    <row r="249" spans="1:9" hidden="1" x14ac:dyDescent="0.25">
      <c r="A249" s="475" t="s">
        <v>1930</v>
      </c>
      <c r="B249" s="56">
        <v>3600</v>
      </c>
      <c r="C249" s="56"/>
      <c r="D249" s="56"/>
      <c r="E249" s="56"/>
      <c r="F249" s="478">
        <f>B249+E249</f>
        <v>3600</v>
      </c>
    </row>
    <row r="250" spans="1:9" hidden="1" x14ac:dyDescent="0.25">
      <c r="A250" s="475" t="s">
        <v>1933</v>
      </c>
      <c r="B250" s="56">
        <v>3600</v>
      </c>
      <c r="C250" s="56"/>
      <c r="D250" s="56"/>
      <c r="E250" s="56"/>
      <c r="F250" s="478">
        <f>B250+E250</f>
        <v>3600</v>
      </c>
    </row>
    <row r="251" spans="1:9" hidden="1" x14ac:dyDescent="0.25">
      <c r="A251" s="475" t="s">
        <v>1940</v>
      </c>
      <c r="B251" s="56">
        <v>3600</v>
      </c>
      <c r="C251" s="56"/>
      <c r="D251" s="56"/>
      <c r="E251" s="56"/>
      <c r="F251" s="478">
        <f>B251+E251</f>
        <v>3600</v>
      </c>
    </row>
    <row r="252" spans="1:9" hidden="1" x14ac:dyDescent="0.25">
      <c r="A252" s="475"/>
      <c r="B252" s="56"/>
      <c r="C252" s="56"/>
      <c r="D252" s="56"/>
      <c r="E252" s="56"/>
      <c r="F252" s="478"/>
      <c r="I252">
        <f>5*3600</f>
        <v>18000</v>
      </c>
    </row>
    <row r="253" spans="1:9" hidden="1" x14ac:dyDescent="0.25">
      <c r="A253" s="483" t="s">
        <v>105</v>
      </c>
      <c r="B253" s="484"/>
      <c r="C253" s="484"/>
      <c r="D253" s="484"/>
      <c r="E253" s="484"/>
      <c r="F253" s="485">
        <f>SUM(F247:F252)</f>
        <v>18000</v>
      </c>
    </row>
    <row r="254" spans="1:9" hidden="1" x14ac:dyDescent="0.25"/>
    <row r="255" spans="1:9" hidden="1" x14ac:dyDescent="0.25"/>
    <row r="256" spans="1:9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spans="1:6" hidden="1" x14ac:dyDescent="0.25"/>
    <row r="290" spans="1:6" hidden="1" x14ac:dyDescent="0.25"/>
    <row r="291" spans="1:6" hidden="1" x14ac:dyDescent="0.25"/>
    <row r="292" spans="1:6" hidden="1" x14ac:dyDescent="0.25"/>
    <row r="293" spans="1:6" hidden="1" x14ac:dyDescent="0.25"/>
    <row r="294" spans="1:6" hidden="1" x14ac:dyDescent="0.25"/>
    <row r="295" spans="1:6" hidden="1" x14ac:dyDescent="0.25"/>
    <row r="296" spans="1:6" hidden="1" x14ac:dyDescent="0.25"/>
    <row r="297" spans="1:6" ht="15.75" thickBot="1" x14ac:dyDescent="0.3"/>
    <row r="298" spans="1:6" x14ac:dyDescent="0.25">
      <c r="A298" s="521" t="s">
        <v>1916</v>
      </c>
      <c r="B298" s="915" t="s">
        <v>1187</v>
      </c>
      <c r="C298" s="915"/>
      <c r="D298" s="915"/>
      <c r="E298" s="915"/>
      <c r="F298" s="916"/>
    </row>
    <row r="299" spans="1:6" x14ac:dyDescent="0.25">
      <c r="A299" s="522"/>
      <c r="F299" s="523"/>
    </row>
    <row r="300" spans="1:6" x14ac:dyDescent="0.25">
      <c r="A300" s="522"/>
      <c r="F300" s="523"/>
    </row>
    <row r="301" spans="1:6" x14ac:dyDescent="0.25">
      <c r="A301" s="524" t="s">
        <v>1919</v>
      </c>
      <c r="B301" s="525" t="s">
        <v>101</v>
      </c>
      <c r="C301" s="525" t="s">
        <v>1920</v>
      </c>
      <c r="D301" s="525" t="s">
        <v>1921</v>
      </c>
      <c r="E301" s="525" t="s">
        <v>1922</v>
      </c>
      <c r="F301" s="526" t="s">
        <v>105</v>
      </c>
    </row>
    <row r="302" spans="1:6" ht="15.75" thickBot="1" x14ac:dyDescent="0.3">
      <c r="A302" s="925" t="s">
        <v>1925</v>
      </c>
      <c r="B302" s="926"/>
      <c r="F302" s="523"/>
    </row>
    <row r="303" spans="1:6" ht="15.75" hidden="1" thickBot="1" x14ac:dyDescent="0.3">
      <c r="A303" s="527" t="s">
        <v>1928</v>
      </c>
      <c r="B303" s="528">
        <v>3200</v>
      </c>
      <c r="C303" s="56">
        <f>+B303*0.05</f>
        <v>160</v>
      </c>
      <c r="D303" s="529">
        <v>4</v>
      </c>
      <c r="E303" s="56">
        <f>C303*D303</f>
        <v>640</v>
      </c>
      <c r="F303" s="478">
        <f>B303+E303</f>
        <v>3840</v>
      </c>
    </row>
    <row r="304" spans="1:6" ht="15.75" hidden="1" thickBot="1" x14ac:dyDescent="0.3">
      <c r="A304" s="527" t="s">
        <v>1929</v>
      </c>
      <c r="B304" s="528">
        <v>3200</v>
      </c>
      <c r="C304" s="56">
        <f>+B304*0.05</f>
        <v>160</v>
      </c>
      <c r="D304" s="529">
        <v>3</v>
      </c>
      <c r="E304" s="56">
        <f>C304*D304</f>
        <v>480</v>
      </c>
      <c r="F304" s="478">
        <f>B304+E304</f>
        <v>3680</v>
      </c>
    </row>
    <row r="305" spans="1:22" ht="15.75" thickBot="1" x14ac:dyDescent="0.3">
      <c r="A305" s="527" t="s">
        <v>1940</v>
      </c>
      <c r="B305" s="528">
        <v>3200</v>
      </c>
      <c r="C305" s="56">
        <f>+B305*0.05</f>
        <v>160</v>
      </c>
      <c r="D305" s="529">
        <v>2</v>
      </c>
      <c r="E305" s="56">
        <f>C305*D305</f>
        <v>320</v>
      </c>
      <c r="F305" s="478">
        <f>B305+E305</f>
        <v>3520</v>
      </c>
      <c r="H305" s="927" t="s">
        <v>97</v>
      </c>
      <c r="I305" s="928"/>
      <c r="J305" s="928"/>
      <c r="K305" s="928"/>
      <c r="L305" s="928"/>
      <c r="M305" s="928"/>
      <c r="N305" s="929"/>
    </row>
    <row r="306" spans="1:22" x14ac:dyDescent="0.25">
      <c r="A306" s="910"/>
      <c r="B306" s="911"/>
      <c r="F306" s="530"/>
      <c r="H306" s="25"/>
      <c r="I306" s="26"/>
      <c r="J306" s="26"/>
      <c r="K306" s="26"/>
      <c r="L306" s="26"/>
      <c r="M306" s="26"/>
      <c r="N306" s="27"/>
    </row>
    <row r="307" spans="1:22" x14ac:dyDescent="0.25">
      <c r="A307" s="527"/>
      <c r="F307" s="523"/>
      <c r="H307" s="468" t="s">
        <v>1963</v>
      </c>
      <c r="N307" s="467"/>
    </row>
    <row r="308" spans="1:22" ht="15.75" thickBot="1" x14ac:dyDescent="0.3">
      <c r="A308" s="531" t="s">
        <v>105</v>
      </c>
      <c r="B308" s="532"/>
      <c r="C308" s="532"/>
      <c r="D308" s="532"/>
      <c r="E308" s="532"/>
      <c r="F308" s="533">
        <f>F305</f>
        <v>3520</v>
      </c>
      <c r="H308" s="912" t="s">
        <v>1456</v>
      </c>
      <c r="I308" s="913"/>
      <c r="J308" s="913"/>
      <c r="K308" s="913"/>
      <c r="L308" s="913"/>
      <c r="M308" s="913"/>
      <c r="N308" s="914"/>
    </row>
    <row r="309" spans="1:22" ht="25.5" x14ac:dyDescent="0.25">
      <c r="H309" s="473" t="s">
        <v>99</v>
      </c>
      <c r="I309" s="81" t="s">
        <v>101</v>
      </c>
      <c r="J309" s="82" t="s">
        <v>102</v>
      </c>
      <c r="K309" s="83" t="s">
        <v>103</v>
      </c>
      <c r="L309" s="84" t="s">
        <v>104</v>
      </c>
      <c r="M309" s="81"/>
      <c r="N309" s="474" t="s">
        <v>105</v>
      </c>
    </row>
    <row r="310" spans="1:22" x14ac:dyDescent="0.25">
      <c r="H310" s="179" t="s">
        <v>41</v>
      </c>
      <c r="I310" s="40">
        <v>3200</v>
      </c>
      <c r="J310" s="40">
        <v>150</v>
      </c>
      <c r="K310" s="40">
        <f>+I310*0.05</f>
        <v>160</v>
      </c>
      <c r="L310" s="40">
        <v>1</v>
      </c>
      <c r="M310" s="40">
        <f>K310*L310</f>
        <v>160</v>
      </c>
      <c r="N310" s="43">
        <f>I310+J310+M310</f>
        <v>3510</v>
      </c>
    </row>
    <row r="311" spans="1:22" x14ac:dyDescent="0.25">
      <c r="H311" s="179" t="s">
        <v>130</v>
      </c>
      <c r="I311" s="40">
        <v>3200</v>
      </c>
      <c r="J311" s="40">
        <v>150</v>
      </c>
      <c r="K311" s="40">
        <v>0</v>
      </c>
      <c r="L311" s="40">
        <v>0</v>
      </c>
      <c r="M311" s="40">
        <f>K311*L311</f>
        <v>0</v>
      </c>
      <c r="N311" s="43">
        <f>I311+J311+M311</f>
        <v>3350</v>
      </c>
    </row>
    <row r="312" spans="1:22" x14ac:dyDescent="0.25">
      <c r="H312" s="38" t="s">
        <v>131</v>
      </c>
      <c r="I312" s="41">
        <v>3008</v>
      </c>
      <c r="J312" s="41"/>
      <c r="K312" s="41"/>
      <c r="L312" s="41"/>
      <c r="M312" s="41"/>
      <c r="N312" s="534"/>
    </row>
    <row r="313" spans="1:22" ht="15.75" thickBot="1" x14ac:dyDescent="0.3">
      <c r="H313" s="44" t="s">
        <v>108</v>
      </c>
      <c r="I313" s="488"/>
      <c r="J313" s="488"/>
      <c r="K313" s="488"/>
      <c r="L313" s="488"/>
      <c r="M313" s="488"/>
      <c r="N313" s="535">
        <f>SUM(N310:N311)</f>
        <v>6860</v>
      </c>
      <c r="P313" s="536" t="s">
        <v>131</v>
      </c>
      <c r="Q313" s="537">
        <v>3600</v>
      </c>
      <c r="R313" s="40">
        <v>150</v>
      </c>
      <c r="S313" s="40">
        <f>Q313*0.05</f>
        <v>180</v>
      </c>
      <c r="T313" s="40">
        <v>6</v>
      </c>
      <c r="U313" s="40">
        <f>S313*T313</f>
        <v>1080</v>
      </c>
      <c r="V313" s="538">
        <f>Q313+R313+U313</f>
        <v>4830</v>
      </c>
    </row>
    <row r="314" spans="1:22" ht="15.75" thickBot="1" x14ac:dyDescent="0.3">
      <c r="A314" s="521" t="s">
        <v>1916</v>
      </c>
      <c r="B314" s="915" t="s">
        <v>1964</v>
      </c>
      <c r="C314" s="915"/>
      <c r="D314" s="915"/>
      <c r="E314" s="915"/>
      <c r="F314" s="916"/>
    </row>
    <row r="315" spans="1:22" x14ac:dyDescent="0.25">
      <c r="A315" s="522"/>
      <c r="F315" s="523"/>
      <c r="H315" s="892" t="s">
        <v>97</v>
      </c>
      <c r="I315" s="893"/>
      <c r="J315" s="893"/>
      <c r="K315" s="893"/>
      <c r="L315" s="893"/>
      <c r="M315" s="893"/>
      <c r="N315" s="894"/>
    </row>
    <row r="316" spans="1:22" x14ac:dyDescent="0.25">
      <c r="A316" s="522"/>
      <c r="F316" s="523"/>
      <c r="H316" s="917" t="s">
        <v>972</v>
      </c>
      <c r="I316" s="918"/>
      <c r="J316" s="918"/>
      <c r="K316" s="918"/>
      <c r="L316" s="918"/>
      <c r="M316" s="918"/>
      <c r="N316" s="919"/>
    </row>
    <row r="317" spans="1:22" x14ac:dyDescent="0.25">
      <c r="A317" s="522"/>
      <c r="F317" s="523"/>
      <c r="H317" s="920" t="s">
        <v>1918</v>
      </c>
      <c r="I317" s="921"/>
      <c r="J317" s="921"/>
      <c r="K317" s="921"/>
      <c r="L317" s="921"/>
      <c r="M317" s="921"/>
      <c r="N317" s="922"/>
    </row>
    <row r="318" spans="1:22" x14ac:dyDescent="0.25">
      <c r="A318" s="522"/>
      <c r="F318" s="523"/>
      <c r="H318" s="898" t="s">
        <v>1965</v>
      </c>
      <c r="I318" s="899"/>
      <c r="J318" s="899"/>
      <c r="K318" s="899"/>
      <c r="L318" s="899"/>
      <c r="M318" s="899"/>
      <c r="N318" s="900"/>
    </row>
    <row r="319" spans="1:22" ht="25.5" x14ac:dyDescent="0.25">
      <c r="A319" s="524" t="s">
        <v>1919</v>
      </c>
      <c r="B319" s="525" t="s">
        <v>101</v>
      </c>
      <c r="C319" s="525" t="s">
        <v>1920</v>
      </c>
      <c r="D319" s="525" t="s">
        <v>1921</v>
      </c>
      <c r="E319" s="525" t="s">
        <v>1922</v>
      </c>
      <c r="F319" s="526" t="s">
        <v>105</v>
      </c>
      <c r="H319" s="473" t="s">
        <v>99</v>
      </c>
      <c r="I319" s="81" t="s">
        <v>101</v>
      </c>
      <c r="J319" s="82" t="s">
        <v>102</v>
      </c>
      <c r="K319" s="83" t="s">
        <v>103</v>
      </c>
      <c r="L319" s="84" t="s">
        <v>104</v>
      </c>
      <c r="M319" s="81"/>
      <c r="N319" s="474" t="s">
        <v>105</v>
      </c>
    </row>
    <row r="320" spans="1:22" x14ac:dyDescent="0.25">
      <c r="A320" s="539" t="s">
        <v>1925</v>
      </c>
      <c r="B320" s="540"/>
      <c r="F320" s="523"/>
      <c r="H320" s="179" t="s">
        <v>20</v>
      </c>
      <c r="I320" s="40">
        <v>3600</v>
      </c>
      <c r="J320" s="40">
        <v>150</v>
      </c>
      <c r="K320" s="40">
        <f>I320*0.05</f>
        <v>180</v>
      </c>
      <c r="L320" s="40">
        <v>5</v>
      </c>
      <c r="M320" s="40">
        <f t="shared" ref="M320:M325" si="5">K320*L320</f>
        <v>900</v>
      </c>
      <c r="N320" s="43">
        <f t="shared" ref="N320:N325" si="6">I320+J320+M320</f>
        <v>4650</v>
      </c>
    </row>
    <row r="321" spans="1:14" x14ac:dyDescent="0.25">
      <c r="A321" s="527" t="s">
        <v>1930</v>
      </c>
      <c r="B321" s="528">
        <v>3200</v>
      </c>
      <c r="C321" s="56">
        <f>+B321*0.05</f>
        <v>160</v>
      </c>
      <c r="D321" s="529">
        <v>3</v>
      </c>
      <c r="E321" s="56">
        <f>C321*D321</f>
        <v>480</v>
      </c>
      <c r="F321" s="478">
        <f>B321+E321</f>
        <v>3680</v>
      </c>
      <c r="H321" s="179" t="s">
        <v>39</v>
      </c>
      <c r="I321" s="40">
        <v>3600</v>
      </c>
      <c r="J321" s="40">
        <v>150</v>
      </c>
      <c r="K321" s="40">
        <f>I321*0.05</f>
        <v>180</v>
      </c>
      <c r="L321" s="40">
        <v>4</v>
      </c>
      <c r="M321" s="40">
        <f t="shared" si="5"/>
        <v>720</v>
      </c>
      <c r="N321" s="43">
        <f t="shared" si="6"/>
        <v>4470</v>
      </c>
    </row>
    <row r="322" spans="1:14" x14ac:dyDescent="0.25">
      <c r="A322" s="527" t="s">
        <v>1933</v>
      </c>
      <c r="B322" s="528">
        <v>3200</v>
      </c>
      <c r="C322" s="56">
        <f>+B322*0.05</f>
        <v>160</v>
      </c>
      <c r="D322" s="529">
        <v>2</v>
      </c>
      <c r="E322" s="56">
        <f>C322*D322</f>
        <v>320</v>
      </c>
      <c r="F322" s="478">
        <f>B322+E322</f>
        <v>3520</v>
      </c>
      <c r="H322" s="179" t="s">
        <v>964</v>
      </c>
      <c r="I322" s="40">
        <v>3600</v>
      </c>
      <c r="J322" s="40">
        <v>150</v>
      </c>
      <c r="K322" s="40">
        <f>I322*0.05</f>
        <v>180</v>
      </c>
      <c r="L322" s="40">
        <v>3</v>
      </c>
      <c r="M322" s="40">
        <f t="shared" si="5"/>
        <v>540</v>
      </c>
      <c r="N322" s="43">
        <f t="shared" si="6"/>
        <v>4290</v>
      </c>
    </row>
    <row r="323" spans="1:14" x14ac:dyDescent="0.25">
      <c r="A323" s="527" t="s">
        <v>1940</v>
      </c>
      <c r="B323" s="528">
        <v>3200</v>
      </c>
      <c r="C323" s="56">
        <f>+B323*0.05</f>
        <v>160</v>
      </c>
      <c r="D323" s="529">
        <v>1</v>
      </c>
      <c r="E323" s="56">
        <f>C323*D323</f>
        <v>160</v>
      </c>
      <c r="F323" s="478">
        <f>B323+E323</f>
        <v>3360</v>
      </c>
      <c r="H323" s="179" t="s">
        <v>41</v>
      </c>
      <c r="I323" s="40">
        <v>3600</v>
      </c>
      <c r="J323" s="40">
        <v>150</v>
      </c>
      <c r="K323" s="40">
        <f>I323*0.05</f>
        <v>180</v>
      </c>
      <c r="L323" s="40">
        <v>2</v>
      </c>
      <c r="M323" s="40">
        <f t="shared" si="5"/>
        <v>360</v>
      </c>
      <c r="N323" s="43">
        <f t="shared" si="6"/>
        <v>4110</v>
      </c>
    </row>
    <row r="324" spans="1:14" x14ac:dyDescent="0.25">
      <c r="A324" s="541"/>
      <c r="B324" s="542"/>
      <c r="F324" s="530"/>
      <c r="H324" s="179" t="s">
        <v>130</v>
      </c>
      <c r="I324" s="40">
        <v>3600</v>
      </c>
      <c r="J324" s="40">
        <v>150</v>
      </c>
      <c r="K324" s="40">
        <f>I324*0.05</f>
        <v>180</v>
      </c>
      <c r="L324" s="40">
        <v>1</v>
      </c>
      <c r="M324" s="40">
        <f t="shared" si="5"/>
        <v>180</v>
      </c>
      <c r="N324" s="43">
        <f t="shared" si="6"/>
        <v>3930</v>
      </c>
    </row>
    <row r="325" spans="1:14" x14ac:dyDescent="0.25">
      <c r="A325" s="527"/>
      <c r="F325" s="523"/>
      <c r="H325" s="179" t="s">
        <v>131</v>
      </c>
      <c r="I325" s="40">
        <v>3600</v>
      </c>
      <c r="J325" s="40">
        <v>150</v>
      </c>
      <c r="K325" s="40"/>
      <c r="L325" s="40">
        <v>0</v>
      </c>
      <c r="M325" s="40">
        <f t="shared" si="5"/>
        <v>0</v>
      </c>
      <c r="N325" s="43">
        <f t="shared" si="6"/>
        <v>3750</v>
      </c>
    </row>
    <row r="326" spans="1:14" ht="15.75" thickBot="1" x14ac:dyDescent="0.3">
      <c r="A326" s="531" t="s">
        <v>105</v>
      </c>
      <c r="B326" s="532"/>
      <c r="C326" s="532"/>
      <c r="D326" s="532"/>
      <c r="E326" s="543">
        <f>SUM(E321:E325)</f>
        <v>960</v>
      </c>
      <c r="F326" s="544">
        <f>SUM(F321:F324)</f>
        <v>10560</v>
      </c>
      <c r="H326" s="44" t="s">
        <v>108</v>
      </c>
      <c r="I326" s="488"/>
      <c r="J326" s="488"/>
      <c r="K326" s="488"/>
      <c r="L326" s="488"/>
      <c r="M326" s="488"/>
      <c r="N326" s="535">
        <f>SUM(N320:N325)</f>
        <v>25200</v>
      </c>
    </row>
    <row r="329" spans="1:14" ht="15.75" thickBot="1" x14ac:dyDescent="0.3"/>
    <row r="330" spans="1:14" x14ac:dyDescent="0.25">
      <c r="H330" s="892" t="s">
        <v>97</v>
      </c>
      <c r="I330" s="893"/>
      <c r="J330" s="893"/>
      <c r="K330" s="893"/>
      <c r="L330" s="893"/>
      <c r="M330" s="893"/>
      <c r="N330" s="894"/>
    </row>
    <row r="331" spans="1:14" x14ac:dyDescent="0.25">
      <c r="H331" s="895" t="s">
        <v>1966</v>
      </c>
      <c r="I331" s="896"/>
      <c r="J331" s="896"/>
      <c r="K331" s="896"/>
      <c r="L331" s="896"/>
      <c r="M331" s="896"/>
      <c r="N331" s="897"/>
    </row>
    <row r="332" spans="1:14" x14ac:dyDescent="0.25">
      <c r="H332" s="898" t="s">
        <v>1965</v>
      </c>
      <c r="I332" s="899"/>
      <c r="J332" s="899"/>
      <c r="K332" s="899"/>
      <c r="L332" s="899"/>
      <c r="M332" s="899"/>
      <c r="N332" s="900"/>
    </row>
    <row r="333" spans="1:14" ht="25.5" x14ac:dyDescent="0.25">
      <c r="H333" s="473" t="s">
        <v>99</v>
      </c>
      <c r="I333" s="81" t="s">
        <v>101</v>
      </c>
      <c r="J333" s="82" t="s">
        <v>102</v>
      </c>
      <c r="K333" s="83" t="s">
        <v>103</v>
      </c>
      <c r="L333" s="84" t="s">
        <v>104</v>
      </c>
      <c r="M333" s="81"/>
      <c r="N333" s="474" t="s">
        <v>105</v>
      </c>
    </row>
    <row r="334" spans="1:14" x14ac:dyDescent="0.25">
      <c r="H334" s="179" t="s">
        <v>130</v>
      </c>
      <c r="I334" s="40">
        <v>3200</v>
      </c>
      <c r="J334" s="40">
        <v>150</v>
      </c>
      <c r="K334" s="40">
        <f>I334*0.05</f>
        <v>160</v>
      </c>
      <c r="L334" s="40">
        <v>1</v>
      </c>
      <c r="M334" s="40">
        <f>K334*L334</f>
        <v>160</v>
      </c>
      <c r="N334" s="43">
        <f>I334+J334+M334</f>
        <v>3510</v>
      </c>
    </row>
    <row r="335" spans="1:14" x14ac:dyDescent="0.25">
      <c r="H335" s="179" t="s">
        <v>131</v>
      </c>
      <c r="I335" s="40">
        <v>3200</v>
      </c>
      <c r="J335" s="40">
        <v>150</v>
      </c>
      <c r="K335" s="40">
        <v>0</v>
      </c>
      <c r="L335" s="40">
        <v>0</v>
      </c>
      <c r="M335" s="40">
        <f>K335*L335</f>
        <v>0</v>
      </c>
      <c r="N335" s="43">
        <f>I335+J335+M335</f>
        <v>3350</v>
      </c>
    </row>
    <row r="336" spans="1:14" ht="15.75" thickBot="1" x14ac:dyDescent="0.3">
      <c r="H336" s="889" t="s">
        <v>108</v>
      </c>
      <c r="I336" s="890"/>
      <c r="J336" s="890"/>
      <c r="K336" s="890"/>
      <c r="L336" s="890"/>
      <c r="M336" s="891"/>
      <c r="N336" s="535">
        <f>SUM(N334:N335)</f>
        <v>6860</v>
      </c>
    </row>
    <row r="338" spans="8:14" x14ac:dyDescent="0.25">
      <c r="M338">
        <f>N336*0.05</f>
        <v>343</v>
      </c>
    </row>
    <row r="339" spans="8:14" x14ac:dyDescent="0.25">
      <c r="M339" s="56">
        <f>N336-M338</f>
        <v>6517</v>
      </c>
    </row>
    <row r="341" spans="8:14" ht="15.75" thickBot="1" x14ac:dyDescent="0.3"/>
    <row r="342" spans="8:14" x14ac:dyDescent="0.25">
      <c r="H342" s="892" t="s">
        <v>97</v>
      </c>
      <c r="I342" s="893"/>
      <c r="J342" s="893"/>
      <c r="K342" s="893"/>
      <c r="L342" s="893"/>
      <c r="M342" s="893"/>
      <c r="N342" s="894"/>
    </row>
    <row r="343" spans="8:14" x14ac:dyDescent="0.25">
      <c r="H343" s="895" t="s">
        <v>1967</v>
      </c>
      <c r="I343" s="896"/>
      <c r="J343" s="896"/>
      <c r="K343" s="896"/>
      <c r="L343" s="896"/>
      <c r="M343" s="896"/>
      <c r="N343" s="897"/>
    </row>
    <row r="344" spans="8:14" x14ac:dyDescent="0.25">
      <c r="H344" s="898" t="s">
        <v>1801</v>
      </c>
      <c r="I344" s="899"/>
      <c r="J344" s="899"/>
      <c r="K344" s="899"/>
      <c r="L344" s="899"/>
      <c r="M344" s="899"/>
      <c r="N344" s="900"/>
    </row>
    <row r="345" spans="8:14" ht="25.5" x14ac:dyDescent="0.25">
      <c r="H345" s="473" t="s">
        <v>99</v>
      </c>
      <c r="I345" s="81" t="s">
        <v>101</v>
      </c>
      <c r="J345" s="82" t="s">
        <v>102</v>
      </c>
      <c r="K345" s="83" t="s">
        <v>103</v>
      </c>
      <c r="L345" s="84" t="s">
        <v>104</v>
      </c>
      <c r="M345" s="81"/>
      <c r="N345" s="474" t="s">
        <v>105</v>
      </c>
    </row>
    <row r="346" spans="8:14" x14ac:dyDescent="0.25">
      <c r="H346" s="179" t="s">
        <v>131</v>
      </c>
      <c r="I346" s="40">
        <v>3200</v>
      </c>
      <c r="J346" s="40">
        <v>150</v>
      </c>
      <c r="K346" s="40">
        <f>I346*0.05</f>
        <v>160</v>
      </c>
      <c r="L346" s="40">
        <v>1</v>
      </c>
      <c r="M346" s="40">
        <f>K346*L346</f>
        <v>160</v>
      </c>
      <c r="N346" s="43">
        <f>I346+J346+M346</f>
        <v>3510</v>
      </c>
    </row>
    <row r="347" spans="8:14" x14ac:dyDescent="0.25">
      <c r="H347" s="179"/>
      <c r="I347" s="40"/>
      <c r="J347" s="40"/>
      <c r="K347" s="40"/>
      <c r="L347" s="40"/>
      <c r="M347" s="40"/>
      <c r="N347" s="43"/>
    </row>
    <row r="348" spans="8:14" ht="15.75" thickBot="1" x14ac:dyDescent="0.3">
      <c r="H348" s="889" t="s">
        <v>108</v>
      </c>
      <c r="I348" s="890"/>
      <c r="J348" s="890"/>
      <c r="K348" s="890"/>
      <c r="L348" s="890"/>
      <c r="M348" s="891"/>
      <c r="N348" s="535">
        <f>SUM(N346:N347)</f>
        <v>3510</v>
      </c>
    </row>
    <row r="349" spans="8:14" ht="15.75" thickBot="1" x14ac:dyDescent="0.3"/>
    <row r="350" spans="8:14" x14ac:dyDescent="0.25">
      <c r="H350" s="892" t="s">
        <v>97</v>
      </c>
      <c r="I350" s="893"/>
      <c r="J350" s="893"/>
      <c r="K350" s="893"/>
      <c r="L350" s="893"/>
      <c r="M350" s="893"/>
      <c r="N350" s="894"/>
    </row>
    <row r="351" spans="8:14" x14ac:dyDescent="0.25">
      <c r="H351" s="895" t="s">
        <v>1968</v>
      </c>
      <c r="I351" s="896"/>
      <c r="J351" s="896"/>
      <c r="K351" s="896"/>
      <c r="L351" s="896"/>
      <c r="M351" s="896"/>
      <c r="N351" s="897"/>
    </row>
    <row r="352" spans="8:14" x14ac:dyDescent="0.25">
      <c r="H352" s="898" t="s">
        <v>1801</v>
      </c>
      <c r="I352" s="899"/>
      <c r="J352" s="899"/>
      <c r="K352" s="899"/>
      <c r="L352" s="899"/>
      <c r="M352" s="899"/>
      <c r="N352" s="900"/>
    </row>
    <row r="353" spans="8:14" ht="25.5" x14ac:dyDescent="0.25">
      <c r="H353" s="473" t="s">
        <v>99</v>
      </c>
      <c r="I353" s="81" t="s">
        <v>101</v>
      </c>
      <c r="J353" s="82" t="s">
        <v>102</v>
      </c>
      <c r="K353" s="83" t="s">
        <v>103</v>
      </c>
      <c r="L353" s="84" t="s">
        <v>104</v>
      </c>
      <c r="M353" s="81"/>
      <c r="N353" s="474" t="s">
        <v>105</v>
      </c>
    </row>
    <row r="354" spans="8:14" x14ac:dyDescent="0.25">
      <c r="H354" s="179" t="s">
        <v>131</v>
      </c>
      <c r="I354" s="40">
        <v>3840</v>
      </c>
      <c r="J354" s="40">
        <v>150</v>
      </c>
      <c r="K354" s="40">
        <f>I354*0.05</f>
        <v>192</v>
      </c>
      <c r="L354" s="40">
        <v>1</v>
      </c>
      <c r="M354" s="40">
        <f>K354*L354</f>
        <v>192</v>
      </c>
      <c r="N354" s="43">
        <f>I354+J354+M354</f>
        <v>4182</v>
      </c>
    </row>
    <row r="355" spans="8:14" x14ac:dyDescent="0.25">
      <c r="H355" s="179"/>
      <c r="I355" s="40"/>
      <c r="J355" s="40"/>
      <c r="K355" s="40"/>
      <c r="L355" s="40"/>
      <c r="M355" s="40"/>
      <c r="N355" s="43"/>
    </row>
    <row r="356" spans="8:14" ht="15.75" thickBot="1" x14ac:dyDescent="0.3">
      <c r="H356" s="889" t="s">
        <v>108</v>
      </c>
      <c r="I356" s="890"/>
      <c r="J356" s="890"/>
      <c r="K356" s="890"/>
      <c r="L356" s="890"/>
      <c r="M356" s="891"/>
      <c r="N356" s="535">
        <f>SUM(N354:N355)</f>
        <v>4182</v>
      </c>
    </row>
    <row r="358" spans="8:14" ht="15.75" thickBot="1" x14ac:dyDescent="0.3"/>
    <row r="359" spans="8:14" x14ac:dyDescent="0.25">
      <c r="H359" s="892" t="s">
        <v>97</v>
      </c>
      <c r="I359" s="893"/>
      <c r="J359" s="893"/>
      <c r="K359" s="893"/>
      <c r="L359" s="893"/>
      <c r="M359" s="893"/>
      <c r="N359" s="894"/>
    </row>
    <row r="360" spans="8:14" x14ac:dyDescent="0.25">
      <c r="H360" s="895" t="s">
        <v>1969</v>
      </c>
      <c r="I360" s="896"/>
      <c r="J360" s="896"/>
      <c r="K360" s="896"/>
      <c r="L360" s="896"/>
      <c r="M360" s="896"/>
      <c r="N360" s="897"/>
    </row>
    <row r="361" spans="8:14" x14ac:dyDescent="0.25">
      <c r="H361" s="898" t="s">
        <v>1801</v>
      </c>
      <c r="I361" s="899"/>
      <c r="J361" s="899"/>
      <c r="K361" s="899"/>
      <c r="L361" s="899"/>
      <c r="M361" s="899"/>
      <c r="N361" s="900"/>
    </row>
    <row r="362" spans="8:14" ht="25.5" x14ac:dyDescent="0.25">
      <c r="H362" s="473" t="s">
        <v>99</v>
      </c>
      <c r="I362" s="81" t="s">
        <v>101</v>
      </c>
      <c r="J362" s="82" t="s">
        <v>102</v>
      </c>
      <c r="K362" s="83" t="s">
        <v>103</v>
      </c>
      <c r="L362" s="84" t="s">
        <v>104</v>
      </c>
      <c r="M362" s="81"/>
      <c r="N362" s="474" t="s">
        <v>105</v>
      </c>
    </row>
    <row r="363" spans="8:14" x14ac:dyDescent="0.25">
      <c r="H363" s="179" t="s">
        <v>131</v>
      </c>
      <c r="I363" s="40">
        <v>3200</v>
      </c>
      <c r="J363" s="40">
        <v>150</v>
      </c>
      <c r="K363" s="40">
        <f>I363*0.05</f>
        <v>160</v>
      </c>
      <c r="L363" s="40">
        <v>1</v>
      </c>
      <c r="M363" s="40">
        <f>K363*L363</f>
        <v>160</v>
      </c>
      <c r="N363" s="43">
        <f>I363+J363+M363</f>
        <v>3510</v>
      </c>
    </row>
    <row r="364" spans="8:14" x14ac:dyDescent="0.25">
      <c r="H364" s="179"/>
      <c r="I364" s="40"/>
      <c r="J364" s="40"/>
      <c r="K364" s="40"/>
      <c r="L364" s="40"/>
      <c r="M364" s="40"/>
      <c r="N364" s="43"/>
    </row>
    <row r="365" spans="8:14" ht="15.75" thickBot="1" x14ac:dyDescent="0.3">
      <c r="H365" s="889" t="s">
        <v>108</v>
      </c>
      <c r="I365" s="890"/>
      <c r="J365" s="890"/>
      <c r="K365" s="890"/>
      <c r="L365" s="890"/>
      <c r="M365" s="891"/>
      <c r="N365" s="535">
        <f>SUM(N363:N364)</f>
        <v>3510</v>
      </c>
    </row>
    <row r="366" spans="8:14" ht="15.75" thickBot="1" x14ac:dyDescent="0.3"/>
    <row r="367" spans="8:14" x14ac:dyDescent="0.25">
      <c r="H367" s="892" t="s">
        <v>97</v>
      </c>
      <c r="I367" s="893"/>
      <c r="J367" s="893"/>
      <c r="K367" s="893"/>
      <c r="L367" s="893"/>
      <c r="M367" s="893"/>
      <c r="N367" s="894"/>
    </row>
    <row r="368" spans="8:14" x14ac:dyDescent="0.25">
      <c r="H368" s="895" t="s">
        <v>1957</v>
      </c>
      <c r="I368" s="896"/>
      <c r="J368" s="896"/>
      <c r="K368" s="896"/>
      <c r="L368" s="896"/>
      <c r="M368" s="896"/>
      <c r="N368" s="897"/>
    </row>
    <row r="369" spans="8:14" x14ac:dyDescent="0.25">
      <c r="H369" s="898" t="s">
        <v>1803</v>
      </c>
      <c r="I369" s="899"/>
      <c r="J369" s="899"/>
      <c r="K369" s="899"/>
      <c r="L369" s="899"/>
      <c r="M369" s="899"/>
      <c r="N369" s="900"/>
    </row>
    <row r="370" spans="8:14" ht="25.5" x14ac:dyDescent="0.25">
      <c r="H370" s="473" t="s">
        <v>99</v>
      </c>
      <c r="I370" s="81" t="s">
        <v>101</v>
      </c>
      <c r="J370" s="82" t="s">
        <v>102</v>
      </c>
      <c r="K370" s="83" t="s">
        <v>103</v>
      </c>
      <c r="L370" s="84" t="s">
        <v>104</v>
      </c>
      <c r="M370" s="81"/>
      <c r="N370" s="474" t="s">
        <v>105</v>
      </c>
    </row>
    <row r="371" spans="8:14" x14ac:dyDescent="0.25">
      <c r="H371" s="179" t="s">
        <v>40</v>
      </c>
      <c r="I371" s="40">
        <v>3200</v>
      </c>
      <c r="J371" s="40">
        <v>150</v>
      </c>
      <c r="K371" s="40">
        <f>I371*0.05</f>
        <v>160</v>
      </c>
      <c r="L371" s="40">
        <v>4</v>
      </c>
      <c r="M371" s="40">
        <f>K371*L371</f>
        <v>640</v>
      </c>
      <c r="N371" s="43">
        <f>I371+J371+M371</f>
        <v>3990</v>
      </c>
    </row>
    <row r="372" spans="8:14" x14ac:dyDescent="0.25">
      <c r="H372" s="179" t="s">
        <v>41</v>
      </c>
      <c r="I372" s="40">
        <v>3200</v>
      </c>
      <c r="J372" s="40">
        <v>150</v>
      </c>
      <c r="K372" s="40">
        <f>I372*0.05</f>
        <v>160</v>
      </c>
      <c r="L372" s="40">
        <v>3</v>
      </c>
      <c r="M372" s="40">
        <f>K372*L372</f>
        <v>480</v>
      </c>
      <c r="N372" s="43">
        <f>I372+J372+M372</f>
        <v>3830</v>
      </c>
    </row>
    <row r="373" spans="8:14" x14ac:dyDescent="0.25">
      <c r="H373" s="179" t="s">
        <v>130</v>
      </c>
      <c r="I373" s="40">
        <v>3200</v>
      </c>
      <c r="J373" s="40">
        <v>150</v>
      </c>
      <c r="K373" s="40">
        <f>I373*0.05</f>
        <v>160</v>
      </c>
      <c r="L373" s="40">
        <v>2</v>
      </c>
      <c r="M373" s="40">
        <f>K373*L373</f>
        <v>320</v>
      </c>
      <c r="N373" s="43">
        <f>I373+J373+M373</f>
        <v>3670</v>
      </c>
    </row>
    <row r="374" spans="8:14" x14ac:dyDescent="0.25">
      <c r="H374" s="179" t="s">
        <v>131</v>
      </c>
      <c r="I374" s="40">
        <v>3200</v>
      </c>
      <c r="J374" s="40">
        <v>150</v>
      </c>
      <c r="K374" s="40">
        <f>I374*0.05</f>
        <v>160</v>
      </c>
      <c r="L374" s="40">
        <v>1</v>
      </c>
      <c r="M374" s="40">
        <f>K374*L374</f>
        <v>160</v>
      </c>
      <c r="N374" s="43">
        <f>I374+J374+M374</f>
        <v>3510</v>
      </c>
    </row>
    <row r="375" spans="8:14" ht="15.75" thickBot="1" x14ac:dyDescent="0.3">
      <c r="H375" s="889" t="s">
        <v>108</v>
      </c>
      <c r="I375" s="890"/>
      <c r="J375" s="890"/>
      <c r="K375" s="890"/>
      <c r="L375" s="890"/>
      <c r="M375" s="891"/>
      <c r="N375" s="535">
        <f>SUM(N371:N374)</f>
        <v>15000</v>
      </c>
    </row>
    <row r="377" spans="8:14" ht="15.75" thickBot="1" x14ac:dyDescent="0.3"/>
    <row r="378" spans="8:14" x14ac:dyDescent="0.25">
      <c r="H378" s="892" t="s">
        <v>97</v>
      </c>
      <c r="I378" s="893"/>
      <c r="J378" s="893"/>
      <c r="K378" s="893"/>
      <c r="L378" s="893"/>
      <c r="M378" s="893"/>
      <c r="N378" s="894"/>
    </row>
    <row r="379" spans="8:14" x14ac:dyDescent="0.25">
      <c r="H379" s="895" t="s">
        <v>1966</v>
      </c>
      <c r="I379" s="896"/>
      <c r="J379" s="896"/>
      <c r="K379" s="896"/>
      <c r="L379" s="896"/>
      <c r="M379" s="896"/>
      <c r="N379" s="897"/>
    </row>
    <row r="380" spans="8:14" x14ac:dyDescent="0.25">
      <c r="H380" s="898" t="s">
        <v>1803</v>
      </c>
      <c r="I380" s="899"/>
      <c r="J380" s="899"/>
      <c r="K380" s="899"/>
      <c r="L380" s="899"/>
      <c r="M380" s="899"/>
      <c r="N380" s="900"/>
    </row>
    <row r="381" spans="8:14" ht="25.5" x14ac:dyDescent="0.25">
      <c r="H381" s="473" t="s">
        <v>99</v>
      </c>
      <c r="I381" s="81" t="s">
        <v>101</v>
      </c>
      <c r="J381" s="82" t="s">
        <v>102</v>
      </c>
      <c r="K381" s="83" t="s">
        <v>103</v>
      </c>
      <c r="L381" s="84" t="s">
        <v>104</v>
      </c>
      <c r="M381" s="81"/>
      <c r="N381" s="474" t="s">
        <v>105</v>
      </c>
    </row>
    <row r="382" spans="8:14" x14ac:dyDescent="0.25">
      <c r="H382" s="179" t="s">
        <v>154</v>
      </c>
      <c r="I382" s="40">
        <v>3200</v>
      </c>
      <c r="J382" s="40">
        <v>150</v>
      </c>
      <c r="K382" s="40">
        <f>I382*0.05</f>
        <v>160</v>
      </c>
      <c r="L382" s="40">
        <v>1</v>
      </c>
      <c r="M382" s="40">
        <f>K382*L382</f>
        <v>160</v>
      </c>
      <c r="N382" s="43">
        <f>I382+J382+M382</f>
        <v>3510</v>
      </c>
    </row>
    <row r="383" spans="8:14" x14ac:dyDescent="0.25">
      <c r="H383" s="179" t="s">
        <v>46</v>
      </c>
      <c r="I383" s="40">
        <v>3200</v>
      </c>
      <c r="J383" s="40">
        <v>150</v>
      </c>
      <c r="K383" s="40">
        <v>0</v>
      </c>
      <c r="L383" s="40"/>
      <c r="M383" s="40"/>
      <c r="N383" s="43">
        <f>I383+J383+M383</f>
        <v>3350</v>
      </c>
    </row>
    <row r="384" spans="8:14" x14ac:dyDescent="0.25">
      <c r="H384" s="179"/>
      <c r="I384" s="40"/>
      <c r="J384" s="40"/>
      <c r="K384" s="40"/>
      <c r="L384" s="40"/>
      <c r="M384" s="40"/>
      <c r="N384" s="43"/>
    </row>
    <row r="385" spans="8:22" ht="15.75" thickBot="1" x14ac:dyDescent="0.3">
      <c r="H385" s="889" t="s">
        <v>108</v>
      </c>
      <c r="I385" s="890"/>
      <c r="J385" s="890"/>
      <c r="K385" s="890"/>
      <c r="L385" s="890"/>
      <c r="M385" s="891"/>
      <c r="N385" s="545">
        <f>SUM(N382:N384)</f>
        <v>6860</v>
      </c>
    </row>
    <row r="387" spans="8:22" ht="15.75" thickBot="1" x14ac:dyDescent="0.3"/>
    <row r="388" spans="8:22" x14ac:dyDescent="0.25">
      <c r="H388" s="892" t="s">
        <v>97</v>
      </c>
      <c r="I388" s="893"/>
      <c r="J388" s="893"/>
      <c r="K388" s="893"/>
      <c r="L388" s="893"/>
      <c r="M388" s="893"/>
      <c r="N388" s="894"/>
    </row>
    <row r="389" spans="8:22" x14ac:dyDescent="0.25">
      <c r="H389" s="895" t="s">
        <v>1970</v>
      </c>
      <c r="I389" s="896"/>
      <c r="J389" s="896"/>
      <c r="K389" s="896"/>
      <c r="L389" s="896"/>
      <c r="M389" s="896"/>
      <c r="N389" s="897"/>
    </row>
    <row r="390" spans="8:22" x14ac:dyDescent="0.25">
      <c r="H390" s="898" t="s">
        <v>1965</v>
      </c>
      <c r="I390" s="899"/>
      <c r="J390" s="899"/>
      <c r="K390" s="899"/>
      <c r="L390" s="899"/>
      <c r="M390" s="899"/>
      <c r="N390" s="900"/>
    </row>
    <row r="391" spans="8:22" ht="25.5" x14ac:dyDescent="0.25">
      <c r="H391" s="473" t="s">
        <v>99</v>
      </c>
      <c r="I391" s="81" t="s">
        <v>101</v>
      </c>
      <c r="J391" s="82" t="s">
        <v>102</v>
      </c>
      <c r="K391" s="83" t="s">
        <v>103</v>
      </c>
      <c r="L391" s="84" t="s">
        <v>104</v>
      </c>
      <c r="M391" s="81"/>
      <c r="N391" s="474" t="s">
        <v>105</v>
      </c>
    </row>
    <row r="392" spans="8:22" x14ac:dyDescent="0.25">
      <c r="H392" s="179" t="s">
        <v>147</v>
      </c>
      <c r="I392" s="40">
        <v>3200</v>
      </c>
      <c r="J392" s="40">
        <v>150</v>
      </c>
      <c r="K392" s="40">
        <f>I392*0.05*L392</f>
        <v>480</v>
      </c>
      <c r="L392" s="40">
        <v>3</v>
      </c>
      <c r="M392" s="40"/>
      <c r="N392" s="43">
        <f>+I392+J392+K392</f>
        <v>3830</v>
      </c>
    </row>
    <row r="393" spans="8:22" x14ac:dyDescent="0.25">
      <c r="H393" s="179" t="s">
        <v>153</v>
      </c>
      <c r="I393" s="40">
        <v>3200</v>
      </c>
      <c r="J393" s="40">
        <v>150</v>
      </c>
      <c r="K393" s="40">
        <f>I393*0.05*L393</f>
        <v>320</v>
      </c>
      <c r="L393" s="40">
        <v>2</v>
      </c>
      <c r="M393" s="40"/>
      <c r="N393" s="43">
        <f>+I393+J393+K393</f>
        <v>3670</v>
      </c>
      <c r="P393" s="96"/>
      <c r="Q393" s="96"/>
      <c r="R393" s="96"/>
      <c r="S393" s="96"/>
      <c r="T393" s="96"/>
      <c r="U393" s="96"/>
      <c r="V393" s="57"/>
    </row>
    <row r="394" spans="8:22" ht="15.75" thickBot="1" x14ac:dyDescent="0.3">
      <c r="H394" s="179" t="s">
        <v>154</v>
      </c>
      <c r="I394" s="40">
        <v>3200</v>
      </c>
      <c r="J394" s="40">
        <v>150</v>
      </c>
      <c r="K394" s="40">
        <f>I394*0.05*L394</f>
        <v>160</v>
      </c>
      <c r="L394" s="40">
        <v>1</v>
      </c>
      <c r="M394" s="40"/>
      <c r="N394" s="43">
        <f>+I394+J394+K394</f>
        <v>3510</v>
      </c>
    </row>
    <row r="395" spans="8:22" x14ac:dyDescent="0.25">
      <c r="H395" s="179" t="s">
        <v>46</v>
      </c>
      <c r="I395" s="40">
        <v>3200</v>
      </c>
      <c r="J395" s="40">
        <v>150</v>
      </c>
      <c r="K395" s="40">
        <f>I395*0.05*L395</f>
        <v>0</v>
      </c>
      <c r="L395" s="40">
        <v>0</v>
      </c>
      <c r="M395" s="40"/>
      <c r="N395" s="43">
        <f>+I395+J395+K395</f>
        <v>3350</v>
      </c>
      <c r="P395" s="892" t="s">
        <v>97</v>
      </c>
      <c r="Q395" s="893"/>
      <c r="R395" s="893"/>
      <c r="S395" s="893"/>
      <c r="T395" s="893"/>
      <c r="U395" s="893"/>
      <c r="V395" s="894"/>
    </row>
    <row r="396" spans="8:22" ht="15.75" thickBot="1" x14ac:dyDescent="0.3">
      <c r="H396" s="889" t="s">
        <v>108</v>
      </c>
      <c r="I396" s="890"/>
      <c r="J396" s="890"/>
      <c r="K396" s="890"/>
      <c r="L396" s="890"/>
      <c r="M396" s="891"/>
      <c r="N396" s="535">
        <f>SUM(N392:N395)</f>
        <v>14360</v>
      </c>
      <c r="P396" s="895" t="s">
        <v>1971</v>
      </c>
      <c r="Q396" s="896"/>
      <c r="R396" s="896"/>
      <c r="S396" s="896"/>
      <c r="T396" s="896"/>
      <c r="U396" s="896"/>
      <c r="V396" s="897"/>
    </row>
    <row r="397" spans="8:22" ht="15.75" thickBot="1" x14ac:dyDescent="0.3">
      <c r="P397" s="546"/>
      <c r="Q397" s="547"/>
      <c r="R397" s="547"/>
      <c r="S397" s="547"/>
      <c r="T397" s="547"/>
      <c r="U397" s="547"/>
      <c r="V397" s="548"/>
    </row>
    <row r="398" spans="8:22" x14ac:dyDescent="0.25">
      <c r="H398" s="892" t="s">
        <v>97</v>
      </c>
      <c r="I398" s="893"/>
      <c r="J398" s="893"/>
      <c r="K398" s="893"/>
      <c r="L398" s="893"/>
      <c r="M398" s="893"/>
      <c r="N398" s="894"/>
      <c r="P398" s="898" t="s">
        <v>1972</v>
      </c>
      <c r="Q398" s="899"/>
      <c r="R398" s="899"/>
      <c r="S398" s="899"/>
      <c r="T398" s="899"/>
      <c r="U398" s="899"/>
      <c r="V398" s="900"/>
    </row>
    <row r="399" spans="8:22" ht="25.5" x14ac:dyDescent="0.25">
      <c r="H399" s="895" t="s">
        <v>1973</v>
      </c>
      <c r="I399" s="896"/>
      <c r="J399" s="896"/>
      <c r="K399" s="896"/>
      <c r="L399" s="896"/>
      <c r="M399" s="896"/>
      <c r="N399" s="897"/>
      <c r="P399" s="473" t="s">
        <v>99</v>
      </c>
      <c r="Q399" s="81" t="s">
        <v>101</v>
      </c>
      <c r="R399" s="82" t="s">
        <v>102</v>
      </c>
      <c r="S399" s="83" t="s">
        <v>103</v>
      </c>
      <c r="T399" s="84" t="s">
        <v>104</v>
      </c>
      <c r="U399" s="81"/>
      <c r="V399" s="474" t="s">
        <v>105</v>
      </c>
    </row>
    <row r="400" spans="8:22" x14ac:dyDescent="0.25">
      <c r="H400" s="898" t="s">
        <v>1803</v>
      </c>
      <c r="I400" s="899"/>
      <c r="J400" s="899"/>
      <c r="K400" s="899"/>
      <c r="L400" s="899"/>
      <c r="M400" s="899"/>
      <c r="N400" s="900"/>
      <c r="P400" s="179" t="s">
        <v>46</v>
      </c>
      <c r="Q400" s="40">
        <v>3300</v>
      </c>
      <c r="R400" s="40">
        <v>150</v>
      </c>
      <c r="S400" s="40">
        <f>Q400*0.05*T400</f>
        <v>495</v>
      </c>
      <c r="T400" s="40">
        <v>3</v>
      </c>
      <c r="U400" s="40"/>
      <c r="V400" s="43">
        <f>+Q400+R400+S400</f>
        <v>3945</v>
      </c>
    </row>
    <row r="401" spans="8:22" ht="25.5" x14ac:dyDescent="0.25">
      <c r="H401" s="473" t="s">
        <v>99</v>
      </c>
      <c r="I401" s="81" t="s">
        <v>101</v>
      </c>
      <c r="J401" s="82" t="s">
        <v>102</v>
      </c>
      <c r="K401" s="83" t="s">
        <v>103</v>
      </c>
      <c r="L401" s="84" t="s">
        <v>104</v>
      </c>
      <c r="M401" s="81"/>
      <c r="N401" s="474" t="s">
        <v>105</v>
      </c>
      <c r="P401" s="179" t="s">
        <v>155</v>
      </c>
      <c r="Q401" s="40">
        <v>3300</v>
      </c>
      <c r="R401" s="40">
        <v>150</v>
      </c>
      <c r="S401" s="40">
        <f>Q401*0.05*T401</f>
        <v>330</v>
      </c>
      <c r="T401" s="40">
        <v>2</v>
      </c>
      <c r="U401" s="40"/>
      <c r="V401" s="43">
        <f>+Q401+R401+S401</f>
        <v>3780</v>
      </c>
    </row>
    <row r="402" spans="8:22" x14ac:dyDescent="0.25">
      <c r="H402" s="179" t="s">
        <v>154</v>
      </c>
      <c r="I402" s="40">
        <v>3200</v>
      </c>
      <c r="J402" s="40">
        <v>150</v>
      </c>
      <c r="K402" s="40">
        <f>I402*0.05*L402</f>
        <v>480</v>
      </c>
      <c r="L402" s="40">
        <v>3</v>
      </c>
      <c r="M402" s="40"/>
      <c r="N402" s="43">
        <f>+I402+J402+K402</f>
        <v>3830</v>
      </c>
      <c r="P402" s="179" t="s">
        <v>6</v>
      </c>
      <c r="Q402" s="40">
        <v>3300</v>
      </c>
      <c r="R402" s="40">
        <v>150</v>
      </c>
      <c r="S402" s="40">
        <f>Q402*0.05*T402</f>
        <v>165</v>
      </c>
      <c r="T402" s="40">
        <v>1</v>
      </c>
      <c r="U402" s="40"/>
      <c r="V402" s="43">
        <f>Q402+R402+U402</f>
        <v>3450</v>
      </c>
    </row>
    <row r="403" spans="8:22" x14ac:dyDescent="0.25">
      <c r="H403" s="179" t="s">
        <v>46</v>
      </c>
      <c r="I403" s="40">
        <v>3200</v>
      </c>
      <c r="J403" s="40">
        <v>150</v>
      </c>
      <c r="K403" s="40">
        <f>I403*0.05*L403</f>
        <v>320</v>
      </c>
      <c r="L403" s="40">
        <v>2</v>
      </c>
      <c r="M403" s="40"/>
      <c r="N403" s="43">
        <f>+I403+J403+K403</f>
        <v>3670</v>
      </c>
      <c r="P403" s="179" t="s">
        <v>20</v>
      </c>
      <c r="Q403" s="40">
        <v>3300</v>
      </c>
      <c r="R403" s="40">
        <v>150</v>
      </c>
      <c r="S403" s="40">
        <f>Q403*0.05*T403</f>
        <v>0</v>
      </c>
      <c r="T403" s="40">
        <v>0</v>
      </c>
      <c r="U403" s="40"/>
      <c r="V403" s="43">
        <f>Q403+R403+U403</f>
        <v>3450</v>
      </c>
    </row>
    <row r="404" spans="8:22" ht="15.75" thickBot="1" x14ac:dyDescent="0.3">
      <c r="H404" s="179" t="s">
        <v>155</v>
      </c>
      <c r="I404" s="40">
        <v>3200</v>
      </c>
      <c r="J404" s="40">
        <v>150</v>
      </c>
      <c r="K404" s="40">
        <f>I404*0.05*L404</f>
        <v>160</v>
      </c>
      <c r="L404" s="40">
        <v>1</v>
      </c>
      <c r="M404" s="40"/>
      <c r="N404" s="43">
        <f>+I404+J404+K404</f>
        <v>3510</v>
      </c>
      <c r="P404" s="889" t="s">
        <v>108</v>
      </c>
      <c r="Q404" s="890"/>
      <c r="R404" s="890"/>
      <c r="S404" s="890"/>
      <c r="T404" s="890"/>
      <c r="U404" s="891"/>
      <c r="V404" s="535">
        <f>SUM(V400:V403)</f>
        <v>14625</v>
      </c>
    </row>
    <row r="405" spans="8:22" x14ac:dyDescent="0.25">
      <c r="H405" s="179" t="s">
        <v>6</v>
      </c>
      <c r="I405" s="40">
        <v>3200</v>
      </c>
      <c r="J405" s="40">
        <v>150</v>
      </c>
      <c r="K405" s="40">
        <f>I405*0.05*L405</f>
        <v>0</v>
      </c>
      <c r="L405" s="40">
        <v>0</v>
      </c>
      <c r="M405" s="40"/>
      <c r="N405" s="43">
        <f>+I405+J405+K405</f>
        <v>3350</v>
      </c>
    </row>
    <row r="406" spans="8:22" ht="15.75" thickBot="1" x14ac:dyDescent="0.3">
      <c r="H406" s="889" t="s">
        <v>108</v>
      </c>
      <c r="I406" s="890"/>
      <c r="J406" s="890"/>
      <c r="K406" s="890"/>
      <c r="L406" s="890"/>
      <c r="M406" s="891"/>
      <c r="N406" s="535">
        <f>SUM(N402:N405)</f>
        <v>14360</v>
      </c>
    </row>
    <row r="407" spans="8:22" x14ac:dyDescent="0.25">
      <c r="H407" s="96"/>
      <c r="I407" s="96"/>
      <c r="J407" s="96"/>
      <c r="K407" s="96"/>
      <c r="L407" s="96"/>
      <c r="M407" s="96"/>
      <c r="N407" s="57"/>
    </row>
    <row r="409" spans="8:22" ht="15.75" thickBot="1" x14ac:dyDescent="0.3"/>
    <row r="410" spans="8:22" x14ac:dyDescent="0.25">
      <c r="H410" s="892" t="s">
        <v>97</v>
      </c>
      <c r="I410" s="893"/>
      <c r="J410" s="893"/>
      <c r="K410" s="893"/>
      <c r="L410" s="893"/>
      <c r="M410" s="893"/>
      <c r="N410" s="894"/>
    </row>
    <row r="411" spans="8:22" x14ac:dyDescent="0.25">
      <c r="H411" s="895" t="s">
        <v>1974</v>
      </c>
      <c r="I411" s="896"/>
      <c r="J411" s="896"/>
      <c r="K411" s="896"/>
      <c r="L411" s="896"/>
      <c r="M411" s="896"/>
      <c r="N411" s="897"/>
    </row>
    <row r="412" spans="8:22" x14ac:dyDescent="0.25">
      <c r="H412" s="898" t="s">
        <v>1803</v>
      </c>
      <c r="I412" s="899"/>
      <c r="J412" s="899"/>
      <c r="K412" s="899"/>
      <c r="L412" s="899"/>
      <c r="M412" s="899"/>
      <c r="N412" s="900"/>
    </row>
    <row r="413" spans="8:22" ht="25.5" x14ac:dyDescent="0.25">
      <c r="H413" s="473" t="s">
        <v>99</v>
      </c>
      <c r="I413" s="81" t="s">
        <v>101</v>
      </c>
      <c r="J413" s="82" t="s">
        <v>102</v>
      </c>
      <c r="K413" s="83" t="s">
        <v>103</v>
      </c>
      <c r="L413" s="84" t="s">
        <v>104</v>
      </c>
      <c r="M413" s="81"/>
      <c r="N413" s="474" t="s">
        <v>105</v>
      </c>
    </row>
    <row r="414" spans="8:22" x14ac:dyDescent="0.25">
      <c r="H414" s="179" t="s">
        <v>153</v>
      </c>
      <c r="I414" s="40">
        <v>1700</v>
      </c>
      <c r="J414" s="40"/>
      <c r="K414" s="40"/>
      <c r="L414" s="40"/>
      <c r="M414" s="40"/>
      <c r="N414" s="43">
        <f>+I414+J414+K414</f>
        <v>1700</v>
      </c>
    </row>
    <row r="415" spans="8:22" x14ac:dyDescent="0.25">
      <c r="H415" s="179" t="s">
        <v>154</v>
      </c>
      <c r="I415" s="40">
        <v>3200</v>
      </c>
      <c r="J415" s="40"/>
      <c r="K415" s="40"/>
      <c r="L415" s="40"/>
      <c r="M415" s="40"/>
      <c r="N415" s="43">
        <f>+I415+J415+K415</f>
        <v>3200</v>
      </c>
    </row>
    <row r="416" spans="8:22" x14ac:dyDescent="0.25">
      <c r="H416" s="179" t="s">
        <v>46</v>
      </c>
      <c r="I416" s="40">
        <v>3200</v>
      </c>
      <c r="J416" s="40"/>
      <c r="K416" s="40"/>
      <c r="L416" s="40"/>
      <c r="M416" s="40"/>
      <c r="N416" s="43">
        <f>+I416+J416+K416</f>
        <v>3200</v>
      </c>
    </row>
    <row r="417" spans="8:22" x14ac:dyDescent="0.25">
      <c r="H417" s="179" t="s">
        <v>155</v>
      </c>
      <c r="I417" s="40">
        <v>3200</v>
      </c>
      <c r="J417" s="40"/>
      <c r="K417" s="40"/>
      <c r="L417" s="40"/>
      <c r="M417" s="40"/>
      <c r="N417" s="43">
        <f>+I417+J417+K417</f>
        <v>3200</v>
      </c>
    </row>
    <row r="418" spans="8:22" x14ac:dyDescent="0.25">
      <c r="H418" s="179" t="s">
        <v>6</v>
      </c>
      <c r="I418" s="40">
        <v>3200</v>
      </c>
      <c r="J418" s="40"/>
      <c r="K418" s="40"/>
      <c r="L418" s="40"/>
      <c r="M418" s="40"/>
      <c r="N418" s="43">
        <f>+I418+J418+K418</f>
        <v>3200</v>
      </c>
    </row>
    <row r="419" spans="8:22" x14ac:dyDescent="0.25">
      <c r="H419" s="179"/>
      <c r="I419" s="40"/>
      <c r="J419" s="40"/>
      <c r="K419" s="40"/>
      <c r="L419" s="40"/>
      <c r="M419" s="40"/>
      <c r="N419" s="43"/>
    </row>
    <row r="420" spans="8:22" ht="15.75" thickBot="1" x14ac:dyDescent="0.3">
      <c r="H420" s="889" t="s">
        <v>108</v>
      </c>
      <c r="I420" s="890"/>
      <c r="J420" s="890"/>
      <c r="K420" s="890"/>
      <c r="L420" s="890"/>
      <c r="M420" s="891"/>
      <c r="N420" s="535">
        <f>SUM(N414:N419)</f>
        <v>14500</v>
      </c>
    </row>
    <row r="421" spans="8:22" ht="15.75" thickBot="1" x14ac:dyDescent="0.3"/>
    <row r="422" spans="8:22" x14ac:dyDescent="0.25">
      <c r="H422" s="892" t="s">
        <v>97</v>
      </c>
      <c r="I422" s="893"/>
      <c r="J422" s="893"/>
      <c r="K422" s="893"/>
      <c r="L422" s="893"/>
      <c r="M422" s="893"/>
      <c r="N422" s="894"/>
    </row>
    <row r="423" spans="8:22" x14ac:dyDescent="0.25">
      <c r="H423" s="895" t="s">
        <v>1975</v>
      </c>
      <c r="I423" s="896"/>
      <c r="J423" s="896"/>
      <c r="K423" s="896"/>
      <c r="L423" s="896"/>
      <c r="M423" s="896"/>
      <c r="N423" s="897"/>
    </row>
    <row r="424" spans="8:22" ht="15.75" thickBot="1" x14ac:dyDescent="0.3">
      <c r="H424" s="898" t="s">
        <v>1803</v>
      </c>
      <c r="I424" s="899"/>
      <c r="J424" s="899"/>
      <c r="K424" s="899"/>
      <c r="L424" s="899"/>
      <c r="M424" s="899"/>
      <c r="N424" s="900"/>
    </row>
    <row r="425" spans="8:22" ht="25.5" x14ac:dyDescent="0.25">
      <c r="H425" s="473" t="s">
        <v>99</v>
      </c>
      <c r="I425" s="81" t="s">
        <v>101</v>
      </c>
      <c r="J425" s="82" t="s">
        <v>102</v>
      </c>
      <c r="K425" s="83" t="s">
        <v>103</v>
      </c>
      <c r="L425" s="84" t="s">
        <v>104</v>
      </c>
      <c r="M425" s="81"/>
      <c r="N425" s="474" t="s">
        <v>105</v>
      </c>
      <c r="P425" s="892" t="s">
        <v>97</v>
      </c>
      <c r="Q425" s="893"/>
      <c r="R425" s="893"/>
      <c r="S425" s="893"/>
      <c r="T425" s="893"/>
      <c r="U425" s="893"/>
      <c r="V425" s="894"/>
    </row>
    <row r="426" spans="8:22" x14ac:dyDescent="0.25">
      <c r="H426" s="179" t="s">
        <v>154</v>
      </c>
      <c r="I426" s="40">
        <v>3200</v>
      </c>
      <c r="J426" s="40">
        <v>150</v>
      </c>
      <c r="K426" s="40">
        <f>I426*0.05*L426</f>
        <v>320</v>
      </c>
      <c r="L426" s="40">
        <v>2</v>
      </c>
      <c r="M426" s="40"/>
      <c r="N426" s="43">
        <f>+I426+J426+K426</f>
        <v>3670</v>
      </c>
      <c r="P426" s="895" t="s">
        <v>1976</v>
      </c>
      <c r="Q426" s="896"/>
      <c r="R426" s="896"/>
      <c r="S426" s="896"/>
      <c r="T426" s="896"/>
      <c r="U426" s="896"/>
      <c r="V426" s="897"/>
    </row>
    <row r="427" spans="8:22" x14ac:dyDescent="0.25">
      <c r="H427" s="179" t="s">
        <v>46</v>
      </c>
      <c r="I427" s="40">
        <v>3200</v>
      </c>
      <c r="J427" s="40">
        <v>150</v>
      </c>
      <c r="K427" s="40">
        <f>I427*0.05*L427</f>
        <v>160</v>
      </c>
      <c r="L427" s="40">
        <v>1</v>
      </c>
      <c r="M427" s="40"/>
      <c r="N427" s="43">
        <f>+I427+J427+K427</f>
        <v>3510</v>
      </c>
      <c r="P427" s="898" t="s">
        <v>1965</v>
      </c>
      <c r="Q427" s="899"/>
      <c r="R427" s="899"/>
      <c r="S427" s="899"/>
      <c r="T427" s="899"/>
      <c r="U427" s="899"/>
      <c r="V427" s="900"/>
    </row>
    <row r="428" spans="8:22" ht="26.25" thickBot="1" x14ac:dyDescent="0.3">
      <c r="H428" s="889" t="s">
        <v>108</v>
      </c>
      <c r="I428" s="890"/>
      <c r="J428" s="890"/>
      <c r="K428" s="890"/>
      <c r="L428" s="890"/>
      <c r="M428" s="891"/>
      <c r="N428" s="535">
        <f>SUM(N426:N427)</f>
        <v>7180</v>
      </c>
      <c r="P428" s="473" t="s">
        <v>99</v>
      </c>
      <c r="Q428" s="81" t="s">
        <v>101</v>
      </c>
      <c r="R428" s="82" t="s">
        <v>102</v>
      </c>
      <c r="S428" s="83" t="s">
        <v>103</v>
      </c>
      <c r="T428" s="84" t="s">
        <v>104</v>
      </c>
      <c r="U428" s="81"/>
      <c r="V428" s="474" t="s">
        <v>105</v>
      </c>
    </row>
    <row r="429" spans="8:22" ht="15.75" thickBot="1" x14ac:dyDescent="0.3">
      <c r="P429" s="549" t="s">
        <v>130</v>
      </c>
      <c r="Q429" s="40">
        <v>3200</v>
      </c>
      <c r="R429" s="40">
        <v>150</v>
      </c>
      <c r="S429" s="40">
        <f t="shared" ref="S429:S436" si="7">Q429*0.05*T429</f>
        <v>1120</v>
      </c>
      <c r="T429" s="40">
        <v>7</v>
      </c>
      <c r="U429" s="40"/>
      <c r="V429" s="43">
        <f>+Q429+R429+S429</f>
        <v>4470</v>
      </c>
    </row>
    <row r="430" spans="8:22" x14ac:dyDescent="0.25">
      <c r="H430" s="892" t="s">
        <v>97</v>
      </c>
      <c r="I430" s="893"/>
      <c r="J430" s="893"/>
      <c r="K430" s="893"/>
      <c r="L430" s="893"/>
      <c r="M430" s="893"/>
      <c r="N430" s="894"/>
      <c r="P430" s="549" t="s">
        <v>131</v>
      </c>
      <c r="Q430" s="40">
        <v>3200</v>
      </c>
      <c r="R430" s="40">
        <v>150</v>
      </c>
      <c r="S430" s="40">
        <f t="shared" si="7"/>
        <v>960</v>
      </c>
      <c r="T430" s="40">
        <v>6</v>
      </c>
      <c r="U430" s="40"/>
      <c r="V430" s="43">
        <f t="shared" ref="V430:V436" si="8">+Q430+R430+S430</f>
        <v>4310</v>
      </c>
    </row>
    <row r="431" spans="8:22" x14ac:dyDescent="0.25">
      <c r="H431" s="895" t="s">
        <v>1976</v>
      </c>
      <c r="I431" s="896"/>
      <c r="J431" s="896"/>
      <c r="K431" s="896"/>
      <c r="L431" s="896"/>
      <c r="M431" s="896"/>
      <c r="N431" s="897"/>
      <c r="P431" s="179" t="s">
        <v>147</v>
      </c>
      <c r="Q431" s="40">
        <v>3200</v>
      </c>
      <c r="R431" s="40">
        <v>150</v>
      </c>
      <c r="S431" s="40">
        <f t="shared" si="7"/>
        <v>800</v>
      </c>
      <c r="T431" s="40">
        <v>5</v>
      </c>
      <c r="U431" s="40"/>
      <c r="V431" s="43">
        <f t="shared" si="8"/>
        <v>4150</v>
      </c>
    </row>
    <row r="432" spans="8:22" x14ac:dyDescent="0.25">
      <c r="H432" s="898" t="s">
        <v>1803</v>
      </c>
      <c r="I432" s="899"/>
      <c r="J432" s="899"/>
      <c r="K432" s="899"/>
      <c r="L432" s="899"/>
      <c r="M432" s="899"/>
      <c r="N432" s="900"/>
      <c r="P432" s="179" t="s">
        <v>153</v>
      </c>
      <c r="Q432" s="40">
        <v>3200</v>
      </c>
      <c r="R432" s="40">
        <v>150</v>
      </c>
      <c r="S432" s="40">
        <f t="shared" si="7"/>
        <v>640</v>
      </c>
      <c r="T432" s="40">
        <v>4</v>
      </c>
      <c r="U432" s="40"/>
      <c r="V432" s="43">
        <f t="shared" si="8"/>
        <v>3990</v>
      </c>
    </row>
    <row r="433" spans="8:22" ht="25.5" x14ac:dyDescent="0.25">
      <c r="H433" s="473" t="s">
        <v>99</v>
      </c>
      <c r="I433" s="81" t="s">
        <v>101</v>
      </c>
      <c r="J433" s="82" t="s">
        <v>102</v>
      </c>
      <c r="K433" s="83" t="s">
        <v>103</v>
      </c>
      <c r="L433" s="84" t="s">
        <v>104</v>
      </c>
      <c r="M433" s="81"/>
      <c r="N433" s="474" t="s">
        <v>105</v>
      </c>
      <c r="P433" s="179" t="s">
        <v>154</v>
      </c>
      <c r="Q433" s="40">
        <v>3200</v>
      </c>
      <c r="R433" s="40">
        <v>150</v>
      </c>
      <c r="S433" s="40">
        <f t="shared" si="7"/>
        <v>480</v>
      </c>
      <c r="T433" s="40">
        <v>3</v>
      </c>
      <c r="U433" s="40"/>
      <c r="V433" s="43">
        <f t="shared" si="8"/>
        <v>3830</v>
      </c>
    </row>
    <row r="434" spans="8:22" x14ac:dyDescent="0.25">
      <c r="H434" s="549" t="s">
        <v>130</v>
      </c>
      <c r="I434" s="40">
        <v>3840</v>
      </c>
      <c r="J434" s="40">
        <v>150</v>
      </c>
      <c r="K434" s="40">
        <f t="shared" ref="K434:K441" si="9">I434*0.05*L434</f>
        <v>1152</v>
      </c>
      <c r="L434" s="40">
        <v>6</v>
      </c>
      <c r="M434" s="40"/>
      <c r="N434" s="43">
        <f>+I434+J434+K434</f>
        <v>5142</v>
      </c>
      <c r="P434" s="179" t="s">
        <v>46</v>
      </c>
      <c r="Q434" s="40">
        <v>3200</v>
      </c>
      <c r="R434" s="40">
        <v>150</v>
      </c>
      <c r="S434" s="40">
        <f t="shared" si="7"/>
        <v>320</v>
      </c>
      <c r="T434" s="40">
        <v>2</v>
      </c>
      <c r="U434" s="40"/>
      <c r="V434" s="43">
        <f t="shared" si="8"/>
        <v>3670</v>
      </c>
    </row>
    <row r="435" spans="8:22" x14ac:dyDescent="0.25">
      <c r="H435" s="549" t="s">
        <v>131</v>
      </c>
      <c r="I435" s="40">
        <v>3840</v>
      </c>
      <c r="J435" s="40">
        <v>150</v>
      </c>
      <c r="K435" s="40">
        <f t="shared" si="9"/>
        <v>960</v>
      </c>
      <c r="L435" s="40">
        <v>5</v>
      </c>
      <c r="M435" s="40"/>
      <c r="N435" s="43">
        <f>+I435+J435+K435</f>
        <v>4950</v>
      </c>
      <c r="P435" s="179" t="s">
        <v>155</v>
      </c>
      <c r="Q435" s="40">
        <v>3200</v>
      </c>
      <c r="R435" s="40">
        <v>150</v>
      </c>
      <c r="S435" s="40">
        <f t="shared" si="7"/>
        <v>160</v>
      </c>
      <c r="T435" s="40">
        <v>1</v>
      </c>
      <c r="U435" s="40"/>
      <c r="V435" s="43">
        <f t="shared" si="8"/>
        <v>3510</v>
      </c>
    </row>
    <row r="436" spans="8:22" x14ac:dyDescent="0.25">
      <c r="H436" s="179" t="s">
        <v>147</v>
      </c>
      <c r="I436" s="40">
        <v>3840</v>
      </c>
      <c r="J436" s="40">
        <v>150</v>
      </c>
      <c r="K436" s="40">
        <f t="shared" si="9"/>
        <v>768</v>
      </c>
      <c r="L436" s="40">
        <v>4</v>
      </c>
      <c r="M436" s="40"/>
      <c r="N436" s="43">
        <f>+I436+J436+K436</f>
        <v>4758</v>
      </c>
      <c r="P436" s="179" t="s">
        <v>6</v>
      </c>
      <c r="Q436" s="40">
        <v>3200</v>
      </c>
      <c r="R436" s="40">
        <v>150</v>
      </c>
      <c r="S436" s="40">
        <f t="shared" si="7"/>
        <v>0</v>
      </c>
      <c r="T436" s="40">
        <v>0</v>
      </c>
      <c r="U436" s="40"/>
      <c r="V436" s="43">
        <f t="shared" si="8"/>
        <v>3350</v>
      </c>
    </row>
    <row r="437" spans="8:22" ht="15.75" thickBot="1" x14ac:dyDescent="0.3">
      <c r="H437" s="179" t="s">
        <v>153</v>
      </c>
      <c r="I437" s="40">
        <v>3840</v>
      </c>
      <c r="J437" s="40">
        <v>150</v>
      </c>
      <c r="K437" s="40">
        <f t="shared" si="9"/>
        <v>576</v>
      </c>
      <c r="L437" s="40">
        <v>3</v>
      </c>
      <c r="M437" s="40"/>
      <c r="N437" s="43">
        <f>+I437+J437+K437</f>
        <v>4566</v>
      </c>
      <c r="P437" s="889" t="s">
        <v>108</v>
      </c>
      <c r="Q437" s="890"/>
      <c r="R437" s="890"/>
      <c r="S437" s="890"/>
      <c r="T437" s="890"/>
      <c r="U437" s="891"/>
      <c r="V437" s="535">
        <f>SUM(V429:V436)</f>
        <v>31280</v>
      </c>
    </row>
    <row r="438" spans="8:22" ht="15.75" thickBot="1" x14ac:dyDescent="0.3">
      <c r="H438" s="179" t="s">
        <v>154</v>
      </c>
      <c r="I438" s="40">
        <v>3840</v>
      </c>
      <c r="J438" s="40">
        <v>150</v>
      </c>
      <c r="K438" s="40">
        <f t="shared" si="9"/>
        <v>384</v>
      </c>
      <c r="L438" s="40">
        <v>2</v>
      </c>
      <c r="M438" s="40"/>
      <c r="N438" s="43">
        <f>+I438+J438+K438</f>
        <v>4374</v>
      </c>
    </row>
    <row r="439" spans="8:22" x14ac:dyDescent="0.25">
      <c r="H439" s="179"/>
      <c r="I439" s="40"/>
      <c r="J439" s="40"/>
      <c r="K439" s="40"/>
      <c r="L439" s="40"/>
      <c r="M439" s="40"/>
      <c r="N439" s="43"/>
      <c r="P439" s="892" t="s">
        <v>97</v>
      </c>
      <c r="Q439" s="893"/>
      <c r="R439" s="893"/>
      <c r="S439" s="893"/>
      <c r="T439" s="893"/>
      <c r="U439" s="893"/>
      <c r="V439" s="894"/>
    </row>
    <row r="440" spans="8:22" x14ac:dyDescent="0.25">
      <c r="H440" s="179"/>
      <c r="I440" s="40"/>
      <c r="J440" s="40"/>
      <c r="K440" s="40"/>
      <c r="L440" s="40"/>
      <c r="M440" s="40"/>
      <c r="N440" s="43"/>
      <c r="P440" s="895" t="s">
        <v>1977</v>
      </c>
      <c r="Q440" s="896"/>
      <c r="R440" s="896"/>
      <c r="S440" s="896"/>
      <c r="T440" s="896"/>
      <c r="U440" s="896"/>
      <c r="V440" s="897"/>
    </row>
    <row r="441" spans="8:22" x14ac:dyDescent="0.25">
      <c r="H441" s="179" t="s">
        <v>46</v>
      </c>
      <c r="I441" s="40">
        <v>3840</v>
      </c>
      <c r="J441" s="40">
        <v>150</v>
      </c>
      <c r="K441" s="40">
        <f t="shared" si="9"/>
        <v>192</v>
      </c>
      <c r="L441" s="40">
        <v>1</v>
      </c>
      <c r="M441" s="40"/>
      <c r="N441" s="43">
        <f>+I441+J441+K441</f>
        <v>4182</v>
      </c>
      <c r="P441" s="898" t="s">
        <v>1965</v>
      </c>
      <c r="Q441" s="899"/>
      <c r="R441" s="899"/>
      <c r="S441" s="899"/>
      <c r="T441" s="899"/>
      <c r="U441" s="899"/>
      <c r="V441" s="900"/>
    </row>
    <row r="442" spans="8:22" ht="26.25" thickBot="1" x14ac:dyDescent="0.3">
      <c r="H442" s="889" t="s">
        <v>108</v>
      </c>
      <c r="I442" s="890"/>
      <c r="J442" s="890"/>
      <c r="K442" s="890"/>
      <c r="L442" s="890"/>
      <c r="M442" s="891"/>
      <c r="N442" s="535">
        <f>SUM(N434:N441)</f>
        <v>27972</v>
      </c>
      <c r="P442" s="473" t="s">
        <v>99</v>
      </c>
      <c r="Q442" s="81" t="s">
        <v>101</v>
      </c>
      <c r="R442" s="82" t="s">
        <v>102</v>
      </c>
      <c r="S442" s="83" t="s">
        <v>103</v>
      </c>
      <c r="T442" s="84" t="s">
        <v>104</v>
      </c>
      <c r="U442" s="81"/>
      <c r="V442" s="474" t="s">
        <v>105</v>
      </c>
    </row>
    <row r="443" spans="8:22" x14ac:dyDescent="0.25">
      <c r="P443" s="179" t="s">
        <v>153</v>
      </c>
      <c r="Q443" s="40">
        <v>3200</v>
      </c>
      <c r="R443" s="40">
        <v>150</v>
      </c>
      <c r="S443" s="40">
        <f>Q443*0.05*T443</f>
        <v>640</v>
      </c>
      <c r="T443" s="40">
        <v>4</v>
      </c>
      <c r="U443" s="40"/>
      <c r="V443" s="43">
        <f>+Q443+R443+S443</f>
        <v>3990</v>
      </c>
    </row>
    <row r="444" spans="8:22" x14ac:dyDescent="0.25">
      <c r="P444" s="179" t="s">
        <v>154</v>
      </c>
      <c r="Q444" s="40">
        <v>3200</v>
      </c>
      <c r="R444" s="40">
        <v>150</v>
      </c>
      <c r="S444" s="40">
        <f>Q444*0.05*T444</f>
        <v>480</v>
      </c>
      <c r="T444" s="40">
        <v>3</v>
      </c>
      <c r="U444" s="40"/>
      <c r="V444" s="43">
        <f>+Q444+R444+S444</f>
        <v>3830</v>
      </c>
    </row>
    <row r="445" spans="8:22" ht="15.75" thickBot="1" x14ac:dyDescent="0.3">
      <c r="P445" s="179" t="s">
        <v>46</v>
      </c>
      <c r="Q445" s="40">
        <v>3200</v>
      </c>
      <c r="R445" s="40">
        <v>150</v>
      </c>
      <c r="S445" s="40">
        <f>Q445*0.05*T445</f>
        <v>320</v>
      </c>
      <c r="T445" s="40">
        <v>2</v>
      </c>
      <c r="U445" s="40"/>
      <c r="V445" s="43">
        <f>+Q445+R445+S445</f>
        <v>3670</v>
      </c>
    </row>
    <row r="446" spans="8:22" ht="15.75" thickBot="1" x14ac:dyDescent="0.3">
      <c r="H446" s="904" t="s">
        <v>97</v>
      </c>
      <c r="I446" s="905"/>
      <c r="J446" s="905"/>
      <c r="K446" s="905"/>
      <c r="L446" s="905"/>
      <c r="M446" s="905"/>
      <c r="N446" s="906"/>
      <c r="P446" s="179" t="s">
        <v>155</v>
      </c>
      <c r="Q446" s="40">
        <v>3200</v>
      </c>
      <c r="R446" s="40">
        <v>150</v>
      </c>
      <c r="S446" s="40">
        <f>Q446*0.05*T446</f>
        <v>160</v>
      </c>
      <c r="T446" s="40">
        <v>1</v>
      </c>
      <c r="U446" s="40"/>
      <c r="V446" s="43">
        <f>+Q446+R446+S446</f>
        <v>3510</v>
      </c>
    </row>
    <row r="447" spans="8:22" ht="15.75" thickBot="1" x14ac:dyDescent="0.3">
      <c r="H447" s="907" t="s">
        <v>1978</v>
      </c>
      <c r="I447" s="908"/>
      <c r="J447" s="908"/>
      <c r="K447" s="908"/>
      <c r="L447" s="908"/>
      <c r="M447" s="908"/>
      <c r="N447" s="909"/>
      <c r="P447" s="179" t="s">
        <v>6</v>
      </c>
      <c r="Q447" s="40">
        <v>3200</v>
      </c>
      <c r="R447" s="40">
        <v>150</v>
      </c>
      <c r="S447" s="40">
        <f>Q447*0.05*T447</f>
        <v>0</v>
      </c>
      <c r="T447" s="40">
        <v>0</v>
      </c>
      <c r="U447" s="40"/>
      <c r="V447" s="43">
        <f>+Q447+R447+S447</f>
        <v>3350</v>
      </c>
    </row>
    <row r="448" spans="8:22" ht="15.75" thickBot="1" x14ac:dyDescent="0.3">
      <c r="H448" s="904" t="s">
        <v>1965</v>
      </c>
      <c r="I448" s="905"/>
      <c r="J448" s="905"/>
      <c r="K448" s="905"/>
      <c r="L448" s="905"/>
      <c r="M448" s="905"/>
      <c r="N448" s="906"/>
      <c r="P448" s="889" t="s">
        <v>108</v>
      </c>
      <c r="Q448" s="890"/>
      <c r="R448" s="890"/>
      <c r="S448" s="890"/>
      <c r="T448" s="890"/>
      <c r="U448" s="891"/>
      <c r="V448" s="535">
        <f>SUM(V443:V447)</f>
        <v>18350</v>
      </c>
    </row>
    <row r="449" spans="8:22" ht="27" thickBot="1" x14ac:dyDescent="0.3">
      <c r="H449" s="510" t="s">
        <v>99</v>
      </c>
      <c r="I449" s="511" t="s">
        <v>101</v>
      </c>
      <c r="J449" s="511" t="s">
        <v>102</v>
      </c>
      <c r="K449" s="512" t="s">
        <v>103</v>
      </c>
      <c r="L449" s="512" t="s">
        <v>104</v>
      </c>
      <c r="M449" s="511"/>
      <c r="N449" s="511" t="s">
        <v>105</v>
      </c>
    </row>
    <row r="450" spans="8:22" ht="15.75" thickBot="1" x14ac:dyDescent="0.3">
      <c r="H450" s="550" t="s">
        <v>154</v>
      </c>
      <c r="I450" s="551">
        <v>3300</v>
      </c>
      <c r="J450" s="552">
        <v>150</v>
      </c>
      <c r="K450" s="552">
        <f>I450*0.05</f>
        <v>165</v>
      </c>
      <c r="L450" s="552">
        <v>3</v>
      </c>
      <c r="M450" s="553"/>
      <c r="N450" s="551">
        <f>+I450+J450+K450*L450</f>
        <v>3945</v>
      </c>
    </row>
    <row r="451" spans="8:22" ht="15.75" thickBot="1" x14ac:dyDescent="0.3">
      <c r="H451" s="550" t="s">
        <v>46</v>
      </c>
      <c r="I451" s="551">
        <v>3300</v>
      </c>
      <c r="J451" s="552">
        <v>150</v>
      </c>
      <c r="K451" s="552">
        <v>165</v>
      </c>
      <c r="L451" s="552">
        <v>2</v>
      </c>
      <c r="M451" s="553"/>
      <c r="N451" s="551">
        <f>+I451+J451+K451*L451</f>
        <v>3780</v>
      </c>
      <c r="Q451">
        <f>3200+150+640</f>
        <v>3990</v>
      </c>
    </row>
    <row r="452" spans="8:22" ht="15.75" thickBot="1" x14ac:dyDescent="0.3">
      <c r="H452" s="550" t="s">
        <v>155</v>
      </c>
      <c r="I452" s="551">
        <v>3300</v>
      </c>
      <c r="J452" s="552">
        <v>150</v>
      </c>
      <c r="K452" s="552">
        <v>165</v>
      </c>
      <c r="L452" s="552">
        <v>1</v>
      </c>
      <c r="M452" s="553"/>
      <c r="N452" s="551">
        <f>+I452+J452+K452*L452</f>
        <v>3615</v>
      </c>
    </row>
    <row r="453" spans="8:22" ht="15.75" thickBot="1" x14ac:dyDescent="0.3">
      <c r="H453" s="901" t="s">
        <v>108</v>
      </c>
      <c r="I453" s="902"/>
      <c r="J453" s="902"/>
      <c r="K453" s="902"/>
      <c r="L453" s="902"/>
      <c r="M453" s="903"/>
      <c r="N453" s="519">
        <f>SUM(N450:N452)</f>
        <v>11340</v>
      </c>
      <c r="P453" s="892" t="s">
        <v>97</v>
      </c>
      <c r="Q453" s="893"/>
      <c r="R453" s="893"/>
      <c r="S453" s="893"/>
      <c r="T453" s="893"/>
      <c r="U453" s="893"/>
      <c r="V453" s="894"/>
    </row>
    <row r="454" spans="8:22" x14ac:dyDescent="0.25">
      <c r="P454" s="895" t="s">
        <v>1966</v>
      </c>
      <c r="Q454" s="896"/>
      <c r="R454" s="896"/>
      <c r="S454" s="896"/>
      <c r="T454" s="896"/>
      <c r="U454" s="896"/>
      <c r="V454" s="897"/>
    </row>
    <row r="455" spans="8:22" ht="15.75" thickBot="1" x14ac:dyDescent="0.3">
      <c r="P455" s="898" t="s">
        <v>1965</v>
      </c>
      <c r="Q455" s="899"/>
      <c r="R455" s="899"/>
      <c r="S455" s="899"/>
      <c r="T455" s="899"/>
      <c r="U455" s="899"/>
      <c r="V455" s="900"/>
    </row>
    <row r="456" spans="8:22" ht="26.25" thickBot="1" x14ac:dyDescent="0.3">
      <c r="H456" s="904" t="s">
        <v>97</v>
      </c>
      <c r="I456" s="905"/>
      <c r="J456" s="905"/>
      <c r="K456" s="905"/>
      <c r="L456" s="905"/>
      <c r="M456" s="905"/>
      <c r="N456" s="906"/>
      <c r="P456" s="473" t="s">
        <v>99</v>
      </c>
      <c r="Q456" s="81" t="s">
        <v>101</v>
      </c>
      <c r="R456" s="82" t="s">
        <v>102</v>
      </c>
      <c r="S456" s="83" t="s">
        <v>103</v>
      </c>
      <c r="T456" s="84" t="s">
        <v>104</v>
      </c>
      <c r="U456" s="81"/>
      <c r="V456" s="474" t="s">
        <v>105</v>
      </c>
    </row>
    <row r="457" spans="8:22" ht="15.75" thickBot="1" x14ac:dyDescent="0.3">
      <c r="H457" s="907" t="s">
        <v>1979</v>
      </c>
      <c r="I457" s="908"/>
      <c r="J457" s="908"/>
      <c r="K457" s="908"/>
      <c r="L457" s="908"/>
      <c r="M457" s="908"/>
      <c r="N457" s="909"/>
      <c r="P457" s="179" t="s">
        <v>155</v>
      </c>
      <c r="Q457" s="40">
        <v>3200</v>
      </c>
      <c r="R457" s="40">
        <v>150</v>
      </c>
      <c r="S457" s="40">
        <f>Q457*0.05*T457</f>
        <v>160</v>
      </c>
      <c r="T457" s="40">
        <v>1</v>
      </c>
      <c r="U457" s="40"/>
      <c r="V457" s="43">
        <f>+Q457+R457+S457</f>
        <v>3510</v>
      </c>
    </row>
    <row r="458" spans="8:22" ht="15.75" thickBot="1" x14ac:dyDescent="0.3">
      <c r="H458" s="904" t="s">
        <v>1965</v>
      </c>
      <c r="I458" s="905"/>
      <c r="J458" s="905"/>
      <c r="K458" s="905"/>
      <c r="L458" s="905"/>
      <c r="M458" s="905"/>
      <c r="N458" s="906"/>
      <c r="P458" s="179" t="s">
        <v>6</v>
      </c>
      <c r="Q458" s="40">
        <v>3200</v>
      </c>
      <c r="R458" s="40">
        <v>150</v>
      </c>
      <c r="S458" s="40">
        <f>Q458*0.05*T458</f>
        <v>0</v>
      </c>
      <c r="T458" s="40">
        <v>0</v>
      </c>
      <c r="U458" s="40"/>
      <c r="V458" s="43">
        <f>+Q458+R458+S458</f>
        <v>3350</v>
      </c>
    </row>
    <row r="459" spans="8:22" ht="27" thickBot="1" x14ac:dyDescent="0.3">
      <c r="H459" s="510" t="s">
        <v>99</v>
      </c>
      <c r="I459" s="511" t="s">
        <v>101</v>
      </c>
      <c r="J459" s="511" t="s">
        <v>102</v>
      </c>
      <c r="K459" s="512" t="s">
        <v>103</v>
      </c>
      <c r="L459" s="512" t="s">
        <v>104</v>
      </c>
      <c r="M459" s="511"/>
      <c r="N459" s="511" t="s">
        <v>105</v>
      </c>
      <c r="P459" s="889" t="s">
        <v>108</v>
      </c>
      <c r="Q459" s="890"/>
      <c r="R459" s="890"/>
      <c r="S459" s="890"/>
      <c r="T459" s="890"/>
      <c r="U459" s="891"/>
      <c r="V459" s="535">
        <f>SUM(V457:V458)</f>
        <v>6860</v>
      </c>
    </row>
    <row r="460" spans="8:22" ht="15.75" thickBot="1" x14ac:dyDescent="0.3">
      <c r="H460" s="550" t="s">
        <v>46</v>
      </c>
      <c r="I460" s="551">
        <v>3200</v>
      </c>
      <c r="J460" s="552">
        <v>150</v>
      </c>
      <c r="K460" s="552">
        <f>+I460*0.05</f>
        <v>160</v>
      </c>
      <c r="L460" s="552">
        <v>1</v>
      </c>
      <c r="M460" s="553"/>
      <c r="N460" s="551">
        <f>+I460+J460+K460</f>
        <v>3510</v>
      </c>
    </row>
    <row r="461" spans="8:22" ht="15.75" thickBot="1" x14ac:dyDescent="0.3">
      <c r="H461" s="550" t="s">
        <v>155</v>
      </c>
      <c r="I461" s="551">
        <v>3200</v>
      </c>
      <c r="J461" s="552">
        <v>0</v>
      </c>
      <c r="K461" s="552">
        <v>0</v>
      </c>
      <c r="L461" s="552">
        <v>0</v>
      </c>
      <c r="M461" s="553"/>
      <c r="N461" s="551">
        <f>SUM(I461)</f>
        <v>3200</v>
      </c>
    </row>
    <row r="462" spans="8:22" ht="15.75" thickBot="1" x14ac:dyDescent="0.3">
      <c r="H462" s="901" t="s">
        <v>108</v>
      </c>
      <c r="I462" s="902"/>
      <c r="J462" s="902"/>
      <c r="K462" s="902"/>
      <c r="L462" s="902"/>
      <c r="M462" s="903"/>
      <c r="N462" s="519">
        <f>SUM(N460:N461)</f>
        <v>6710</v>
      </c>
    </row>
    <row r="463" spans="8:22" x14ac:dyDescent="0.25">
      <c r="P463" s="892" t="s">
        <v>97</v>
      </c>
      <c r="Q463" s="893"/>
      <c r="R463" s="893"/>
      <c r="S463" s="893"/>
      <c r="T463" s="893"/>
      <c r="U463" s="893"/>
      <c r="V463" s="894"/>
    </row>
    <row r="464" spans="8:22" x14ac:dyDescent="0.25">
      <c r="P464" s="895" t="s">
        <v>1963</v>
      </c>
      <c r="Q464" s="896"/>
      <c r="R464" s="896"/>
      <c r="S464" s="896"/>
      <c r="T464" s="896"/>
      <c r="U464" s="896"/>
      <c r="V464" s="897"/>
    </row>
    <row r="465" spans="16:22" x14ac:dyDescent="0.25">
      <c r="P465" s="898" t="s">
        <v>1801</v>
      </c>
      <c r="Q465" s="899"/>
      <c r="R465" s="899"/>
      <c r="S465" s="899"/>
      <c r="T465" s="899"/>
      <c r="U465" s="899"/>
      <c r="V465" s="900"/>
    </row>
    <row r="466" spans="16:22" ht="25.5" x14ac:dyDescent="0.25">
      <c r="P466" s="473" t="s">
        <v>99</v>
      </c>
      <c r="Q466" s="81" t="s">
        <v>101</v>
      </c>
      <c r="R466" s="82" t="s">
        <v>102</v>
      </c>
      <c r="S466" s="83" t="s">
        <v>103</v>
      </c>
      <c r="T466" s="84" t="s">
        <v>104</v>
      </c>
      <c r="U466" s="81"/>
      <c r="V466" s="474" t="s">
        <v>105</v>
      </c>
    </row>
    <row r="467" spans="16:22" x14ac:dyDescent="0.25">
      <c r="P467" s="549" t="s">
        <v>20</v>
      </c>
      <c r="Q467" s="40">
        <v>3008</v>
      </c>
      <c r="R467" s="40">
        <v>0</v>
      </c>
      <c r="S467" s="40">
        <f t="shared" ref="S467:S472" si="10">Q467*0.05*T467</f>
        <v>0</v>
      </c>
      <c r="T467" s="40"/>
      <c r="U467" s="40"/>
      <c r="V467" s="43">
        <f t="shared" ref="V467:V472" si="11">+Q467+R467+S467</f>
        <v>3008</v>
      </c>
    </row>
    <row r="468" spans="16:22" x14ac:dyDescent="0.25">
      <c r="P468" s="549" t="s">
        <v>39</v>
      </c>
      <c r="Q468" s="40">
        <v>3008</v>
      </c>
      <c r="R468" s="40">
        <v>0</v>
      </c>
      <c r="S468" s="40">
        <f t="shared" si="10"/>
        <v>0</v>
      </c>
      <c r="T468" s="40"/>
      <c r="U468" s="40"/>
      <c r="V468" s="43">
        <f t="shared" si="11"/>
        <v>3008</v>
      </c>
    </row>
    <row r="469" spans="16:22" x14ac:dyDescent="0.25">
      <c r="P469" s="179" t="s">
        <v>40</v>
      </c>
      <c r="Q469" s="40">
        <v>3008</v>
      </c>
      <c r="R469" s="40">
        <v>0</v>
      </c>
      <c r="S469" s="40">
        <f t="shared" si="10"/>
        <v>0</v>
      </c>
      <c r="T469" s="40"/>
      <c r="U469" s="40"/>
      <c r="V469" s="43">
        <f t="shared" si="11"/>
        <v>3008</v>
      </c>
    </row>
    <row r="470" spans="16:22" x14ac:dyDescent="0.25">
      <c r="P470" s="179" t="s">
        <v>41</v>
      </c>
      <c r="Q470" s="40">
        <v>3008</v>
      </c>
      <c r="R470" s="40">
        <v>0</v>
      </c>
      <c r="S470" s="40">
        <f t="shared" si="10"/>
        <v>0</v>
      </c>
      <c r="T470" s="40"/>
      <c r="U470" s="40"/>
      <c r="V470" s="43">
        <f t="shared" si="11"/>
        <v>3008</v>
      </c>
    </row>
    <row r="471" spans="16:22" x14ac:dyDescent="0.25">
      <c r="P471" s="179" t="s">
        <v>130</v>
      </c>
      <c r="Q471" s="40">
        <v>3008</v>
      </c>
      <c r="R471" s="40">
        <v>0</v>
      </c>
      <c r="S471" s="40">
        <f t="shared" si="10"/>
        <v>0</v>
      </c>
      <c r="T471" s="40"/>
      <c r="U471" s="40"/>
      <c r="V471" s="43">
        <f t="shared" si="11"/>
        <v>3008</v>
      </c>
    </row>
    <row r="472" spans="16:22" x14ac:dyDescent="0.25">
      <c r="P472" s="179" t="s">
        <v>131</v>
      </c>
      <c r="Q472" s="40">
        <v>3008</v>
      </c>
      <c r="R472" s="40">
        <v>0</v>
      </c>
      <c r="S472" s="40">
        <f t="shared" si="10"/>
        <v>0</v>
      </c>
      <c r="T472" s="40"/>
      <c r="U472" s="40"/>
      <c r="V472" s="43">
        <f t="shared" si="11"/>
        <v>3008</v>
      </c>
    </row>
    <row r="473" spans="16:22" ht="15.75" thickBot="1" x14ac:dyDescent="0.3">
      <c r="P473" s="889" t="s">
        <v>108</v>
      </c>
      <c r="Q473" s="890"/>
      <c r="R473" s="890"/>
      <c r="S473" s="890"/>
      <c r="T473" s="890"/>
      <c r="U473" s="891"/>
      <c r="V473" s="535">
        <f>SUM(V467:V472)</f>
        <v>18048</v>
      </c>
    </row>
    <row r="475" spans="16:22" ht="15.75" thickBot="1" x14ac:dyDescent="0.3"/>
    <row r="476" spans="16:22" x14ac:dyDescent="0.25">
      <c r="P476" s="892" t="s">
        <v>97</v>
      </c>
      <c r="Q476" s="893"/>
      <c r="R476" s="893"/>
      <c r="S476" s="893"/>
      <c r="T476" s="893"/>
      <c r="U476" s="893"/>
      <c r="V476" s="894"/>
    </row>
    <row r="477" spans="16:22" x14ac:dyDescent="0.25">
      <c r="P477" s="895" t="s">
        <v>1942</v>
      </c>
      <c r="Q477" s="896"/>
      <c r="R477" s="896"/>
      <c r="S477" s="896"/>
      <c r="T477" s="896"/>
      <c r="U477" s="896"/>
      <c r="V477" s="897"/>
    </row>
    <row r="478" spans="16:22" x14ac:dyDescent="0.25">
      <c r="P478" s="898" t="s">
        <v>1801</v>
      </c>
      <c r="Q478" s="899"/>
      <c r="R478" s="899"/>
      <c r="S478" s="899"/>
      <c r="T478" s="899"/>
      <c r="U478" s="899"/>
      <c r="V478" s="900"/>
    </row>
    <row r="479" spans="16:22" ht="25.5" x14ac:dyDescent="0.25">
      <c r="P479" s="473" t="s">
        <v>99</v>
      </c>
      <c r="Q479" s="81" t="s">
        <v>101</v>
      </c>
      <c r="R479" s="82" t="s">
        <v>102</v>
      </c>
      <c r="S479" s="83" t="s">
        <v>103</v>
      </c>
      <c r="T479" s="84" t="s">
        <v>104</v>
      </c>
      <c r="U479" s="81"/>
      <c r="V479" s="474" t="s">
        <v>105</v>
      </c>
    </row>
    <row r="480" spans="16:22" x14ac:dyDescent="0.25">
      <c r="P480" s="549" t="s">
        <v>6</v>
      </c>
      <c r="Q480" s="40">
        <v>3200</v>
      </c>
      <c r="R480" s="40">
        <v>150</v>
      </c>
      <c r="S480" s="40">
        <f>Q480*0.05</f>
        <v>160</v>
      </c>
      <c r="T480" s="40"/>
      <c r="U480" s="40"/>
      <c r="V480" s="43">
        <f>+Q480+R480+S480</f>
        <v>3510</v>
      </c>
    </row>
    <row r="481" spans="16:22" ht="15.75" thickBot="1" x14ac:dyDescent="0.3">
      <c r="P481" s="889" t="s">
        <v>108</v>
      </c>
      <c r="Q481" s="890"/>
      <c r="R481" s="890"/>
      <c r="S481" s="890"/>
      <c r="T481" s="890"/>
      <c r="U481" s="891"/>
      <c r="V481" s="535">
        <f>SUM(V480:V480)</f>
        <v>3510</v>
      </c>
    </row>
    <row r="483" spans="16:22" ht="15.75" thickBot="1" x14ac:dyDescent="0.3"/>
    <row r="484" spans="16:22" x14ac:dyDescent="0.25">
      <c r="P484" s="892" t="s">
        <v>97</v>
      </c>
      <c r="Q484" s="893"/>
      <c r="R484" s="893"/>
      <c r="S484" s="893"/>
      <c r="T484" s="893"/>
      <c r="U484" s="893"/>
      <c r="V484" s="894"/>
    </row>
    <row r="485" spans="16:22" x14ac:dyDescent="0.25">
      <c r="P485" s="895" t="s">
        <v>1974</v>
      </c>
      <c r="Q485" s="896"/>
      <c r="R485" s="896"/>
      <c r="S485" s="896"/>
      <c r="T485" s="896"/>
      <c r="U485" s="896"/>
      <c r="V485" s="897"/>
    </row>
    <row r="486" spans="16:22" x14ac:dyDescent="0.25">
      <c r="P486" s="898" t="s">
        <v>1801</v>
      </c>
      <c r="Q486" s="899"/>
      <c r="R486" s="899"/>
      <c r="S486" s="899"/>
      <c r="T486" s="899"/>
      <c r="U486" s="899"/>
      <c r="V486" s="900"/>
    </row>
    <row r="487" spans="16:22" ht="25.5" x14ac:dyDescent="0.25">
      <c r="P487" s="473" t="s">
        <v>99</v>
      </c>
      <c r="Q487" s="81" t="s">
        <v>101</v>
      </c>
      <c r="R487" s="82" t="s">
        <v>102</v>
      </c>
      <c r="S487" s="83" t="s">
        <v>103</v>
      </c>
      <c r="T487" s="84" t="s">
        <v>104</v>
      </c>
      <c r="U487" s="81"/>
      <c r="V487" s="474" t="s">
        <v>105</v>
      </c>
    </row>
    <row r="488" spans="16:22" x14ac:dyDescent="0.25">
      <c r="P488" s="549" t="s">
        <v>46</v>
      </c>
      <c r="Q488" s="40">
        <v>100</v>
      </c>
      <c r="R488" s="40"/>
      <c r="S488" s="40"/>
      <c r="T488" s="40"/>
      <c r="U488" s="40"/>
      <c r="V488" s="43">
        <v>100</v>
      </c>
    </row>
    <row r="489" spans="16:22" x14ac:dyDescent="0.25">
      <c r="P489" s="549" t="s">
        <v>155</v>
      </c>
      <c r="Q489" s="40">
        <v>3200</v>
      </c>
      <c r="R489" s="40"/>
      <c r="S489" s="40"/>
      <c r="T489" s="40"/>
      <c r="U489" s="40"/>
      <c r="V489" s="43">
        <f>SUM(Q489:U489)</f>
        <v>3200</v>
      </c>
    </row>
    <row r="490" spans="16:22" x14ac:dyDescent="0.25">
      <c r="P490" s="549" t="s">
        <v>6</v>
      </c>
      <c r="Q490" s="40">
        <v>3200</v>
      </c>
      <c r="R490" s="40"/>
      <c r="S490" s="40"/>
      <c r="T490" s="40"/>
      <c r="U490" s="40"/>
      <c r="V490" s="43">
        <f>+Q490+R490+S490</f>
        <v>3200</v>
      </c>
    </row>
    <row r="491" spans="16:22" x14ac:dyDescent="0.25">
      <c r="P491" s="549" t="s">
        <v>20</v>
      </c>
      <c r="Q491" s="40">
        <v>3200</v>
      </c>
      <c r="R491" s="40"/>
      <c r="S491" s="40"/>
      <c r="T491" s="40"/>
      <c r="U491" s="40"/>
      <c r="V491" s="43">
        <f>+Q491+R491+S491</f>
        <v>3200</v>
      </c>
    </row>
    <row r="492" spans="16:22" ht="15.75" thickBot="1" x14ac:dyDescent="0.3">
      <c r="P492" s="889" t="s">
        <v>108</v>
      </c>
      <c r="Q492" s="890"/>
      <c r="R492" s="890"/>
      <c r="S492" s="890"/>
      <c r="T492" s="890"/>
      <c r="U492" s="891"/>
      <c r="V492" s="535">
        <f>SUM(V488:V491)</f>
        <v>9700</v>
      </c>
    </row>
    <row r="495" spans="16:22" ht="15.75" thickBot="1" x14ac:dyDescent="0.3"/>
    <row r="496" spans="16:22" x14ac:dyDescent="0.25">
      <c r="P496" s="892" t="s">
        <v>97</v>
      </c>
      <c r="Q496" s="893"/>
      <c r="R496" s="893"/>
      <c r="S496" s="893"/>
      <c r="T496" s="893"/>
      <c r="U496" s="893"/>
      <c r="V496" s="894"/>
    </row>
    <row r="497" spans="16:22" x14ac:dyDescent="0.25">
      <c r="P497" s="895" t="s">
        <v>1975</v>
      </c>
      <c r="Q497" s="896"/>
      <c r="R497" s="896"/>
      <c r="S497" s="896"/>
      <c r="T497" s="896"/>
      <c r="U497" s="896"/>
      <c r="V497" s="897"/>
    </row>
    <row r="498" spans="16:22" x14ac:dyDescent="0.25">
      <c r="P498" s="898" t="s">
        <v>1965</v>
      </c>
      <c r="Q498" s="899"/>
      <c r="R498" s="899"/>
      <c r="S498" s="899"/>
      <c r="T498" s="899"/>
      <c r="U498" s="899"/>
      <c r="V498" s="900"/>
    </row>
    <row r="499" spans="16:22" ht="25.5" x14ac:dyDescent="0.25">
      <c r="P499" s="473" t="s">
        <v>99</v>
      </c>
      <c r="Q499" s="81" t="s">
        <v>101</v>
      </c>
      <c r="R499" s="82" t="s">
        <v>102</v>
      </c>
      <c r="S499" s="83" t="s">
        <v>103</v>
      </c>
      <c r="T499" s="84" t="s">
        <v>104</v>
      </c>
      <c r="U499" s="81"/>
      <c r="V499" s="474" t="s">
        <v>105</v>
      </c>
    </row>
    <row r="500" spans="16:22" x14ac:dyDescent="0.25">
      <c r="P500" s="179" t="s">
        <v>6</v>
      </c>
      <c r="Q500" s="40">
        <v>3200</v>
      </c>
      <c r="R500" s="40">
        <v>150</v>
      </c>
      <c r="S500" s="40">
        <f>Q500*0.05*T500</f>
        <v>160</v>
      </c>
      <c r="T500" s="40">
        <v>1</v>
      </c>
      <c r="U500" s="40"/>
      <c r="V500" s="43">
        <f>+Q500+R500+S500</f>
        <v>3510</v>
      </c>
    </row>
    <row r="501" spans="16:22" x14ac:dyDescent="0.25">
      <c r="P501" s="179" t="s">
        <v>20</v>
      </c>
      <c r="Q501" s="40">
        <v>3200</v>
      </c>
      <c r="R501" s="40">
        <v>150</v>
      </c>
      <c r="S501" s="40">
        <f>Q501*0.05*T501</f>
        <v>0</v>
      </c>
      <c r="T501" s="40">
        <v>0</v>
      </c>
      <c r="U501" s="40"/>
      <c r="V501" s="43">
        <f>+Q501+R501+S501</f>
        <v>3350</v>
      </c>
    </row>
    <row r="502" spans="16:22" ht="15.75" thickBot="1" x14ac:dyDescent="0.3">
      <c r="P502" s="889" t="s">
        <v>108</v>
      </c>
      <c r="Q502" s="890"/>
      <c r="R502" s="890"/>
      <c r="S502" s="890"/>
      <c r="T502" s="890"/>
      <c r="U502" s="891"/>
      <c r="V502" s="535">
        <f>SUM(V500:V501)</f>
        <v>6860</v>
      </c>
    </row>
    <row r="505" spans="16:22" ht="15.75" thickBot="1" x14ac:dyDescent="0.3"/>
    <row r="506" spans="16:22" x14ac:dyDescent="0.25">
      <c r="P506" s="892" t="s">
        <v>97</v>
      </c>
      <c r="Q506" s="893"/>
      <c r="R506" s="893"/>
      <c r="S506" s="893"/>
      <c r="T506" s="893"/>
      <c r="U506" s="893"/>
      <c r="V506" s="894"/>
    </row>
    <row r="507" spans="16:22" x14ac:dyDescent="0.25">
      <c r="P507" s="895" t="s">
        <v>1973</v>
      </c>
      <c r="Q507" s="896"/>
      <c r="R507" s="896"/>
      <c r="S507" s="896"/>
      <c r="T507" s="896"/>
      <c r="U507" s="896"/>
      <c r="V507" s="897"/>
    </row>
    <row r="508" spans="16:22" x14ac:dyDescent="0.25">
      <c r="P508" s="898" t="s">
        <v>1803</v>
      </c>
      <c r="Q508" s="899"/>
      <c r="R508" s="899"/>
      <c r="S508" s="899"/>
      <c r="T508" s="899"/>
      <c r="U508" s="899"/>
      <c r="V508" s="900"/>
    </row>
    <row r="509" spans="16:22" ht="25.5" x14ac:dyDescent="0.25">
      <c r="P509" s="473" t="s">
        <v>99</v>
      </c>
      <c r="Q509" s="81" t="s">
        <v>101</v>
      </c>
      <c r="R509" s="82" t="s">
        <v>102</v>
      </c>
      <c r="S509" s="83" t="s">
        <v>103</v>
      </c>
      <c r="T509" s="84" t="s">
        <v>104</v>
      </c>
      <c r="U509" s="81"/>
      <c r="V509" s="474" t="s">
        <v>105</v>
      </c>
    </row>
    <row r="510" spans="16:22" x14ac:dyDescent="0.25">
      <c r="P510" s="179" t="s">
        <v>46</v>
      </c>
      <c r="Q510" s="40">
        <v>3200</v>
      </c>
      <c r="R510" s="40">
        <v>150</v>
      </c>
      <c r="S510" s="40">
        <f>Q510*0.05*T510</f>
        <v>480</v>
      </c>
      <c r="T510" s="40">
        <v>3</v>
      </c>
      <c r="U510" s="40"/>
      <c r="V510" s="43">
        <f>+Q510+R510+S510</f>
        <v>3830</v>
      </c>
    </row>
    <row r="511" spans="16:22" x14ac:dyDescent="0.25">
      <c r="P511" s="179" t="s">
        <v>155</v>
      </c>
      <c r="Q511" s="40">
        <v>3200</v>
      </c>
      <c r="R511" s="40">
        <v>150</v>
      </c>
      <c r="S511" s="40">
        <f>Q511*0.05*T511</f>
        <v>320</v>
      </c>
      <c r="T511" s="40">
        <v>2</v>
      </c>
      <c r="U511" s="40"/>
      <c r="V511" s="43">
        <f>+Q511+R511+S511</f>
        <v>3670</v>
      </c>
    </row>
    <row r="512" spans="16:22" x14ac:dyDescent="0.25">
      <c r="P512" s="179" t="s">
        <v>6</v>
      </c>
      <c r="Q512" s="40">
        <v>3200</v>
      </c>
      <c r="R512" s="40">
        <v>150</v>
      </c>
      <c r="S512" s="40">
        <f>Q512*0.05*T512</f>
        <v>160</v>
      </c>
      <c r="T512" s="40">
        <v>1</v>
      </c>
      <c r="U512" s="40"/>
      <c r="V512" s="43">
        <f>+Q512+R512+S512</f>
        <v>3510</v>
      </c>
    </row>
    <row r="513" spans="16:22" x14ac:dyDescent="0.25">
      <c r="P513" s="179" t="s">
        <v>20</v>
      </c>
      <c r="Q513" s="40">
        <v>3200</v>
      </c>
      <c r="R513" s="40">
        <v>150</v>
      </c>
      <c r="S513" s="40">
        <f>Q513*0.05*T513</f>
        <v>0</v>
      </c>
      <c r="T513" s="40">
        <v>0</v>
      </c>
      <c r="U513" s="40"/>
      <c r="V513" s="43">
        <f>+Q513+R513+S513</f>
        <v>3350</v>
      </c>
    </row>
    <row r="514" spans="16:22" ht="15.75" thickBot="1" x14ac:dyDescent="0.3">
      <c r="P514" s="889" t="s">
        <v>108</v>
      </c>
      <c r="Q514" s="890"/>
      <c r="R514" s="890"/>
      <c r="S514" s="890"/>
      <c r="T514" s="890"/>
      <c r="U514" s="891"/>
      <c r="V514" s="535">
        <f>SUM(V510:V513)</f>
        <v>14360</v>
      </c>
    </row>
    <row r="516" spans="16:22" ht="15.75" thickBot="1" x14ac:dyDescent="0.3"/>
    <row r="517" spans="16:22" x14ac:dyDescent="0.25">
      <c r="P517" s="892" t="s">
        <v>97</v>
      </c>
      <c r="Q517" s="893"/>
      <c r="R517" s="893"/>
      <c r="S517" s="893"/>
      <c r="T517" s="893"/>
      <c r="U517" s="893"/>
      <c r="V517" s="894"/>
    </row>
    <row r="518" spans="16:22" x14ac:dyDescent="0.25">
      <c r="P518" s="895" t="s">
        <v>1980</v>
      </c>
      <c r="Q518" s="896"/>
      <c r="R518" s="896"/>
      <c r="S518" s="896"/>
      <c r="T518" s="896"/>
      <c r="U518" s="896"/>
      <c r="V518" s="897"/>
    </row>
    <row r="519" spans="16:22" x14ac:dyDescent="0.25">
      <c r="P519" s="898" t="s">
        <v>1803</v>
      </c>
      <c r="Q519" s="899"/>
      <c r="R519" s="899"/>
      <c r="S519" s="899"/>
      <c r="T519" s="899"/>
      <c r="U519" s="899"/>
      <c r="V519" s="900"/>
    </row>
    <row r="520" spans="16:22" ht="25.5" x14ac:dyDescent="0.25">
      <c r="P520" s="473" t="s">
        <v>99</v>
      </c>
      <c r="Q520" s="81" t="s">
        <v>101</v>
      </c>
      <c r="R520" s="82" t="s">
        <v>102</v>
      </c>
      <c r="S520" s="83" t="s">
        <v>103</v>
      </c>
      <c r="T520" s="84" t="s">
        <v>104</v>
      </c>
      <c r="U520" s="81"/>
      <c r="V520" s="474" t="s">
        <v>105</v>
      </c>
    </row>
    <row r="521" spans="16:22" hidden="1" x14ac:dyDescent="0.25">
      <c r="P521" s="554" t="s">
        <v>1981</v>
      </c>
      <c r="Q521" s="555">
        <v>3200</v>
      </c>
      <c r="R521" s="556"/>
      <c r="S521" s="557"/>
      <c r="T521" s="558"/>
      <c r="U521" s="559"/>
      <c r="V521" s="560"/>
    </row>
    <row r="522" spans="16:22" hidden="1" x14ac:dyDescent="0.25">
      <c r="P522" s="554" t="s">
        <v>1982</v>
      </c>
      <c r="Q522" s="555">
        <v>3200</v>
      </c>
      <c r="R522" s="556"/>
      <c r="S522" s="557"/>
      <c r="T522" s="558"/>
      <c r="U522" s="559"/>
      <c r="V522" s="560"/>
    </row>
    <row r="523" spans="16:22" x14ac:dyDescent="0.25">
      <c r="P523" s="554"/>
      <c r="Q523" s="555">
        <v>3200</v>
      </c>
      <c r="R523" s="556"/>
      <c r="S523" s="557"/>
      <c r="T523" s="558"/>
      <c r="U523" s="559"/>
      <c r="V523" s="560"/>
    </row>
    <row r="524" spans="16:22" ht="15.75" customHeight="1" x14ac:dyDescent="0.25">
      <c r="P524" s="554"/>
      <c r="Q524" s="555">
        <v>3200</v>
      </c>
      <c r="R524" s="556"/>
      <c r="S524" s="557"/>
      <c r="T524" s="558"/>
      <c r="U524" s="559"/>
      <c r="V524" s="560"/>
    </row>
    <row r="525" spans="16:22" x14ac:dyDescent="0.25">
      <c r="P525" s="179" t="s">
        <v>154</v>
      </c>
      <c r="Q525" s="40">
        <v>3200</v>
      </c>
      <c r="R525" s="40">
        <v>150</v>
      </c>
      <c r="S525" s="40">
        <f>+Q525*0.05*T525</f>
        <v>640</v>
      </c>
      <c r="T525" s="40">
        <v>4</v>
      </c>
      <c r="U525" s="40"/>
      <c r="V525" s="43">
        <f>+Q525+R525+S525</f>
        <v>3990</v>
      </c>
    </row>
    <row r="526" spans="16:22" x14ac:dyDescent="0.25">
      <c r="P526" s="179" t="s">
        <v>46</v>
      </c>
      <c r="Q526" s="40">
        <v>3200</v>
      </c>
      <c r="R526" s="40">
        <v>150</v>
      </c>
      <c r="S526" s="40">
        <f>+Q526*0.05*T526</f>
        <v>480</v>
      </c>
      <c r="T526" s="40">
        <v>3</v>
      </c>
      <c r="U526" s="40"/>
      <c r="V526" s="43">
        <f>+Q526+R526+S526</f>
        <v>3830</v>
      </c>
    </row>
    <row r="527" spans="16:22" x14ac:dyDescent="0.25">
      <c r="P527" s="179" t="s">
        <v>155</v>
      </c>
      <c r="Q527" s="40">
        <v>3200</v>
      </c>
      <c r="R527" s="40">
        <v>150</v>
      </c>
      <c r="S527" s="40">
        <f>+Q527*0.05*T527</f>
        <v>320</v>
      </c>
      <c r="T527" s="40">
        <v>2</v>
      </c>
      <c r="U527" s="40"/>
      <c r="V527" s="43">
        <f>+Q527+R527+S527</f>
        <v>3670</v>
      </c>
    </row>
    <row r="528" spans="16:22" x14ac:dyDescent="0.25">
      <c r="P528" s="179" t="s">
        <v>6</v>
      </c>
      <c r="Q528" s="40">
        <v>3200</v>
      </c>
      <c r="R528" s="40">
        <v>150</v>
      </c>
      <c r="S528" s="40">
        <f>+Q528*0.05*T528</f>
        <v>160</v>
      </c>
      <c r="T528" s="40">
        <v>1</v>
      </c>
      <c r="U528" s="40"/>
      <c r="V528" s="43">
        <f>+Q528+R528+S528</f>
        <v>3510</v>
      </c>
    </row>
    <row r="529" spans="16:23" x14ac:dyDescent="0.25">
      <c r="P529" s="561" t="s">
        <v>20</v>
      </c>
      <c r="Q529" s="40">
        <v>3200</v>
      </c>
      <c r="R529" s="40">
        <v>150</v>
      </c>
      <c r="S529" s="40">
        <f>+Q529*0.05*T529</f>
        <v>0</v>
      </c>
      <c r="T529" s="40">
        <v>0</v>
      </c>
      <c r="U529" s="40"/>
      <c r="V529" s="43">
        <f>+Q529+R529+S529</f>
        <v>3350</v>
      </c>
    </row>
    <row r="530" spans="16:23" ht="15.75" thickBot="1" x14ac:dyDescent="0.3">
      <c r="P530" s="889" t="s">
        <v>108</v>
      </c>
      <c r="Q530" s="890"/>
      <c r="R530" s="890"/>
      <c r="S530" s="890"/>
      <c r="T530" s="890"/>
      <c r="U530" s="891"/>
      <c r="V530" s="535">
        <f>SUM(V525:V529)</f>
        <v>18350</v>
      </c>
    </row>
    <row r="537" spans="16:23" x14ac:dyDescent="0.25">
      <c r="R537">
        <v>22400</v>
      </c>
      <c r="S537">
        <f>+R537-7680</f>
        <v>14720</v>
      </c>
    </row>
    <row r="538" spans="16:23" x14ac:dyDescent="0.25">
      <c r="W538">
        <f>3300*0.05</f>
        <v>165</v>
      </c>
    </row>
    <row r="539" spans="16:23" x14ac:dyDescent="0.25">
      <c r="S539">
        <f>+S537-11520</f>
        <v>3200</v>
      </c>
    </row>
    <row r="541" spans="16:23" ht="15.75" thickBot="1" x14ac:dyDescent="0.3"/>
    <row r="542" spans="16:23" x14ac:dyDescent="0.25">
      <c r="P542" s="892" t="s">
        <v>97</v>
      </c>
      <c r="Q542" s="893"/>
      <c r="R542" s="893"/>
      <c r="S542" s="893"/>
      <c r="T542" s="893"/>
      <c r="U542" s="893"/>
      <c r="V542" s="894"/>
    </row>
    <row r="543" spans="16:23" x14ac:dyDescent="0.25">
      <c r="P543" s="895" t="s">
        <v>1983</v>
      </c>
      <c r="Q543" s="896"/>
      <c r="R543" s="896"/>
      <c r="S543" s="896"/>
      <c r="T543" s="896"/>
      <c r="U543" s="896"/>
      <c r="V543" s="897"/>
    </row>
    <row r="544" spans="16:23" x14ac:dyDescent="0.25">
      <c r="P544" s="898" t="s">
        <v>1972</v>
      </c>
      <c r="Q544" s="899"/>
      <c r="R544" s="899"/>
      <c r="S544" s="899"/>
      <c r="T544" s="899"/>
      <c r="U544" s="899"/>
      <c r="V544" s="900"/>
    </row>
    <row r="545" spans="16:22" ht="25.5" x14ac:dyDescent="0.25">
      <c r="P545" s="473" t="s">
        <v>99</v>
      </c>
      <c r="Q545" s="81" t="s">
        <v>101</v>
      </c>
      <c r="R545" s="82" t="s">
        <v>102</v>
      </c>
      <c r="S545" s="83" t="s">
        <v>103</v>
      </c>
      <c r="T545" s="84" t="s">
        <v>104</v>
      </c>
      <c r="U545" s="81"/>
      <c r="V545" s="474" t="s">
        <v>105</v>
      </c>
    </row>
    <row r="546" spans="16:22" x14ac:dyDescent="0.25">
      <c r="P546" s="179" t="s">
        <v>155</v>
      </c>
      <c r="Q546" s="40">
        <v>3300</v>
      </c>
      <c r="R546" s="40">
        <v>150</v>
      </c>
      <c r="S546" s="40">
        <f>Q546*0.05*T546</f>
        <v>330</v>
      </c>
      <c r="T546" s="40">
        <v>2</v>
      </c>
      <c r="U546" s="40"/>
      <c r="V546" s="43"/>
    </row>
    <row r="547" spans="16:22" x14ac:dyDescent="0.25">
      <c r="P547" s="179" t="s">
        <v>6</v>
      </c>
      <c r="Q547" s="40">
        <v>3300</v>
      </c>
      <c r="R547" s="40">
        <v>150</v>
      </c>
      <c r="S547" s="40">
        <f>Q547*0.05*T547</f>
        <v>165</v>
      </c>
      <c r="T547" s="40">
        <v>1</v>
      </c>
      <c r="U547" s="40"/>
      <c r="V547" s="43">
        <f>+Q547+R547+S547</f>
        <v>3615</v>
      </c>
    </row>
    <row r="548" spans="16:22" x14ac:dyDescent="0.25">
      <c r="P548" s="179" t="s">
        <v>20</v>
      </c>
      <c r="Q548" s="40">
        <v>3300</v>
      </c>
      <c r="R548" s="40">
        <v>150</v>
      </c>
      <c r="S548" s="40">
        <f>Q548*0.05*T548</f>
        <v>0</v>
      </c>
      <c r="T548" s="40">
        <v>0</v>
      </c>
      <c r="U548" s="40"/>
      <c r="V548" s="43">
        <f>+Q548+R548+S548</f>
        <v>3450</v>
      </c>
    </row>
    <row r="549" spans="16:22" ht="15.75" thickBot="1" x14ac:dyDescent="0.3">
      <c r="P549" s="889" t="s">
        <v>108</v>
      </c>
      <c r="Q549" s="890"/>
      <c r="R549" s="890"/>
      <c r="S549" s="890"/>
      <c r="T549" s="890"/>
      <c r="U549" s="891"/>
      <c r="V549" s="535">
        <f>SUM(V546:V548)</f>
        <v>7065</v>
      </c>
    </row>
  </sheetData>
  <mergeCells count="158">
    <mergeCell ref="H21:N21"/>
    <mergeCell ref="H24:N24"/>
    <mergeCell ref="B33:F33"/>
    <mergeCell ref="H34:N34"/>
    <mergeCell ref="A37:B37"/>
    <mergeCell ref="H37:N37"/>
    <mergeCell ref="A1:F1"/>
    <mergeCell ref="H1:N1"/>
    <mergeCell ref="B3:F3"/>
    <mergeCell ref="H3:N3"/>
    <mergeCell ref="H6:N6"/>
    <mergeCell ref="B20:F20"/>
    <mergeCell ref="B72:F72"/>
    <mergeCell ref="H73:N73"/>
    <mergeCell ref="H76:N76"/>
    <mergeCell ref="B84:F84"/>
    <mergeCell ref="H87:N87"/>
    <mergeCell ref="H90:N90"/>
    <mergeCell ref="B44:F44"/>
    <mergeCell ref="H51:N51"/>
    <mergeCell ref="A54:F54"/>
    <mergeCell ref="H54:N54"/>
    <mergeCell ref="B62:F62"/>
    <mergeCell ref="H63:N63"/>
    <mergeCell ref="H128:N128"/>
    <mergeCell ref="B130:F130"/>
    <mergeCell ref="H131:N131"/>
    <mergeCell ref="B140:F140"/>
    <mergeCell ref="H140:N140"/>
    <mergeCell ref="H143:N143"/>
    <mergeCell ref="B96:F96"/>
    <mergeCell ref="H101:N101"/>
    <mergeCell ref="H104:N104"/>
    <mergeCell ref="B108:F108"/>
    <mergeCell ref="H116:N116"/>
    <mergeCell ref="B119:F119"/>
    <mergeCell ref="H119:N119"/>
    <mergeCell ref="H178:N178"/>
    <mergeCell ref="H180:K180"/>
    <mergeCell ref="H181:N181"/>
    <mergeCell ref="B189:F189"/>
    <mergeCell ref="B198:F198"/>
    <mergeCell ref="B208:F208"/>
    <mergeCell ref="H150:N150"/>
    <mergeCell ref="B153:F153"/>
    <mergeCell ref="H153:N153"/>
    <mergeCell ref="B164:F164"/>
    <mergeCell ref="I167:K167"/>
    <mergeCell ref="B177:F177"/>
    <mergeCell ref="A306:B306"/>
    <mergeCell ref="H308:N308"/>
    <mergeCell ref="B314:F314"/>
    <mergeCell ref="H315:N315"/>
    <mergeCell ref="H316:N316"/>
    <mergeCell ref="H317:N317"/>
    <mergeCell ref="B219:F219"/>
    <mergeCell ref="B230:F230"/>
    <mergeCell ref="B242:F242"/>
    <mergeCell ref="B298:F298"/>
    <mergeCell ref="A302:B302"/>
    <mergeCell ref="H305:N305"/>
    <mergeCell ref="H343:N343"/>
    <mergeCell ref="H344:N344"/>
    <mergeCell ref="H348:M348"/>
    <mergeCell ref="H350:N350"/>
    <mergeCell ref="H351:N351"/>
    <mergeCell ref="H352:N352"/>
    <mergeCell ref="H318:N318"/>
    <mergeCell ref="H330:N330"/>
    <mergeCell ref="H331:N331"/>
    <mergeCell ref="H332:N332"/>
    <mergeCell ref="H336:M336"/>
    <mergeCell ref="H342:N342"/>
    <mergeCell ref="H368:N368"/>
    <mergeCell ref="H369:N369"/>
    <mergeCell ref="H375:M375"/>
    <mergeCell ref="H378:N378"/>
    <mergeCell ref="H379:N379"/>
    <mergeCell ref="H380:N380"/>
    <mergeCell ref="H356:M356"/>
    <mergeCell ref="H359:N359"/>
    <mergeCell ref="H360:N360"/>
    <mergeCell ref="H361:N361"/>
    <mergeCell ref="H365:M365"/>
    <mergeCell ref="H367:N367"/>
    <mergeCell ref="H398:N398"/>
    <mergeCell ref="P398:V398"/>
    <mergeCell ref="H399:N399"/>
    <mergeCell ref="H400:N400"/>
    <mergeCell ref="P404:U404"/>
    <mergeCell ref="H406:M406"/>
    <mergeCell ref="H385:M385"/>
    <mergeCell ref="H388:N388"/>
    <mergeCell ref="H389:N389"/>
    <mergeCell ref="H390:N390"/>
    <mergeCell ref="P395:V395"/>
    <mergeCell ref="H396:M396"/>
    <mergeCell ref="P396:V396"/>
    <mergeCell ref="H424:N424"/>
    <mergeCell ref="P425:V425"/>
    <mergeCell ref="P426:V426"/>
    <mergeCell ref="P427:V427"/>
    <mergeCell ref="H428:M428"/>
    <mergeCell ref="H430:N430"/>
    <mergeCell ref="H410:N410"/>
    <mergeCell ref="H411:N411"/>
    <mergeCell ref="H412:N412"/>
    <mergeCell ref="H420:M420"/>
    <mergeCell ref="H422:N422"/>
    <mergeCell ref="H423:N423"/>
    <mergeCell ref="H442:M442"/>
    <mergeCell ref="H446:N446"/>
    <mergeCell ref="H447:N447"/>
    <mergeCell ref="H448:N448"/>
    <mergeCell ref="P448:U448"/>
    <mergeCell ref="H453:M453"/>
    <mergeCell ref="P453:V453"/>
    <mergeCell ref="H431:N431"/>
    <mergeCell ref="H432:N432"/>
    <mergeCell ref="P437:U437"/>
    <mergeCell ref="P439:V439"/>
    <mergeCell ref="P440:V440"/>
    <mergeCell ref="P441:V441"/>
    <mergeCell ref="H462:M462"/>
    <mergeCell ref="P463:V463"/>
    <mergeCell ref="P464:V464"/>
    <mergeCell ref="P465:V465"/>
    <mergeCell ref="P473:U473"/>
    <mergeCell ref="P476:V476"/>
    <mergeCell ref="P454:V454"/>
    <mergeCell ref="P455:V455"/>
    <mergeCell ref="H456:N456"/>
    <mergeCell ref="H457:N457"/>
    <mergeCell ref="H458:N458"/>
    <mergeCell ref="P459:U459"/>
    <mergeCell ref="P492:U492"/>
    <mergeCell ref="P496:V496"/>
    <mergeCell ref="P497:V497"/>
    <mergeCell ref="P498:V498"/>
    <mergeCell ref="P502:U502"/>
    <mergeCell ref="P506:V506"/>
    <mergeCell ref="P477:V477"/>
    <mergeCell ref="P478:V478"/>
    <mergeCell ref="P481:U481"/>
    <mergeCell ref="P484:V484"/>
    <mergeCell ref="P485:V485"/>
    <mergeCell ref="P486:V486"/>
    <mergeCell ref="P530:U530"/>
    <mergeCell ref="P542:V542"/>
    <mergeCell ref="P543:V543"/>
    <mergeCell ref="P544:V544"/>
    <mergeCell ref="P549:U549"/>
    <mergeCell ref="P507:V507"/>
    <mergeCell ref="P508:V508"/>
    <mergeCell ref="P514:U514"/>
    <mergeCell ref="P517:V517"/>
    <mergeCell ref="P518:V518"/>
    <mergeCell ref="P519:V519"/>
  </mergeCells>
  <hyperlinks>
    <hyperlink ref="E4" display="durarqui81@hotmail.com"/>
  </hyperlinks>
  <pageMargins left="0.74803149606299213" right="0.74803149606299213" top="1.1811023622047245" bottom="0.98425196850393704" header="0" footer="0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6"/>
  <sheetViews>
    <sheetView zoomScale="90" zoomScaleNormal="90" workbookViewId="0">
      <selection activeCell="L16" sqref="L16"/>
    </sheetView>
  </sheetViews>
  <sheetFormatPr baseColWidth="10" defaultRowHeight="15" x14ac:dyDescent="0.25"/>
  <cols>
    <col min="1" max="1" width="17.140625" customWidth="1"/>
    <col min="3" max="4" width="12.85546875" customWidth="1"/>
    <col min="9" max="9" width="14.140625" customWidth="1"/>
    <col min="10" max="10" width="14.42578125" bestFit="1" customWidth="1"/>
    <col min="11" max="11" width="12.42578125" bestFit="1" customWidth="1"/>
    <col min="12" max="12" width="9.140625" customWidth="1"/>
    <col min="13" max="13" width="8.28515625" customWidth="1"/>
    <col min="14" max="14" width="7.28515625" customWidth="1"/>
    <col min="15" max="16" width="9.140625" bestFit="1" customWidth="1"/>
    <col min="17" max="17" width="11.85546875" bestFit="1" customWidth="1"/>
    <col min="18" max="18" width="9.140625" bestFit="1" customWidth="1"/>
    <col min="20" max="20" width="12.28515625" customWidth="1"/>
    <col min="21" max="21" width="10" customWidth="1"/>
    <col min="22" max="22" width="8.7109375" customWidth="1"/>
    <col min="23" max="23" width="9.28515625" style="568" customWidth="1"/>
    <col min="24" max="24" width="10.28515625" customWidth="1"/>
    <col min="25" max="25" width="10.5703125" customWidth="1"/>
    <col min="26" max="26" width="9.140625" customWidth="1"/>
    <col min="27" max="27" width="10.7109375" customWidth="1"/>
    <col min="28" max="28" width="9.42578125" customWidth="1"/>
  </cols>
  <sheetData>
    <row r="1" spans="1:18" ht="15.75" thickBot="1" x14ac:dyDescent="0.3">
      <c r="A1" s="904" t="s">
        <v>97</v>
      </c>
      <c r="B1" s="905"/>
      <c r="C1" s="905"/>
      <c r="D1" s="905"/>
      <c r="E1" s="905"/>
      <c r="F1" s="905"/>
      <c r="G1" s="906"/>
      <c r="I1" s="904" t="s">
        <v>97</v>
      </c>
      <c r="J1" s="905"/>
      <c r="K1" s="905"/>
      <c r="L1" s="905"/>
      <c r="M1" s="905"/>
      <c r="N1" s="905"/>
      <c r="O1" s="905"/>
      <c r="P1" s="906"/>
      <c r="Q1" s="562"/>
      <c r="R1" s="562"/>
    </row>
    <row r="2" spans="1:18" ht="15.75" thickBot="1" x14ac:dyDescent="0.3">
      <c r="A2" s="907" t="s">
        <v>1984</v>
      </c>
      <c r="B2" s="908"/>
      <c r="C2" s="908"/>
      <c r="D2" s="908"/>
      <c r="E2" s="908"/>
      <c r="F2" s="908"/>
      <c r="G2" s="909"/>
      <c r="I2" s="907" t="s">
        <v>1985</v>
      </c>
      <c r="J2" s="908"/>
      <c r="K2" s="908"/>
      <c r="L2" s="908"/>
      <c r="M2" s="908"/>
      <c r="N2" s="908"/>
      <c r="O2" s="908"/>
      <c r="P2" s="909"/>
      <c r="Q2" s="540"/>
      <c r="R2" s="540"/>
    </row>
    <row r="3" spans="1:18" ht="15.75" thickBot="1" x14ac:dyDescent="0.3">
      <c r="A3" s="954" t="s">
        <v>1801</v>
      </c>
      <c r="B3" s="955"/>
      <c r="C3" s="955"/>
      <c r="D3" s="955"/>
      <c r="E3" s="955"/>
      <c r="F3" s="955"/>
      <c r="G3" s="956"/>
      <c r="I3" s="954" t="s">
        <v>1801</v>
      </c>
      <c r="J3" s="955"/>
      <c r="K3" s="955"/>
      <c r="L3" s="955"/>
      <c r="M3" s="955"/>
      <c r="N3" s="955"/>
      <c r="O3" s="955"/>
      <c r="P3" s="956"/>
      <c r="Q3" s="563"/>
      <c r="R3" s="563"/>
    </row>
    <row r="4" spans="1:18" ht="39.75" thickBot="1" x14ac:dyDescent="0.3">
      <c r="A4" s="564" t="s">
        <v>99</v>
      </c>
      <c r="B4" s="97" t="s">
        <v>101</v>
      </c>
      <c r="C4" s="97" t="s">
        <v>102</v>
      </c>
      <c r="D4" s="565" t="s">
        <v>103</v>
      </c>
      <c r="E4" s="565" t="s">
        <v>104</v>
      </c>
      <c r="F4" s="97"/>
      <c r="G4" s="97" t="s">
        <v>105</v>
      </c>
      <c r="I4" s="564" t="s">
        <v>99</v>
      </c>
      <c r="J4" s="97" t="s">
        <v>101</v>
      </c>
      <c r="K4" s="97" t="s">
        <v>102</v>
      </c>
      <c r="L4" s="565" t="s">
        <v>103</v>
      </c>
      <c r="M4" s="565" t="s">
        <v>104</v>
      </c>
      <c r="N4" s="97"/>
      <c r="O4" s="97"/>
      <c r="P4" s="97" t="s">
        <v>105</v>
      </c>
      <c r="Q4" s="98"/>
      <c r="R4" s="98"/>
    </row>
    <row r="5" spans="1:18" ht="15.75" thickBot="1" x14ac:dyDescent="0.3">
      <c r="A5" s="550" t="s">
        <v>40</v>
      </c>
      <c r="B5" s="551">
        <v>3200</v>
      </c>
      <c r="C5" s="552">
        <v>150</v>
      </c>
      <c r="D5" s="552">
        <v>160</v>
      </c>
      <c r="E5" s="552">
        <v>3</v>
      </c>
      <c r="F5" s="553"/>
      <c r="G5" s="551">
        <f>+B5+C5+D5*E5</f>
        <v>3830</v>
      </c>
      <c r="I5" s="550" t="s">
        <v>131</v>
      </c>
      <c r="J5" s="551">
        <v>3200</v>
      </c>
      <c r="K5" s="552">
        <v>0</v>
      </c>
      <c r="L5" s="552">
        <v>0</v>
      </c>
      <c r="M5" s="552">
        <v>0</v>
      </c>
      <c r="N5" s="553"/>
      <c r="O5" s="553"/>
      <c r="P5" s="551">
        <f>+J5+K5+L5*M5</f>
        <v>3200</v>
      </c>
      <c r="Q5" s="528"/>
      <c r="R5" s="528"/>
    </row>
    <row r="6" spans="1:18" ht="15.75" thickBot="1" x14ac:dyDescent="0.3">
      <c r="A6" s="550" t="s">
        <v>131</v>
      </c>
      <c r="B6" s="551">
        <v>3200</v>
      </c>
      <c r="C6" s="552">
        <v>0</v>
      </c>
      <c r="D6" s="552">
        <v>0</v>
      </c>
      <c r="E6" s="552">
        <v>0</v>
      </c>
      <c r="F6" s="553"/>
      <c r="G6" s="551">
        <f>+B6+C6+D6*E6</f>
        <v>3200</v>
      </c>
      <c r="I6" s="901" t="s">
        <v>108</v>
      </c>
      <c r="J6" s="902"/>
      <c r="K6" s="902"/>
      <c r="L6" s="902"/>
      <c r="M6" s="902"/>
      <c r="N6" s="903"/>
      <c r="O6" s="566"/>
      <c r="P6" s="519">
        <f>SUM(P5:P5)</f>
        <v>3200</v>
      </c>
      <c r="Q6" s="567"/>
      <c r="R6" s="567"/>
    </row>
    <row r="7" spans="1:18" ht="15.75" thickBot="1" x14ac:dyDescent="0.3">
      <c r="A7" s="901" t="s">
        <v>108</v>
      </c>
      <c r="B7" s="902"/>
      <c r="C7" s="902"/>
      <c r="D7" s="902"/>
      <c r="E7" s="902"/>
      <c r="F7" s="903"/>
      <c r="G7" s="519">
        <f>SUM(G5:G6)</f>
        <v>7030</v>
      </c>
    </row>
    <row r="8" spans="1:18" ht="15.75" thickBot="1" x14ac:dyDescent="0.3"/>
    <row r="9" spans="1:18" ht="15.75" thickBot="1" x14ac:dyDescent="0.3">
      <c r="A9" s="904" t="s">
        <v>97</v>
      </c>
      <c r="B9" s="905"/>
      <c r="C9" s="905"/>
      <c r="D9" s="905"/>
      <c r="E9" s="905"/>
      <c r="F9" s="905"/>
      <c r="G9" s="906"/>
    </row>
    <row r="10" spans="1:18" ht="15.75" thickBot="1" x14ac:dyDescent="0.3">
      <c r="A10" s="907" t="s">
        <v>1986</v>
      </c>
      <c r="B10" s="908"/>
      <c r="C10" s="908"/>
      <c r="D10" s="908"/>
      <c r="E10" s="908"/>
      <c r="F10" s="908"/>
      <c r="G10" s="909"/>
    </row>
    <row r="11" spans="1:18" ht="15.75" thickBot="1" x14ac:dyDescent="0.3">
      <c r="A11" s="904" t="s">
        <v>1801</v>
      </c>
      <c r="B11" s="905"/>
      <c r="C11" s="905"/>
      <c r="D11" s="905"/>
      <c r="E11" s="905"/>
      <c r="F11" s="905"/>
      <c r="G11" s="906"/>
    </row>
    <row r="12" spans="1:18" ht="27" thickBot="1" x14ac:dyDescent="0.3">
      <c r="A12" s="564" t="s">
        <v>99</v>
      </c>
      <c r="B12" s="97" t="s">
        <v>101</v>
      </c>
      <c r="C12" s="97" t="s">
        <v>102</v>
      </c>
      <c r="D12" s="565" t="s">
        <v>103</v>
      </c>
      <c r="E12" s="565" t="s">
        <v>104</v>
      </c>
      <c r="F12" s="97"/>
      <c r="G12" s="97" t="s">
        <v>105</v>
      </c>
    </row>
    <row r="13" spans="1:18" ht="15.75" thickBot="1" x14ac:dyDescent="0.3">
      <c r="A13" s="550" t="s">
        <v>130</v>
      </c>
      <c r="B13" s="551">
        <v>3200</v>
      </c>
      <c r="C13" s="552">
        <v>150</v>
      </c>
      <c r="D13" s="552">
        <v>160</v>
      </c>
      <c r="E13" s="552">
        <v>1</v>
      </c>
      <c r="F13" s="553"/>
      <c r="G13" s="551">
        <f>+B13+C13+D13*E13</f>
        <v>3510</v>
      </c>
    </row>
    <row r="14" spans="1:18" ht="15.75" thickBot="1" x14ac:dyDescent="0.3">
      <c r="A14" s="550"/>
      <c r="B14" s="551"/>
      <c r="C14" s="552"/>
      <c r="D14" s="552"/>
      <c r="E14" s="552"/>
      <c r="F14" s="553"/>
      <c r="G14" s="551">
        <f>SUM(B14)</f>
        <v>0</v>
      </c>
    </row>
    <row r="15" spans="1:18" ht="15.75" thickBot="1" x14ac:dyDescent="0.3">
      <c r="A15" s="901" t="s">
        <v>108</v>
      </c>
      <c r="B15" s="902"/>
      <c r="C15" s="902"/>
      <c r="D15" s="902"/>
      <c r="E15" s="902"/>
      <c r="F15" s="903"/>
      <c r="G15" s="519">
        <f>SUM(G13:G14)</f>
        <v>3510</v>
      </c>
    </row>
    <row r="17" spans="1:7" ht="15.75" thickBot="1" x14ac:dyDescent="0.3"/>
    <row r="18" spans="1:7" ht="15.75" thickBot="1" x14ac:dyDescent="0.3">
      <c r="A18" s="904" t="s">
        <v>97</v>
      </c>
      <c r="B18" s="905"/>
      <c r="C18" s="905"/>
      <c r="D18" s="905"/>
      <c r="E18" s="905"/>
      <c r="F18" s="905"/>
      <c r="G18" s="906"/>
    </row>
    <row r="19" spans="1:7" ht="15.75" thickBot="1" x14ac:dyDescent="0.3">
      <c r="A19" s="907" t="s">
        <v>1987</v>
      </c>
      <c r="B19" s="908"/>
      <c r="C19" s="908"/>
      <c r="D19" s="908"/>
      <c r="E19" s="908"/>
      <c r="F19" s="908"/>
      <c r="G19" s="909"/>
    </row>
    <row r="20" spans="1:7" ht="15.75" thickBot="1" x14ac:dyDescent="0.3">
      <c r="A20" s="904"/>
      <c r="B20" s="905"/>
      <c r="C20" s="905"/>
      <c r="D20" s="905"/>
      <c r="E20" s="905"/>
      <c r="F20" s="905"/>
      <c r="G20" s="906"/>
    </row>
    <row r="21" spans="1:7" ht="27" thickBot="1" x14ac:dyDescent="0.3">
      <c r="A21" s="564" t="s">
        <v>99</v>
      </c>
      <c r="B21" s="97" t="s">
        <v>101</v>
      </c>
      <c r="C21" s="97" t="s">
        <v>102</v>
      </c>
      <c r="D21" s="565" t="s">
        <v>103</v>
      </c>
      <c r="E21" s="565" t="s">
        <v>104</v>
      </c>
      <c r="F21" s="97"/>
      <c r="G21" s="97" t="s">
        <v>105</v>
      </c>
    </row>
    <row r="22" spans="1:7" ht="15.75" thickBot="1" x14ac:dyDescent="0.3">
      <c r="A22" s="550" t="s">
        <v>39</v>
      </c>
      <c r="B22" s="551">
        <v>3200</v>
      </c>
      <c r="C22" s="552">
        <v>150</v>
      </c>
      <c r="D22" s="552">
        <v>160</v>
      </c>
      <c r="E22" s="552">
        <v>4</v>
      </c>
      <c r="F22" s="553"/>
      <c r="G22" s="551">
        <f>+B22+C22+D22*E22</f>
        <v>3990</v>
      </c>
    </row>
    <row r="23" spans="1:7" ht="15.75" thickBot="1" x14ac:dyDescent="0.3">
      <c r="A23" s="550" t="s">
        <v>40</v>
      </c>
      <c r="B23" s="551">
        <v>3200</v>
      </c>
      <c r="C23" s="552">
        <v>150</v>
      </c>
      <c r="D23" s="552">
        <v>160</v>
      </c>
      <c r="E23" s="552">
        <v>3</v>
      </c>
      <c r="F23" s="553"/>
      <c r="G23" s="551">
        <f>+B23+C23+D23*E23</f>
        <v>3830</v>
      </c>
    </row>
    <row r="24" spans="1:7" ht="15.75" thickBot="1" x14ac:dyDescent="0.3">
      <c r="A24" s="550" t="s">
        <v>41</v>
      </c>
      <c r="B24" s="551">
        <v>3200</v>
      </c>
      <c r="C24" s="552">
        <v>150</v>
      </c>
      <c r="D24" s="552">
        <v>160</v>
      </c>
      <c r="E24" s="552">
        <v>2</v>
      </c>
      <c r="F24" s="553"/>
      <c r="G24" s="551">
        <f>+B24+C24+D24*E24</f>
        <v>3670</v>
      </c>
    </row>
    <row r="25" spans="1:7" ht="15.75" thickBot="1" x14ac:dyDescent="0.3">
      <c r="A25" s="550" t="s">
        <v>130</v>
      </c>
      <c r="B25" s="551">
        <v>3200</v>
      </c>
      <c r="C25" s="552">
        <v>150</v>
      </c>
      <c r="D25" s="552">
        <v>160</v>
      </c>
      <c r="E25" s="552">
        <v>1</v>
      </c>
      <c r="F25" s="553"/>
      <c r="G25" s="551">
        <f>+B25+C25+D25*E25</f>
        <v>3510</v>
      </c>
    </row>
    <row r="26" spans="1:7" ht="15.75" thickBot="1" x14ac:dyDescent="0.3">
      <c r="A26" s="550" t="s">
        <v>131</v>
      </c>
      <c r="B26" s="551">
        <v>3200</v>
      </c>
      <c r="C26" s="552">
        <v>150</v>
      </c>
      <c r="D26" s="552">
        <v>160</v>
      </c>
      <c r="E26" s="552">
        <v>0</v>
      </c>
      <c r="F26" s="553"/>
      <c r="G26" s="551">
        <f>+B26+C26+D26*E26</f>
        <v>3350</v>
      </c>
    </row>
    <row r="27" spans="1:7" ht="15.75" thickBot="1" x14ac:dyDescent="0.3">
      <c r="A27" s="901" t="s">
        <v>108</v>
      </c>
      <c r="B27" s="902"/>
      <c r="C27" s="902"/>
      <c r="D27" s="902"/>
      <c r="E27" s="902"/>
      <c r="F27" s="903"/>
      <c r="G27" s="519">
        <f>SUM(G22:G26)</f>
        <v>18350</v>
      </c>
    </row>
    <row r="29" spans="1:7" ht="15.75" thickBot="1" x14ac:dyDescent="0.3"/>
    <row r="30" spans="1:7" ht="15.75" thickBot="1" x14ac:dyDescent="0.3">
      <c r="A30" s="904" t="s">
        <v>97</v>
      </c>
      <c r="B30" s="905"/>
      <c r="C30" s="905"/>
      <c r="D30" s="905"/>
      <c r="E30" s="905"/>
      <c r="F30" s="905"/>
      <c r="G30" s="906"/>
    </row>
    <row r="31" spans="1:7" ht="15.75" thickBot="1" x14ac:dyDescent="0.3">
      <c r="A31" s="907" t="s">
        <v>1988</v>
      </c>
      <c r="B31" s="908"/>
      <c r="C31" s="908"/>
      <c r="D31" s="908"/>
      <c r="E31" s="908"/>
      <c r="F31" s="908"/>
      <c r="G31" s="909"/>
    </row>
    <row r="32" spans="1:7" ht="15.75" thickBot="1" x14ac:dyDescent="0.3">
      <c r="A32" s="904" t="s">
        <v>1803</v>
      </c>
      <c r="B32" s="905"/>
      <c r="C32" s="905"/>
      <c r="D32" s="905"/>
      <c r="E32" s="905"/>
      <c r="F32" s="905"/>
      <c r="G32" s="906"/>
    </row>
    <row r="33" spans="1:7" ht="27" thickBot="1" x14ac:dyDescent="0.3">
      <c r="A33" s="564" t="s">
        <v>99</v>
      </c>
      <c r="B33" s="97" t="s">
        <v>101</v>
      </c>
      <c r="C33" s="97" t="s">
        <v>102</v>
      </c>
      <c r="D33" s="565" t="s">
        <v>103</v>
      </c>
      <c r="E33" s="565" t="s">
        <v>104</v>
      </c>
      <c r="F33" s="97"/>
      <c r="G33" s="97" t="s">
        <v>105</v>
      </c>
    </row>
    <row r="34" spans="1:7" ht="15.75" thickBot="1" x14ac:dyDescent="0.3">
      <c r="A34" s="569" t="s">
        <v>147</v>
      </c>
      <c r="B34" s="551">
        <v>3200</v>
      </c>
      <c r="C34" s="552">
        <v>150</v>
      </c>
      <c r="D34" s="552">
        <v>160</v>
      </c>
      <c r="E34" s="552">
        <v>11</v>
      </c>
      <c r="F34" s="97"/>
      <c r="G34" s="551">
        <f t="shared" ref="G34:G43" si="0">+B34+C34+D34*E34</f>
        <v>5110</v>
      </c>
    </row>
    <row r="35" spans="1:7" ht="15.75" thickBot="1" x14ac:dyDescent="0.3">
      <c r="A35" s="569" t="s">
        <v>154</v>
      </c>
      <c r="B35" s="551">
        <v>3200</v>
      </c>
      <c r="C35" s="552">
        <v>150</v>
      </c>
      <c r="D35" s="552">
        <v>160</v>
      </c>
      <c r="E35" s="552">
        <v>9</v>
      </c>
      <c r="F35" s="97"/>
      <c r="G35" s="551">
        <f t="shared" si="0"/>
        <v>4790</v>
      </c>
    </row>
    <row r="36" spans="1:7" ht="15.75" thickBot="1" x14ac:dyDescent="0.3">
      <c r="A36" s="569" t="s">
        <v>46</v>
      </c>
      <c r="B36" s="551">
        <v>3200</v>
      </c>
      <c r="C36" s="552">
        <v>150</v>
      </c>
      <c r="D36" s="552">
        <v>160</v>
      </c>
      <c r="E36" s="552">
        <v>8</v>
      </c>
      <c r="F36" s="97"/>
      <c r="G36" s="551">
        <f t="shared" si="0"/>
        <v>4630</v>
      </c>
    </row>
    <row r="37" spans="1:7" ht="15.75" thickBot="1" x14ac:dyDescent="0.3">
      <c r="A37" s="569" t="s">
        <v>6</v>
      </c>
      <c r="B37" s="551">
        <v>3200</v>
      </c>
      <c r="C37" s="552">
        <v>150</v>
      </c>
      <c r="D37" s="552">
        <v>160</v>
      </c>
      <c r="E37" s="552">
        <v>6</v>
      </c>
      <c r="F37" s="97"/>
      <c r="G37" s="551">
        <f t="shared" si="0"/>
        <v>4310</v>
      </c>
    </row>
    <row r="38" spans="1:7" ht="15.75" thickBot="1" x14ac:dyDescent="0.3">
      <c r="A38" s="569" t="s">
        <v>20</v>
      </c>
      <c r="B38" s="551">
        <v>3200</v>
      </c>
      <c r="C38" s="552">
        <v>150</v>
      </c>
      <c r="D38" s="552">
        <v>160</v>
      </c>
      <c r="E38" s="552">
        <v>5</v>
      </c>
      <c r="F38" s="97"/>
      <c r="G38" s="551">
        <f t="shared" si="0"/>
        <v>4150</v>
      </c>
    </row>
    <row r="39" spans="1:7" ht="15.75" thickBot="1" x14ac:dyDescent="0.3">
      <c r="A39" s="550" t="s">
        <v>39</v>
      </c>
      <c r="B39" s="551">
        <v>3200</v>
      </c>
      <c r="C39" s="552">
        <v>150</v>
      </c>
      <c r="D39" s="552">
        <v>160</v>
      </c>
      <c r="E39" s="552">
        <v>4</v>
      </c>
      <c r="F39" s="553"/>
      <c r="G39" s="551">
        <f t="shared" si="0"/>
        <v>3990</v>
      </c>
    </row>
    <row r="40" spans="1:7" ht="15.75" thickBot="1" x14ac:dyDescent="0.3">
      <c r="A40" s="550" t="s">
        <v>40</v>
      </c>
      <c r="B40" s="551">
        <v>3200</v>
      </c>
      <c r="C40" s="552">
        <v>150</v>
      </c>
      <c r="D40" s="552">
        <v>160</v>
      </c>
      <c r="E40" s="552">
        <v>3</v>
      </c>
      <c r="F40" s="553"/>
      <c r="G40" s="551">
        <f t="shared" si="0"/>
        <v>3830</v>
      </c>
    </row>
    <row r="41" spans="1:7" ht="15.75" thickBot="1" x14ac:dyDescent="0.3">
      <c r="A41" s="550" t="s">
        <v>41</v>
      </c>
      <c r="B41" s="551">
        <v>3200</v>
      </c>
      <c r="C41" s="552">
        <v>150</v>
      </c>
      <c r="D41" s="552">
        <v>160</v>
      </c>
      <c r="E41" s="552">
        <v>2</v>
      </c>
      <c r="F41" s="553"/>
      <c r="G41" s="551">
        <f t="shared" si="0"/>
        <v>3670</v>
      </c>
    </row>
    <row r="42" spans="1:7" ht="15.75" thickBot="1" x14ac:dyDescent="0.3">
      <c r="A42" s="570" t="s">
        <v>130</v>
      </c>
      <c r="B42" s="551">
        <v>3200</v>
      </c>
      <c r="C42" s="552">
        <v>150</v>
      </c>
      <c r="D42" s="552">
        <v>160</v>
      </c>
      <c r="E42" s="552">
        <v>1</v>
      </c>
      <c r="F42" s="553"/>
      <c r="G42" s="551">
        <f t="shared" si="0"/>
        <v>3510</v>
      </c>
    </row>
    <row r="43" spans="1:7" ht="15.75" thickBot="1" x14ac:dyDescent="0.3">
      <c r="A43" s="571" t="s">
        <v>131</v>
      </c>
      <c r="B43" s="572">
        <v>3200</v>
      </c>
      <c r="C43" s="573">
        <v>150</v>
      </c>
      <c r="D43" s="573">
        <v>0</v>
      </c>
      <c r="E43" s="573">
        <v>0</v>
      </c>
      <c r="F43" s="532"/>
      <c r="G43" s="551">
        <f t="shared" si="0"/>
        <v>3350</v>
      </c>
    </row>
    <row r="44" spans="1:7" ht="15.75" thickBot="1" x14ac:dyDescent="0.3">
      <c r="A44" s="901" t="s">
        <v>108</v>
      </c>
      <c r="B44" s="902"/>
      <c r="C44" s="902"/>
      <c r="D44" s="902"/>
      <c r="E44" s="902"/>
      <c r="F44" s="903"/>
      <c r="G44" s="519">
        <f>SUM(G34:G43)</f>
        <v>41340</v>
      </c>
    </row>
    <row r="46" spans="1:7" ht="15.75" thickBot="1" x14ac:dyDescent="0.3"/>
    <row r="47" spans="1:7" ht="15.75" thickBot="1" x14ac:dyDescent="0.3">
      <c r="A47" s="904" t="s">
        <v>97</v>
      </c>
      <c r="B47" s="905"/>
      <c r="C47" s="905"/>
      <c r="D47" s="905"/>
      <c r="E47" s="905"/>
      <c r="F47" s="905"/>
      <c r="G47" s="906"/>
    </row>
    <row r="48" spans="1:7" ht="15.75" thickBot="1" x14ac:dyDescent="0.3">
      <c r="A48" s="907" t="s">
        <v>1989</v>
      </c>
      <c r="B48" s="908"/>
      <c r="C48" s="908"/>
      <c r="D48" s="908"/>
      <c r="E48" s="908"/>
      <c r="F48" s="908"/>
      <c r="G48" s="909"/>
    </row>
    <row r="49" spans="1:23" ht="15.75" thickBot="1" x14ac:dyDescent="0.3">
      <c r="A49" s="904" t="s">
        <v>1803</v>
      </c>
      <c r="B49" s="905"/>
      <c r="C49" s="905"/>
      <c r="D49" s="905"/>
      <c r="E49" s="905"/>
      <c r="F49" s="905"/>
      <c r="G49" s="906"/>
    </row>
    <row r="50" spans="1:23" ht="27" thickBot="1" x14ac:dyDescent="0.3">
      <c r="A50" s="564" t="s">
        <v>99</v>
      </c>
      <c r="B50" s="97" t="s">
        <v>101</v>
      </c>
      <c r="C50" s="97" t="s">
        <v>102</v>
      </c>
      <c r="D50" s="565" t="s">
        <v>103</v>
      </c>
      <c r="E50" s="565" t="s">
        <v>104</v>
      </c>
      <c r="F50" s="97"/>
      <c r="G50" s="97" t="s">
        <v>105</v>
      </c>
    </row>
    <row r="51" spans="1:23" ht="15.75" thickBot="1" x14ac:dyDescent="0.3">
      <c r="A51" s="550" t="s">
        <v>39</v>
      </c>
      <c r="B51" s="551">
        <v>3200</v>
      </c>
      <c r="C51" s="552">
        <v>150</v>
      </c>
      <c r="D51" s="552">
        <v>160</v>
      </c>
      <c r="E51" s="552">
        <v>4</v>
      </c>
      <c r="F51" s="553"/>
      <c r="G51" s="551">
        <f>+B51+C51+D51*E51</f>
        <v>3990</v>
      </c>
    </row>
    <row r="52" spans="1:23" ht="15.75" thickBot="1" x14ac:dyDescent="0.3">
      <c r="A52" s="550" t="s">
        <v>40</v>
      </c>
      <c r="B52" s="551">
        <v>3200</v>
      </c>
      <c r="C52" s="552">
        <v>150</v>
      </c>
      <c r="D52" s="552">
        <v>160</v>
      </c>
      <c r="E52" s="552">
        <v>3</v>
      </c>
      <c r="F52" s="553"/>
      <c r="G52" s="551">
        <f>+B52+C52+D52*E52</f>
        <v>3830</v>
      </c>
    </row>
    <row r="53" spans="1:23" ht="15.75" thickBot="1" x14ac:dyDescent="0.3">
      <c r="A53" s="550" t="s">
        <v>41</v>
      </c>
      <c r="B53" s="551">
        <v>3200</v>
      </c>
      <c r="C53" s="552">
        <v>150</v>
      </c>
      <c r="D53" s="552">
        <v>160</v>
      </c>
      <c r="E53" s="552">
        <v>2</v>
      </c>
      <c r="F53" s="553"/>
      <c r="G53" s="551">
        <f>+B53+C53+D53*E53</f>
        <v>3670</v>
      </c>
    </row>
    <row r="54" spans="1:23" ht="15.75" thickBot="1" x14ac:dyDescent="0.3">
      <c r="A54" s="570" t="s">
        <v>130</v>
      </c>
      <c r="B54" s="551">
        <v>3200</v>
      </c>
      <c r="C54" s="552">
        <v>150</v>
      </c>
      <c r="D54" s="552">
        <v>160</v>
      </c>
      <c r="E54" s="552">
        <v>1</v>
      </c>
      <c r="F54" s="553"/>
      <c r="G54" s="551">
        <f>+B54+C54+D54*E54</f>
        <v>3510</v>
      </c>
    </row>
    <row r="55" spans="1:23" ht="15.75" thickBot="1" x14ac:dyDescent="0.3">
      <c r="A55" s="571" t="s">
        <v>131</v>
      </c>
      <c r="B55" s="572">
        <v>3200</v>
      </c>
      <c r="C55" s="573">
        <v>150</v>
      </c>
      <c r="D55" s="573">
        <v>0</v>
      </c>
      <c r="E55" s="573">
        <v>0</v>
      </c>
      <c r="F55" s="532"/>
      <c r="G55" s="551">
        <f>+B55+C55+D55*E55</f>
        <v>3350</v>
      </c>
    </row>
    <row r="56" spans="1:23" ht="15.75" thickBot="1" x14ac:dyDescent="0.3">
      <c r="A56" s="901" t="s">
        <v>108</v>
      </c>
      <c r="B56" s="902"/>
      <c r="C56" s="902"/>
      <c r="D56" s="902"/>
      <c r="E56" s="902"/>
      <c r="F56" s="903"/>
      <c r="G56" s="519">
        <f>SUM(G51:G55)</f>
        <v>18350</v>
      </c>
    </row>
    <row r="58" spans="1:23" ht="15.75" thickBot="1" x14ac:dyDescent="0.3"/>
    <row r="59" spans="1:23" ht="15.75" thickBot="1" x14ac:dyDescent="0.3">
      <c r="A59" s="904" t="s">
        <v>97</v>
      </c>
      <c r="B59" s="905"/>
      <c r="C59" s="905"/>
      <c r="D59" s="905"/>
      <c r="E59" s="905"/>
      <c r="F59" s="905"/>
      <c r="G59" s="906"/>
    </row>
    <row r="60" spans="1:23" ht="15.75" thickBot="1" x14ac:dyDescent="0.3">
      <c r="A60" s="907" t="s">
        <v>1990</v>
      </c>
      <c r="B60" s="908"/>
      <c r="C60" s="908"/>
      <c r="D60" s="908"/>
      <c r="E60" s="908"/>
      <c r="F60" s="908"/>
      <c r="G60" s="909"/>
    </row>
    <row r="61" spans="1:23" ht="15.75" thickBot="1" x14ac:dyDescent="0.3">
      <c r="A61" s="904" t="s">
        <v>1803</v>
      </c>
      <c r="B61" s="905"/>
      <c r="C61" s="905"/>
      <c r="D61" s="905"/>
      <c r="E61" s="905"/>
      <c r="F61" s="905"/>
      <c r="G61" s="906"/>
    </row>
    <row r="62" spans="1:23" ht="27" thickBot="1" x14ac:dyDescent="0.3">
      <c r="A62" s="564" t="s">
        <v>99</v>
      </c>
      <c r="B62" s="97" t="s">
        <v>101</v>
      </c>
      <c r="C62" s="97" t="s">
        <v>102</v>
      </c>
      <c r="D62" s="565" t="s">
        <v>103</v>
      </c>
      <c r="E62" s="565" t="s">
        <v>104</v>
      </c>
      <c r="F62" s="97"/>
      <c r="G62" s="97" t="s">
        <v>105</v>
      </c>
    </row>
    <row r="63" spans="1:23" ht="15.75" thickBot="1" x14ac:dyDescent="0.3">
      <c r="A63" s="564" t="s">
        <v>1991</v>
      </c>
      <c r="B63" s="551">
        <v>1500</v>
      </c>
      <c r="C63" s="97"/>
      <c r="D63" s="565"/>
      <c r="E63" s="565"/>
      <c r="F63" s="97"/>
      <c r="G63" s="551">
        <f>B63</f>
        <v>1500</v>
      </c>
    </row>
    <row r="64" spans="1:23" ht="15.75" thickBot="1" x14ac:dyDescent="0.3">
      <c r="A64" s="550" t="s">
        <v>20</v>
      </c>
      <c r="B64" s="551">
        <v>3200</v>
      </c>
      <c r="C64" s="552">
        <v>150</v>
      </c>
      <c r="D64" s="552">
        <v>160</v>
      </c>
      <c r="E64" s="552">
        <v>5</v>
      </c>
      <c r="F64" s="97"/>
      <c r="G64" s="551">
        <f t="shared" ref="G64:G69" si="1">+B64+C64+D64*E64</f>
        <v>4150</v>
      </c>
      <c r="W64" s="574"/>
    </row>
    <row r="65" spans="1:28" ht="15.75" thickBot="1" x14ac:dyDescent="0.3">
      <c r="A65" s="550" t="s">
        <v>39</v>
      </c>
      <c r="B65" s="551">
        <v>3200</v>
      </c>
      <c r="C65" s="552">
        <v>150</v>
      </c>
      <c r="D65" s="552">
        <v>160</v>
      </c>
      <c r="E65" s="552">
        <v>4</v>
      </c>
      <c r="F65" s="553"/>
      <c r="G65" s="551">
        <f t="shared" si="1"/>
        <v>3990</v>
      </c>
    </row>
    <row r="66" spans="1:28" ht="15.75" thickBot="1" x14ac:dyDescent="0.3">
      <c r="A66" s="550" t="s">
        <v>40</v>
      </c>
      <c r="B66" s="551">
        <v>3200</v>
      </c>
      <c r="C66" s="552">
        <v>150</v>
      </c>
      <c r="D66" s="552">
        <v>160</v>
      </c>
      <c r="E66" s="552">
        <v>3</v>
      </c>
      <c r="F66" s="553"/>
      <c r="G66" s="551">
        <f t="shared" si="1"/>
        <v>3830</v>
      </c>
    </row>
    <row r="67" spans="1:28" ht="15.75" thickBot="1" x14ac:dyDescent="0.3">
      <c r="A67" s="550" t="s">
        <v>41</v>
      </c>
      <c r="B67" s="551">
        <v>3200</v>
      </c>
      <c r="C67" s="552">
        <v>150</v>
      </c>
      <c r="D67" s="552">
        <v>160</v>
      </c>
      <c r="E67" s="552">
        <v>2</v>
      </c>
      <c r="F67" s="553"/>
      <c r="G67" s="551">
        <f t="shared" si="1"/>
        <v>3670</v>
      </c>
    </row>
    <row r="68" spans="1:28" ht="15.75" thickBot="1" x14ac:dyDescent="0.3">
      <c r="A68" s="550" t="s">
        <v>130</v>
      </c>
      <c r="B68" s="551">
        <v>3200</v>
      </c>
      <c r="C68" s="550">
        <v>150</v>
      </c>
      <c r="D68" s="550">
        <v>160</v>
      </c>
      <c r="E68" s="550">
        <v>1</v>
      </c>
      <c r="F68" s="550"/>
      <c r="G68" s="551">
        <f t="shared" si="1"/>
        <v>3510</v>
      </c>
      <c r="J68" s="904" t="s">
        <v>97</v>
      </c>
      <c r="K68" s="905"/>
      <c r="L68" s="905"/>
      <c r="M68" s="905"/>
      <c r="N68" s="905"/>
      <c r="O68" s="905"/>
      <c r="P68" s="905"/>
      <c r="Q68" s="905"/>
      <c r="R68" s="952"/>
      <c r="T68" s="904" t="s">
        <v>97</v>
      </c>
      <c r="U68" s="905"/>
      <c r="V68" s="905"/>
      <c r="W68" s="905"/>
      <c r="X68" s="905"/>
      <c r="Y68" s="905"/>
      <c r="Z68" s="905"/>
      <c r="AA68" s="905"/>
      <c r="AB68" s="905"/>
    </row>
    <row r="69" spans="1:28" ht="15.75" thickBot="1" x14ac:dyDescent="0.3">
      <c r="A69" s="550" t="s">
        <v>131</v>
      </c>
      <c r="B69" s="551">
        <v>3200</v>
      </c>
      <c r="C69" s="550">
        <v>150</v>
      </c>
      <c r="D69" s="550">
        <v>0</v>
      </c>
      <c r="E69" s="550">
        <v>0</v>
      </c>
      <c r="F69" s="550"/>
      <c r="G69" s="551">
        <f t="shared" si="1"/>
        <v>3350</v>
      </c>
      <c r="J69" s="907" t="s">
        <v>1992</v>
      </c>
      <c r="K69" s="908"/>
      <c r="L69" s="908"/>
      <c r="M69" s="908"/>
      <c r="N69" s="908"/>
      <c r="O69" s="908"/>
      <c r="P69" s="908"/>
      <c r="Q69" s="908"/>
      <c r="R69" s="953"/>
      <c r="T69" s="907" t="s">
        <v>1988</v>
      </c>
      <c r="U69" s="908"/>
      <c r="V69" s="908"/>
      <c r="W69" s="908"/>
      <c r="X69" s="908"/>
      <c r="Y69" s="908"/>
      <c r="Z69" s="908"/>
      <c r="AA69" s="908"/>
      <c r="AB69" s="908"/>
    </row>
    <row r="70" spans="1:28" ht="15.75" thickBot="1" x14ac:dyDescent="0.3">
      <c r="A70" s="901" t="s">
        <v>108</v>
      </c>
      <c r="B70" s="902"/>
      <c r="C70" s="902"/>
      <c r="D70" s="902"/>
      <c r="E70" s="902"/>
      <c r="F70" s="903"/>
      <c r="G70" s="575">
        <f>SUM(G63:G69)</f>
        <v>24000</v>
      </c>
      <c r="J70" s="904" t="s">
        <v>1803</v>
      </c>
      <c r="K70" s="905"/>
      <c r="L70" s="905"/>
      <c r="M70" s="905"/>
      <c r="N70" s="905"/>
      <c r="O70" s="905"/>
      <c r="P70" s="905"/>
      <c r="Q70" s="905"/>
      <c r="R70" s="952"/>
      <c r="T70" s="904" t="s">
        <v>1803</v>
      </c>
      <c r="U70" s="905"/>
      <c r="V70" s="905"/>
      <c r="W70" s="905"/>
      <c r="X70" s="905"/>
      <c r="Y70" s="905"/>
      <c r="Z70" s="905"/>
      <c r="AA70" s="905"/>
      <c r="AB70" s="905"/>
    </row>
    <row r="71" spans="1:28" ht="52.5" thickBot="1" x14ac:dyDescent="0.3">
      <c r="J71" s="576" t="s">
        <v>1993</v>
      </c>
      <c r="K71" s="577" t="s">
        <v>101</v>
      </c>
      <c r="L71" s="577" t="s">
        <v>102</v>
      </c>
      <c r="M71" s="577" t="s">
        <v>103</v>
      </c>
      <c r="N71" s="577" t="s">
        <v>104</v>
      </c>
      <c r="O71" s="577" t="s">
        <v>105</v>
      </c>
      <c r="P71" s="577" t="s">
        <v>106</v>
      </c>
      <c r="Q71" s="577" t="s">
        <v>100</v>
      </c>
      <c r="R71" s="577" t="s">
        <v>107</v>
      </c>
      <c r="T71" s="578" t="s">
        <v>1993</v>
      </c>
      <c r="U71" s="579" t="s">
        <v>101</v>
      </c>
      <c r="V71" s="577" t="s">
        <v>102</v>
      </c>
      <c r="W71" s="580" t="s">
        <v>103</v>
      </c>
      <c r="X71" s="577" t="s">
        <v>104</v>
      </c>
      <c r="Y71" s="579" t="s">
        <v>105</v>
      </c>
      <c r="Z71" s="579" t="s">
        <v>106</v>
      </c>
      <c r="AA71" s="579" t="s">
        <v>100</v>
      </c>
      <c r="AB71" s="579" t="s">
        <v>107</v>
      </c>
    </row>
    <row r="72" spans="1:28" ht="15.75" thickBot="1" x14ac:dyDescent="0.3">
      <c r="A72" s="904" t="s">
        <v>97</v>
      </c>
      <c r="B72" s="905"/>
      <c r="C72" s="905"/>
      <c r="D72" s="905"/>
      <c r="E72" s="905"/>
      <c r="F72" s="905"/>
      <c r="G72" s="906"/>
      <c r="J72" s="581" t="s">
        <v>5</v>
      </c>
      <c r="K72" s="582">
        <v>2950</v>
      </c>
      <c r="L72" s="583">
        <v>0</v>
      </c>
      <c r="M72" s="583">
        <v>0</v>
      </c>
      <c r="N72" s="583">
        <v>0</v>
      </c>
      <c r="O72" s="582">
        <f>SUM(K72:M72)</f>
        <v>2950</v>
      </c>
      <c r="P72" s="582">
        <v>2950</v>
      </c>
      <c r="Q72" s="584">
        <v>41018</v>
      </c>
      <c r="R72" s="585">
        <f>+O72-P72</f>
        <v>0</v>
      </c>
      <c r="T72" s="586" t="s">
        <v>5</v>
      </c>
      <c r="U72" s="587">
        <v>3000</v>
      </c>
      <c r="V72" s="588">
        <v>0</v>
      </c>
      <c r="W72" s="589">
        <v>0</v>
      </c>
      <c r="X72" s="588">
        <v>0</v>
      </c>
      <c r="Y72" s="587">
        <f>SUM(U72:W72)</f>
        <v>3000</v>
      </c>
      <c r="Z72" s="587">
        <v>3000</v>
      </c>
      <c r="AA72" s="590">
        <v>41022</v>
      </c>
      <c r="AB72" s="587">
        <f>+Y72-Z72</f>
        <v>0</v>
      </c>
    </row>
    <row r="73" spans="1:28" ht="15.75" thickBot="1" x14ac:dyDescent="0.3">
      <c r="A73" s="591"/>
      <c r="B73" s="592"/>
      <c r="C73" s="592"/>
      <c r="D73" s="592"/>
      <c r="E73" s="592"/>
      <c r="F73" s="592"/>
      <c r="G73" s="593"/>
      <c r="J73" s="594" t="s">
        <v>20</v>
      </c>
      <c r="K73" s="595">
        <v>3840</v>
      </c>
      <c r="L73" s="596">
        <v>0</v>
      </c>
      <c r="M73" s="596">
        <v>0</v>
      </c>
      <c r="N73" s="596">
        <v>0</v>
      </c>
      <c r="O73" s="582">
        <f t="shared" ref="O73:O93" si="2">SUM(K73:M73)</f>
        <v>3840</v>
      </c>
      <c r="P73" s="595">
        <v>3840</v>
      </c>
      <c r="Q73" s="597">
        <v>41384</v>
      </c>
      <c r="R73" s="598">
        <f>+R72+O73-P73</f>
        <v>0</v>
      </c>
      <c r="T73" s="599" t="s">
        <v>20</v>
      </c>
      <c r="U73" s="600">
        <v>3840</v>
      </c>
      <c r="V73" s="601">
        <v>150</v>
      </c>
      <c r="W73" s="602">
        <v>0</v>
      </c>
      <c r="X73" s="601">
        <v>0</v>
      </c>
      <c r="Y73" s="587">
        <f t="shared" ref="Y73:Y90" si="3">SUM(U73:W73)</f>
        <v>3990</v>
      </c>
      <c r="Z73" s="600">
        <v>3610</v>
      </c>
      <c r="AA73" s="603">
        <v>41022</v>
      </c>
      <c r="AB73" s="600">
        <f>+AB72+Y73-Z73</f>
        <v>380</v>
      </c>
    </row>
    <row r="74" spans="1:28" ht="15.75" thickBot="1" x14ac:dyDescent="0.3">
      <c r="A74" s="591"/>
      <c r="B74" s="592"/>
      <c r="C74" s="592"/>
      <c r="D74" s="592"/>
      <c r="E74" s="592"/>
      <c r="F74" s="592"/>
      <c r="G74" s="593"/>
      <c r="J74" s="477" t="s">
        <v>39</v>
      </c>
      <c r="K74" s="604">
        <v>3840</v>
      </c>
      <c r="L74" s="78">
        <v>150</v>
      </c>
      <c r="M74" s="78">
        <v>192</v>
      </c>
      <c r="N74" s="78">
        <v>1</v>
      </c>
      <c r="O74" s="582">
        <f t="shared" si="2"/>
        <v>4182</v>
      </c>
      <c r="P74" s="78"/>
      <c r="Q74" s="78"/>
      <c r="R74" s="598">
        <f>+R73+O74-P74</f>
        <v>4182</v>
      </c>
      <c r="T74" s="605" t="s">
        <v>39</v>
      </c>
      <c r="U74" s="600">
        <v>3840</v>
      </c>
      <c r="V74" s="605">
        <v>150</v>
      </c>
      <c r="W74" s="606">
        <f>+U74*0.05*X74</f>
        <v>3072</v>
      </c>
      <c r="X74" s="605">
        <v>16</v>
      </c>
      <c r="Y74" s="587">
        <f t="shared" si="3"/>
        <v>7062</v>
      </c>
      <c r="Z74" s="605"/>
      <c r="AA74" s="605"/>
      <c r="AB74" s="600">
        <f>+AB73+Y74-Z74</f>
        <v>7442</v>
      </c>
    </row>
    <row r="75" spans="1:28" ht="15.75" thickBot="1" x14ac:dyDescent="0.3">
      <c r="A75" s="591"/>
      <c r="B75" s="592"/>
      <c r="C75" s="592"/>
      <c r="D75" s="592"/>
      <c r="E75" s="592"/>
      <c r="F75" s="592"/>
      <c r="G75" s="593"/>
      <c r="J75" s="594" t="s">
        <v>40</v>
      </c>
      <c r="K75" s="595">
        <v>3840</v>
      </c>
      <c r="L75" s="596">
        <v>150</v>
      </c>
      <c r="M75" s="596">
        <v>0</v>
      </c>
      <c r="N75" s="596">
        <v>0</v>
      </c>
      <c r="O75" s="582">
        <f t="shared" si="2"/>
        <v>3990</v>
      </c>
      <c r="P75" s="595">
        <v>4182</v>
      </c>
      <c r="Q75" s="597">
        <v>41429</v>
      </c>
      <c r="R75" s="598">
        <f>+R74+O75-P75</f>
        <v>3990</v>
      </c>
      <c r="T75" s="599" t="s">
        <v>40</v>
      </c>
      <c r="U75" s="600">
        <v>3840</v>
      </c>
      <c r="V75" s="601">
        <v>150</v>
      </c>
      <c r="W75" s="606">
        <f t="shared" ref="W75:W90" si="4">+U75*0.05*X75</f>
        <v>0</v>
      </c>
      <c r="X75" s="601">
        <v>0</v>
      </c>
      <c r="Y75" s="587">
        <f t="shared" si="3"/>
        <v>3990</v>
      </c>
      <c r="Z75" s="600">
        <v>4182</v>
      </c>
      <c r="AA75" s="603">
        <v>41074</v>
      </c>
      <c r="AB75" s="600">
        <f t="shared" ref="AB75:AB90" si="5">+AB74+Y75-Z75</f>
        <v>7250</v>
      </c>
    </row>
    <row r="76" spans="1:28" ht="15.75" thickBot="1" x14ac:dyDescent="0.3">
      <c r="A76" s="591"/>
      <c r="B76" s="592"/>
      <c r="C76" s="592"/>
      <c r="D76" s="592"/>
      <c r="E76" s="592"/>
      <c r="F76" s="592"/>
      <c r="G76" s="593"/>
      <c r="J76" s="477"/>
      <c r="K76" s="78"/>
      <c r="L76" s="78"/>
      <c r="M76" s="78"/>
      <c r="N76" s="78"/>
      <c r="O76" s="582">
        <f t="shared" si="2"/>
        <v>0</v>
      </c>
      <c r="P76" s="595">
        <v>3840</v>
      </c>
      <c r="Q76" s="597">
        <v>41450</v>
      </c>
      <c r="R76" s="598">
        <f t="shared" ref="R76:R93" si="6">+R75+O76-P76</f>
        <v>150</v>
      </c>
      <c r="T76" s="599" t="s">
        <v>41</v>
      </c>
      <c r="U76" s="600">
        <v>3840</v>
      </c>
      <c r="V76" s="601">
        <v>150</v>
      </c>
      <c r="W76" s="606">
        <f t="shared" si="4"/>
        <v>2688</v>
      </c>
      <c r="X76" s="601">
        <v>14</v>
      </c>
      <c r="Y76" s="587">
        <f t="shared" si="3"/>
        <v>6678</v>
      </c>
      <c r="Z76" s="605"/>
      <c r="AA76" s="605"/>
      <c r="AB76" s="600">
        <f t="shared" si="5"/>
        <v>13928</v>
      </c>
    </row>
    <row r="77" spans="1:28" ht="15.75" thickBot="1" x14ac:dyDescent="0.3">
      <c r="A77" s="591"/>
      <c r="B77" s="592"/>
      <c r="C77" s="592"/>
      <c r="D77" s="592"/>
      <c r="E77" s="592"/>
      <c r="F77" s="592"/>
      <c r="G77" s="593"/>
      <c r="J77" s="594" t="s">
        <v>41</v>
      </c>
      <c r="K77" s="595">
        <v>3840</v>
      </c>
      <c r="L77" s="596">
        <v>150</v>
      </c>
      <c r="M77" s="78">
        <f>+K77*0.05*N77</f>
        <v>192</v>
      </c>
      <c r="N77" s="596">
        <v>1</v>
      </c>
      <c r="O77" s="582">
        <f t="shared" si="2"/>
        <v>4182</v>
      </c>
      <c r="P77" s="78"/>
      <c r="Q77" s="78"/>
      <c r="R77" s="598">
        <f t="shared" si="6"/>
        <v>4332</v>
      </c>
      <c r="T77" s="599" t="s">
        <v>130</v>
      </c>
      <c r="U77" s="600">
        <v>3840</v>
      </c>
      <c r="V77" s="601">
        <v>150</v>
      </c>
      <c r="W77" s="606">
        <f t="shared" si="4"/>
        <v>0</v>
      </c>
      <c r="X77" s="601"/>
      <c r="Y77" s="587">
        <f t="shared" si="3"/>
        <v>3990</v>
      </c>
      <c r="Z77" s="600">
        <v>4182</v>
      </c>
      <c r="AA77" s="603">
        <v>41124</v>
      </c>
      <c r="AB77" s="600">
        <f t="shared" si="5"/>
        <v>13736</v>
      </c>
    </row>
    <row r="78" spans="1:28" ht="15.75" thickBot="1" x14ac:dyDescent="0.3">
      <c r="A78" s="591"/>
      <c r="B78" s="592"/>
      <c r="C78" s="592"/>
      <c r="D78" s="592"/>
      <c r="E78" s="592"/>
      <c r="F78" s="592"/>
      <c r="G78" s="593"/>
      <c r="J78" s="594" t="s">
        <v>130</v>
      </c>
      <c r="K78" s="595">
        <v>3840</v>
      </c>
      <c r="L78" s="596">
        <v>150</v>
      </c>
      <c r="M78" s="78">
        <f t="shared" ref="M78:M93" si="7">+K78*0.05*N78</f>
        <v>192</v>
      </c>
      <c r="N78" s="596">
        <v>1</v>
      </c>
      <c r="O78" s="582">
        <f t="shared" si="2"/>
        <v>4182</v>
      </c>
      <c r="P78" s="595">
        <v>3000</v>
      </c>
      <c r="Q78" s="597">
        <v>41501</v>
      </c>
      <c r="R78" s="598">
        <f t="shared" si="6"/>
        <v>5514</v>
      </c>
      <c r="T78" s="599" t="s">
        <v>131</v>
      </c>
      <c r="U78" s="600">
        <v>3840</v>
      </c>
      <c r="V78" s="601">
        <v>150</v>
      </c>
      <c r="W78" s="606">
        <f t="shared" si="4"/>
        <v>0</v>
      </c>
      <c r="X78" s="601"/>
      <c r="Y78" s="587">
        <f t="shared" si="3"/>
        <v>3990</v>
      </c>
      <c r="Z78" s="600">
        <v>4182</v>
      </c>
      <c r="AA78" s="603">
        <v>41180</v>
      </c>
      <c r="AB78" s="600">
        <f t="shared" si="5"/>
        <v>13544</v>
      </c>
    </row>
    <row r="79" spans="1:28" ht="15.75" thickBot="1" x14ac:dyDescent="0.3">
      <c r="A79" s="591"/>
      <c r="B79" s="592"/>
      <c r="C79" s="592"/>
      <c r="D79" s="592"/>
      <c r="E79" s="592"/>
      <c r="F79" s="592"/>
      <c r="G79" s="593"/>
      <c r="J79" s="594"/>
      <c r="K79" s="595"/>
      <c r="L79" s="596"/>
      <c r="M79" s="78"/>
      <c r="N79" s="596"/>
      <c r="O79" s="582">
        <f t="shared" si="2"/>
        <v>0</v>
      </c>
      <c r="P79" s="595">
        <v>4182</v>
      </c>
      <c r="Q79" s="597">
        <v>41522</v>
      </c>
      <c r="R79" s="598">
        <f t="shared" si="6"/>
        <v>1332</v>
      </c>
      <c r="T79" s="599" t="s">
        <v>147</v>
      </c>
      <c r="U79" s="600">
        <v>3840</v>
      </c>
      <c r="V79" s="601">
        <v>150</v>
      </c>
      <c r="W79" s="606">
        <f t="shared" si="4"/>
        <v>2112</v>
      </c>
      <c r="X79" s="601">
        <v>11</v>
      </c>
      <c r="Y79" s="587">
        <f t="shared" si="3"/>
        <v>6102</v>
      </c>
      <c r="Z79" s="605"/>
      <c r="AA79" s="605"/>
      <c r="AB79" s="600">
        <f t="shared" si="5"/>
        <v>19646</v>
      </c>
    </row>
    <row r="80" spans="1:28" ht="15.75" thickBot="1" x14ac:dyDescent="0.3">
      <c r="A80" s="591"/>
      <c r="B80" s="592"/>
      <c r="C80" s="592"/>
      <c r="D80" s="592"/>
      <c r="E80" s="592"/>
      <c r="F80" s="592"/>
      <c r="G80" s="593"/>
      <c r="J80" s="594"/>
      <c r="K80" s="595"/>
      <c r="L80" s="596"/>
      <c r="M80" s="78">
        <f t="shared" si="7"/>
        <v>0</v>
      </c>
      <c r="N80" s="596"/>
      <c r="O80" s="582">
        <f t="shared" si="2"/>
        <v>0</v>
      </c>
      <c r="P80" s="595">
        <v>1187</v>
      </c>
      <c r="Q80" s="597">
        <v>41530</v>
      </c>
      <c r="R80" s="598">
        <f t="shared" si="6"/>
        <v>145</v>
      </c>
      <c r="T80" s="599" t="s">
        <v>153</v>
      </c>
      <c r="U80" s="600">
        <v>3840</v>
      </c>
      <c r="V80" s="601">
        <v>150</v>
      </c>
      <c r="W80" s="606">
        <f t="shared" si="4"/>
        <v>0</v>
      </c>
      <c r="X80" s="601"/>
      <c r="Y80" s="587">
        <f t="shared" si="3"/>
        <v>3990</v>
      </c>
      <c r="Z80" s="600">
        <v>4182</v>
      </c>
      <c r="AA80" s="607">
        <v>41241</v>
      </c>
      <c r="AB80" s="600">
        <f t="shared" si="5"/>
        <v>19454</v>
      </c>
    </row>
    <row r="81" spans="1:28" ht="15.75" thickBot="1" x14ac:dyDescent="0.3">
      <c r="A81" s="591"/>
      <c r="B81" s="592"/>
      <c r="C81" s="592"/>
      <c r="D81" s="592"/>
      <c r="E81" s="592"/>
      <c r="F81" s="592"/>
      <c r="G81" s="593"/>
      <c r="J81" s="594" t="s">
        <v>131</v>
      </c>
      <c r="K81" s="595">
        <v>3840</v>
      </c>
      <c r="L81" s="596">
        <v>150</v>
      </c>
      <c r="M81" s="78">
        <f t="shared" si="7"/>
        <v>0</v>
      </c>
      <c r="N81" s="596">
        <v>0</v>
      </c>
      <c r="O81" s="582">
        <f t="shared" si="2"/>
        <v>3990</v>
      </c>
      <c r="P81" s="595">
        <v>3840</v>
      </c>
      <c r="Q81" s="597">
        <v>41543</v>
      </c>
      <c r="R81" s="598">
        <f t="shared" si="6"/>
        <v>295</v>
      </c>
      <c r="T81" s="599" t="s">
        <v>154</v>
      </c>
      <c r="U81" s="600">
        <v>3840</v>
      </c>
      <c r="V81" s="601">
        <v>150</v>
      </c>
      <c r="W81" s="606">
        <f t="shared" si="4"/>
        <v>1728</v>
      </c>
      <c r="X81" s="601">
        <v>9</v>
      </c>
      <c r="Y81" s="587">
        <f t="shared" si="3"/>
        <v>5718</v>
      </c>
      <c r="Z81" s="605"/>
      <c r="AA81" s="605"/>
      <c r="AB81" s="600">
        <f t="shared" si="5"/>
        <v>25172</v>
      </c>
    </row>
    <row r="82" spans="1:28" ht="15.75" thickBot="1" x14ac:dyDescent="0.3">
      <c r="A82" s="591"/>
      <c r="B82" s="592"/>
      <c r="C82" s="592"/>
      <c r="D82" s="592"/>
      <c r="E82" s="592"/>
      <c r="F82" s="592"/>
      <c r="G82" s="593"/>
      <c r="J82" s="594" t="s">
        <v>147</v>
      </c>
      <c r="K82" s="608">
        <v>3840</v>
      </c>
      <c r="L82" s="596">
        <v>150</v>
      </c>
      <c r="M82" s="78">
        <f t="shared" si="7"/>
        <v>768</v>
      </c>
      <c r="N82" s="596">
        <v>4</v>
      </c>
      <c r="O82" s="582">
        <f t="shared" si="2"/>
        <v>4758</v>
      </c>
      <c r="P82" s="78"/>
      <c r="Q82" s="78"/>
      <c r="R82" s="598">
        <f t="shared" si="6"/>
        <v>5053</v>
      </c>
      <c r="T82" s="599" t="s">
        <v>46</v>
      </c>
      <c r="U82" s="600">
        <v>3840</v>
      </c>
      <c r="V82" s="601">
        <v>150</v>
      </c>
      <c r="W82" s="606">
        <f t="shared" si="4"/>
        <v>1536</v>
      </c>
      <c r="X82" s="601">
        <v>8</v>
      </c>
      <c r="Y82" s="587">
        <f t="shared" si="3"/>
        <v>5526</v>
      </c>
      <c r="Z82" s="605"/>
      <c r="AA82" s="605"/>
      <c r="AB82" s="600">
        <f t="shared" si="5"/>
        <v>30698</v>
      </c>
    </row>
    <row r="83" spans="1:28" ht="15.75" thickBot="1" x14ac:dyDescent="0.3">
      <c r="A83" s="591"/>
      <c r="B83" s="592"/>
      <c r="C83" s="592"/>
      <c r="D83" s="592"/>
      <c r="E83" s="592"/>
      <c r="F83" s="592"/>
      <c r="G83" s="593"/>
      <c r="J83" s="594" t="s">
        <v>153</v>
      </c>
      <c r="K83" s="608">
        <v>3840</v>
      </c>
      <c r="L83" s="596">
        <v>150</v>
      </c>
      <c r="M83" s="78">
        <f t="shared" si="7"/>
        <v>576</v>
      </c>
      <c r="N83" s="596">
        <v>3</v>
      </c>
      <c r="O83" s="582">
        <f t="shared" si="2"/>
        <v>4566</v>
      </c>
      <c r="P83" s="78"/>
      <c r="Q83" s="78"/>
      <c r="R83" s="598">
        <f t="shared" si="6"/>
        <v>9619</v>
      </c>
      <c r="T83" s="599" t="s">
        <v>155</v>
      </c>
      <c r="U83" s="600">
        <v>3840</v>
      </c>
      <c r="V83" s="601">
        <v>150</v>
      </c>
      <c r="W83" s="606">
        <f t="shared" si="4"/>
        <v>0</v>
      </c>
      <c r="X83" s="601"/>
      <c r="Y83" s="587">
        <f t="shared" si="3"/>
        <v>3990</v>
      </c>
      <c r="Z83" s="600">
        <v>4182</v>
      </c>
      <c r="AA83" s="603">
        <v>41333</v>
      </c>
      <c r="AB83" s="600">
        <f t="shared" si="5"/>
        <v>30506</v>
      </c>
    </row>
    <row r="84" spans="1:28" ht="15.75" thickBot="1" x14ac:dyDescent="0.3">
      <c r="A84" s="591"/>
      <c r="B84" s="592"/>
      <c r="C84" s="592"/>
      <c r="D84" s="592"/>
      <c r="E84" s="592"/>
      <c r="F84" s="592"/>
      <c r="G84" s="593"/>
      <c r="J84" s="594" t="s">
        <v>154</v>
      </c>
      <c r="K84" s="609">
        <v>3200</v>
      </c>
      <c r="L84" s="596">
        <v>150</v>
      </c>
      <c r="M84" s="78">
        <f t="shared" si="7"/>
        <v>640</v>
      </c>
      <c r="N84" s="596">
        <v>4</v>
      </c>
      <c r="O84" s="582">
        <f t="shared" si="2"/>
        <v>3990</v>
      </c>
      <c r="P84" s="78"/>
      <c r="Q84" s="78"/>
      <c r="R84" s="598">
        <f t="shared" si="6"/>
        <v>13609</v>
      </c>
      <c r="T84" s="599" t="s">
        <v>6</v>
      </c>
      <c r="U84" s="600">
        <v>3840</v>
      </c>
      <c r="V84" s="601">
        <v>150</v>
      </c>
      <c r="W84" s="606">
        <f t="shared" si="4"/>
        <v>1152</v>
      </c>
      <c r="X84" s="601">
        <v>6</v>
      </c>
      <c r="Y84" s="587">
        <f t="shared" si="3"/>
        <v>5142</v>
      </c>
      <c r="Z84" s="600"/>
      <c r="AA84" s="603"/>
      <c r="AB84" s="600">
        <f t="shared" si="5"/>
        <v>35648</v>
      </c>
    </row>
    <row r="85" spans="1:28" ht="15.75" thickBot="1" x14ac:dyDescent="0.3">
      <c r="A85" s="591"/>
      <c r="B85" s="592"/>
      <c r="C85" s="592"/>
      <c r="D85" s="592"/>
      <c r="E85" s="592"/>
      <c r="F85" s="592"/>
      <c r="G85" s="593"/>
      <c r="J85" s="594" t="s">
        <v>46</v>
      </c>
      <c r="K85" s="609">
        <v>3200</v>
      </c>
      <c r="L85" s="596">
        <v>150</v>
      </c>
      <c r="M85" s="78">
        <f t="shared" si="7"/>
        <v>480</v>
      </c>
      <c r="N85" s="596">
        <v>3</v>
      </c>
      <c r="O85" s="582">
        <f t="shared" si="2"/>
        <v>3830</v>
      </c>
      <c r="P85" s="78"/>
      <c r="Q85" s="78"/>
      <c r="R85" s="598">
        <f t="shared" si="6"/>
        <v>17439</v>
      </c>
      <c r="T85" s="599" t="s">
        <v>20</v>
      </c>
      <c r="U85" s="600">
        <v>3840</v>
      </c>
      <c r="V85" s="601">
        <v>150</v>
      </c>
      <c r="W85" s="606">
        <f t="shared" si="4"/>
        <v>960</v>
      </c>
      <c r="X85" s="601">
        <v>5</v>
      </c>
      <c r="Y85" s="587">
        <f t="shared" si="3"/>
        <v>4950</v>
      </c>
      <c r="Z85" s="600"/>
      <c r="AA85" s="603"/>
      <c r="AB85" s="600">
        <f t="shared" si="5"/>
        <v>40598</v>
      </c>
    </row>
    <row r="86" spans="1:28" ht="15.75" thickBot="1" x14ac:dyDescent="0.3">
      <c r="A86" s="591"/>
      <c r="B86" s="592"/>
      <c r="C86" s="592"/>
      <c r="D86" s="592"/>
      <c r="E86" s="592"/>
      <c r="F86" s="592"/>
      <c r="G86" s="593"/>
      <c r="J86" s="594" t="s">
        <v>155</v>
      </c>
      <c r="K86" s="609">
        <v>3200</v>
      </c>
      <c r="L86" s="596">
        <v>150</v>
      </c>
      <c r="M86" s="78">
        <f t="shared" si="7"/>
        <v>320</v>
      </c>
      <c r="N86" s="596">
        <v>2</v>
      </c>
      <c r="O86" s="582">
        <f t="shared" si="2"/>
        <v>3670</v>
      </c>
      <c r="P86" s="608">
        <v>7680</v>
      </c>
      <c r="Q86" s="597">
        <v>41323</v>
      </c>
      <c r="R86" s="598">
        <f t="shared" si="6"/>
        <v>13429</v>
      </c>
      <c r="T86" s="599" t="s">
        <v>39</v>
      </c>
      <c r="U86" s="600">
        <v>3840</v>
      </c>
      <c r="V86" s="601">
        <v>150</v>
      </c>
      <c r="W86" s="606">
        <f t="shared" si="4"/>
        <v>768</v>
      </c>
      <c r="X86" s="601">
        <v>4</v>
      </c>
      <c r="Y86" s="587">
        <f t="shared" si="3"/>
        <v>4758</v>
      </c>
      <c r="Z86" s="600"/>
      <c r="AA86" s="603"/>
      <c r="AB86" s="600">
        <f t="shared" si="5"/>
        <v>45356</v>
      </c>
    </row>
    <row r="87" spans="1:28" ht="15.75" thickBot="1" x14ac:dyDescent="0.3">
      <c r="A87" s="591"/>
      <c r="B87" s="592"/>
      <c r="C87" s="592"/>
      <c r="D87" s="592"/>
      <c r="E87" s="592"/>
      <c r="F87" s="592"/>
      <c r="G87" s="593"/>
      <c r="J87" s="594" t="s">
        <v>6</v>
      </c>
      <c r="K87" s="610">
        <v>3200</v>
      </c>
      <c r="L87" s="596">
        <v>150</v>
      </c>
      <c r="M87" s="78">
        <f t="shared" si="7"/>
        <v>160</v>
      </c>
      <c r="N87" s="596">
        <v>1</v>
      </c>
      <c r="O87" s="582">
        <f t="shared" si="2"/>
        <v>3510</v>
      </c>
      <c r="P87" s="595"/>
      <c r="Q87" s="597"/>
      <c r="R87" s="598">
        <f t="shared" si="6"/>
        <v>16939</v>
      </c>
      <c r="T87" s="599" t="s">
        <v>40</v>
      </c>
      <c r="U87" s="600">
        <v>3840</v>
      </c>
      <c r="V87" s="601">
        <v>150</v>
      </c>
      <c r="W87" s="606">
        <f t="shared" si="4"/>
        <v>576</v>
      </c>
      <c r="X87" s="601">
        <v>3</v>
      </c>
      <c r="Y87" s="587">
        <f t="shared" si="3"/>
        <v>4566</v>
      </c>
      <c r="Z87" s="600"/>
      <c r="AA87" s="603"/>
      <c r="AB87" s="600">
        <f t="shared" si="5"/>
        <v>49922</v>
      </c>
    </row>
    <row r="88" spans="1:28" ht="15.75" thickBot="1" x14ac:dyDescent="0.3">
      <c r="A88" s="591"/>
      <c r="B88" s="592"/>
      <c r="C88" s="592"/>
      <c r="D88" s="592"/>
      <c r="E88" s="592"/>
      <c r="F88" s="592"/>
      <c r="G88" s="593"/>
      <c r="J88" s="594" t="s">
        <v>20</v>
      </c>
      <c r="K88" s="611">
        <v>3200</v>
      </c>
      <c r="L88" s="596">
        <v>150</v>
      </c>
      <c r="M88" s="78">
        <f t="shared" si="7"/>
        <v>160</v>
      </c>
      <c r="N88" s="596">
        <v>1</v>
      </c>
      <c r="O88" s="582">
        <f t="shared" si="2"/>
        <v>3510</v>
      </c>
      <c r="P88" s="609">
        <v>11520</v>
      </c>
      <c r="Q88" s="597">
        <v>41383</v>
      </c>
      <c r="R88" s="598">
        <f t="shared" si="6"/>
        <v>8929</v>
      </c>
      <c r="T88" s="599" t="s">
        <v>41</v>
      </c>
      <c r="U88" s="600">
        <v>3840</v>
      </c>
      <c r="V88" s="601">
        <v>150</v>
      </c>
      <c r="W88" s="606">
        <f t="shared" si="4"/>
        <v>384</v>
      </c>
      <c r="X88" s="601">
        <v>2</v>
      </c>
      <c r="Y88" s="587">
        <f t="shared" si="3"/>
        <v>4374</v>
      </c>
      <c r="Z88" s="600"/>
      <c r="AA88" s="603"/>
      <c r="AB88" s="600">
        <f t="shared" si="5"/>
        <v>54296</v>
      </c>
    </row>
    <row r="89" spans="1:28" ht="15.75" thickBot="1" x14ac:dyDescent="0.3">
      <c r="A89" s="591"/>
      <c r="B89" s="592"/>
      <c r="C89" s="592"/>
      <c r="D89" s="592"/>
      <c r="E89" s="592"/>
      <c r="F89" s="592"/>
      <c r="G89" s="593"/>
      <c r="J89" s="594" t="s">
        <v>39</v>
      </c>
      <c r="K89" s="595">
        <v>3200</v>
      </c>
      <c r="L89" s="596">
        <v>150</v>
      </c>
      <c r="M89" s="78">
        <f t="shared" si="7"/>
        <v>640</v>
      </c>
      <c r="N89" s="596">
        <v>4</v>
      </c>
      <c r="O89" s="582">
        <f t="shared" si="2"/>
        <v>3990</v>
      </c>
      <c r="P89" s="610">
        <v>3200</v>
      </c>
      <c r="Q89" s="597">
        <v>41393</v>
      </c>
      <c r="R89" s="598">
        <f t="shared" si="6"/>
        <v>9719</v>
      </c>
      <c r="T89" s="599" t="s">
        <v>130</v>
      </c>
      <c r="U89" s="600">
        <v>3840</v>
      </c>
      <c r="V89" s="601">
        <v>150</v>
      </c>
      <c r="W89" s="606">
        <f t="shared" si="4"/>
        <v>192</v>
      </c>
      <c r="X89" s="601">
        <v>1</v>
      </c>
      <c r="Y89" s="587">
        <f t="shared" si="3"/>
        <v>4182</v>
      </c>
      <c r="Z89" s="600"/>
      <c r="AA89" s="603"/>
      <c r="AB89" s="600">
        <f t="shared" si="5"/>
        <v>58478</v>
      </c>
    </row>
    <row r="90" spans="1:28" ht="15.75" thickBot="1" x14ac:dyDescent="0.3">
      <c r="A90" s="591"/>
      <c r="B90" s="592"/>
      <c r="C90" s="592"/>
      <c r="D90" s="592"/>
      <c r="E90" s="592"/>
      <c r="F90" s="592"/>
      <c r="G90" s="593"/>
      <c r="J90" s="594" t="s">
        <v>40</v>
      </c>
      <c r="K90" s="595">
        <v>3200</v>
      </c>
      <c r="L90" s="596">
        <v>150</v>
      </c>
      <c r="M90" s="78">
        <f t="shared" si="7"/>
        <v>480</v>
      </c>
      <c r="N90" s="596">
        <v>3</v>
      </c>
      <c r="O90" s="582">
        <f t="shared" si="2"/>
        <v>3830</v>
      </c>
      <c r="P90" s="612">
        <v>3200</v>
      </c>
      <c r="Q90" s="597">
        <v>41404</v>
      </c>
      <c r="R90" s="598">
        <f t="shared" si="6"/>
        <v>10349</v>
      </c>
      <c r="T90" s="599" t="s">
        <v>131</v>
      </c>
      <c r="U90" s="600">
        <v>3840</v>
      </c>
      <c r="V90" s="601">
        <v>150</v>
      </c>
      <c r="W90" s="606">
        <f t="shared" si="4"/>
        <v>0</v>
      </c>
      <c r="X90" s="601"/>
      <c r="Y90" s="587">
        <f t="shared" si="3"/>
        <v>3990</v>
      </c>
      <c r="Z90" s="600"/>
      <c r="AA90" s="603"/>
      <c r="AB90" s="600">
        <f t="shared" si="5"/>
        <v>62468</v>
      </c>
    </row>
    <row r="91" spans="1:28" ht="15.75" thickBot="1" x14ac:dyDescent="0.3">
      <c r="A91" s="591"/>
      <c r="B91" s="592"/>
      <c r="C91" s="592"/>
      <c r="D91" s="592"/>
      <c r="E91" s="592"/>
      <c r="F91" s="592"/>
      <c r="G91" s="593"/>
      <c r="J91" s="594" t="s">
        <v>41</v>
      </c>
      <c r="K91" s="613">
        <v>3200</v>
      </c>
      <c r="L91" s="614">
        <v>150</v>
      </c>
      <c r="M91" s="615">
        <f t="shared" si="7"/>
        <v>320</v>
      </c>
      <c r="N91" s="596">
        <v>2</v>
      </c>
      <c r="O91" s="582">
        <f t="shared" si="2"/>
        <v>3670</v>
      </c>
      <c r="P91" s="595"/>
      <c r="Q91" s="597"/>
      <c r="R91" s="598">
        <f t="shared" si="6"/>
        <v>14019</v>
      </c>
      <c r="T91" s="599"/>
      <c r="U91" s="600"/>
      <c r="V91" s="601"/>
      <c r="W91" s="602"/>
      <c r="X91" s="601"/>
      <c r="Y91" s="600"/>
      <c r="Z91" s="600"/>
      <c r="AA91" s="603"/>
      <c r="AB91" s="600"/>
    </row>
    <row r="92" spans="1:28" ht="15.75" thickBot="1" x14ac:dyDescent="0.3">
      <c r="A92" s="591"/>
      <c r="B92" s="592"/>
      <c r="C92" s="592"/>
      <c r="D92" s="592"/>
      <c r="E92" s="592"/>
      <c r="F92" s="592"/>
      <c r="G92" s="593"/>
      <c r="J92" s="594" t="s">
        <v>130</v>
      </c>
      <c r="K92" s="613">
        <v>3200</v>
      </c>
      <c r="L92" s="614">
        <v>150</v>
      </c>
      <c r="M92" s="615">
        <f t="shared" si="7"/>
        <v>160</v>
      </c>
      <c r="N92" s="596">
        <v>1</v>
      </c>
      <c r="O92" s="582">
        <f t="shared" si="2"/>
        <v>3510</v>
      </c>
      <c r="P92" s="595"/>
      <c r="Q92" s="597"/>
      <c r="R92" s="598">
        <f t="shared" si="6"/>
        <v>17529</v>
      </c>
      <c r="T92" s="616" t="s">
        <v>54</v>
      </c>
      <c r="U92" s="617">
        <f>SUM(U72:U91)</f>
        <v>72120</v>
      </c>
      <c r="V92" s="617">
        <f>SUM(V72:V91)</f>
        <v>2700</v>
      </c>
      <c r="W92" s="618">
        <f>SUM(W72:W91)</f>
        <v>15168</v>
      </c>
      <c r="X92" s="617"/>
      <c r="Y92" s="617">
        <f>SUM(Y72:Y91)</f>
        <v>89988</v>
      </c>
      <c r="Z92" s="617">
        <f>SUM(Z72:Z91)</f>
        <v>27520</v>
      </c>
      <c r="AA92" s="619"/>
      <c r="AB92" s="617">
        <f>+Y92-Z92</f>
        <v>62468</v>
      </c>
    </row>
    <row r="93" spans="1:28" ht="15.75" thickBot="1" x14ac:dyDescent="0.3">
      <c r="A93" s="591"/>
      <c r="B93" s="592"/>
      <c r="C93" s="592"/>
      <c r="D93" s="592"/>
      <c r="E93" s="592"/>
      <c r="F93" s="592"/>
      <c r="G93" s="593"/>
      <c r="J93" s="594" t="s">
        <v>131</v>
      </c>
      <c r="K93" s="613">
        <v>3200</v>
      </c>
      <c r="L93" s="614">
        <v>150</v>
      </c>
      <c r="M93" s="615">
        <f t="shared" si="7"/>
        <v>0</v>
      </c>
      <c r="N93" s="596"/>
      <c r="O93" s="582">
        <f t="shared" si="2"/>
        <v>3350</v>
      </c>
      <c r="P93" s="613">
        <v>10530</v>
      </c>
      <c r="Q93" s="597">
        <v>41538</v>
      </c>
      <c r="R93" s="598">
        <f t="shared" si="6"/>
        <v>10349</v>
      </c>
      <c r="T93" s="550"/>
      <c r="U93" s="551"/>
      <c r="V93" s="552"/>
      <c r="W93" s="620"/>
      <c r="X93" s="552"/>
      <c r="Y93" s="551"/>
      <c r="Z93" s="551"/>
      <c r="AA93" s="621"/>
      <c r="AB93" s="551"/>
    </row>
    <row r="94" spans="1:28" ht="15.75" thickBot="1" x14ac:dyDescent="0.3">
      <c r="A94" s="591"/>
      <c r="B94" s="592"/>
      <c r="C94" s="592"/>
      <c r="D94" s="592"/>
      <c r="E94" s="592"/>
      <c r="F94" s="592"/>
      <c r="G94" s="593"/>
      <c r="J94" s="594"/>
      <c r="K94" s="595"/>
      <c r="L94" s="596"/>
      <c r="M94" s="596"/>
      <c r="N94" s="596"/>
      <c r="O94" s="595"/>
      <c r="P94" s="595"/>
      <c r="Q94" s="597"/>
      <c r="R94" s="598"/>
    </row>
    <row r="95" spans="1:28" ht="15.75" thickBot="1" x14ac:dyDescent="0.3">
      <c r="A95" s="591"/>
      <c r="B95" s="592"/>
      <c r="C95" s="592"/>
      <c r="D95" s="592"/>
      <c r="E95" s="592"/>
      <c r="F95" s="592"/>
      <c r="G95" s="593"/>
      <c r="J95" s="622" t="s">
        <v>54</v>
      </c>
      <c r="K95" s="617">
        <f t="shared" ref="K95:P95" si="8">SUM(K72:K94)</f>
        <v>65670</v>
      </c>
      <c r="L95" s="617">
        <f t="shared" si="8"/>
        <v>2550</v>
      </c>
      <c r="M95" s="617">
        <f t="shared" si="8"/>
        <v>5280</v>
      </c>
      <c r="N95" s="617">
        <f t="shared" si="8"/>
        <v>31</v>
      </c>
      <c r="O95" s="617">
        <f t="shared" si="8"/>
        <v>73500</v>
      </c>
      <c r="P95" s="617">
        <f t="shared" si="8"/>
        <v>63151</v>
      </c>
      <c r="Q95" s="619"/>
      <c r="R95" s="623">
        <f>+O95-P95</f>
        <v>10349</v>
      </c>
    </row>
    <row r="96" spans="1:28" ht="15.75" thickBot="1" x14ac:dyDescent="0.3">
      <c r="A96" s="591"/>
      <c r="B96" s="592"/>
      <c r="C96" s="592"/>
      <c r="D96" s="592"/>
      <c r="E96" s="592"/>
      <c r="F96" s="592"/>
      <c r="G96" s="593"/>
      <c r="J96" s="550"/>
      <c r="K96" s="551"/>
      <c r="L96" s="552"/>
      <c r="M96" s="552"/>
      <c r="N96" s="552"/>
      <c r="O96" s="551"/>
      <c r="P96" s="551"/>
      <c r="Q96" s="621"/>
      <c r="R96" s="551"/>
    </row>
    <row r="97" spans="1:7" ht="15.75" thickBot="1" x14ac:dyDescent="0.3">
      <c r="A97" s="907" t="s">
        <v>1992</v>
      </c>
      <c r="B97" s="908"/>
      <c r="C97" s="908"/>
      <c r="D97" s="908"/>
      <c r="E97" s="908"/>
      <c r="F97" s="908"/>
      <c r="G97" s="909"/>
    </row>
    <row r="98" spans="1:7" ht="15.75" thickBot="1" x14ac:dyDescent="0.3">
      <c r="A98" s="904" t="s">
        <v>1803</v>
      </c>
      <c r="B98" s="905"/>
      <c r="C98" s="905"/>
      <c r="D98" s="905"/>
      <c r="E98" s="905"/>
      <c r="F98" s="905"/>
      <c r="G98" s="906"/>
    </row>
    <row r="99" spans="1:7" ht="27" thickBot="1" x14ac:dyDescent="0.3">
      <c r="A99" s="564" t="s">
        <v>99</v>
      </c>
      <c r="B99" s="97" t="s">
        <v>101</v>
      </c>
      <c r="C99" s="97" t="s">
        <v>102</v>
      </c>
      <c r="D99" s="565" t="s">
        <v>103</v>
      </c>
      <c r="E99" s="565" t="s">
        <v>104</v>
      </c>
      <c r="F99" s="97"/>
      <c r="G99" s="97" t="s">
        <v>105</v>
      </c>
    </row>
    <row r="100" spans="1:7" ht="15.75" thickBot="1" x14ac:dyDescent="0.3">
      <c r="A100" s="550" t="s">
        <v>40</v>
      </c>
      <c r="B100" s="551">
        <v>3200</v>
      </c>
      <c r="C100" s="552">
        <v>150</v>
      </c>
      <c r="D100" s="552">
        <v>160</v>
      </c>
      <c r="E100" s="552">
        <v>3</v>
      </c>
      <c r="F100" s="553"/>
      <c r="G100" s="551">
        <f>+B100+C100+D100*E100</f>
        <v>3830</v>
      </c>
    </row>
    <row r="101" spans="1:7" ht="15.75" thickBot="1" x14ac:dyDescent="0.3">
      <c r="A101" s="550" t="s">
        <v>41</v>
      </c>
      <c r="B101" s="551">
        <v>3200</v>
      </c>
      <c r="C101" s="552">
        <v>150</v>
      </c>
      <c r="D101" s="552">
        <v>160</v>
      </c>
      <c r="E101" s="552">
        <v>2</v>
      </c>
      <c r="F101" s="553"/>
      <c r="G101" s="551">
        <f>+B101+C101+D101*E101</f>
        <v>3670</v>
      </c>
    </row>
    <row r="102" spans="1:7" ht="15.75" thickBot="1" x14ac:dyDescent="0.3">
      <c r="A102" s="570" t="s">
        <v>130</v>
      </c>
      <c r="B102" s="551">
        <v>3200</v>
      </c>
      <c r="C102" s="552">
        <v>150</v>
      </c>
      <c r="D102" s="552">
        <v>160</v>
      </c>
      <c r="E102" s="552">
        <v>1</v>
      </c>
      <c r="F102" s="553"/>
      <c r="G102" s="551">
        <f>+B102+C102+D102*E102</f>
        <v>3510</v>
      </c>
    </row>
    <row r="103" spans="1:7" ht="15.75" thickBot="1" x14ac:dyDescent="0.3">
      <c r="A103" s="571" t="s">
        <v>131</v>
      </c>
      <c r="B103" s="572">
        <v>3200</v>
      </c>
      <c r="C103" s="573">
        <v>150</v>
      </c>
      <c r="D103" s="573">
        <v>0</v>
      </c>
      <c r="E103" s="573">
        <v>0</v>
      </c>
      <c r="F103" s="532"/>
      <c r="G103" s="551">
        <f>+B103+C103+D103*E103</f>
        <v>3350</v>
      </c>
    </row>
    <row r="104" spans="1:7" ht="15.75" thickBot="1" x14ac:dyDescent="0.3">
      <c r="A104" s="901" t="s">
        <v>108</v>
      </c>
      <c r="B104" s="902"/>
      <c r="C104" s="902"/>
      <c r="D104" s="902"/>
      <c r="E104" s="902"/>
      <c r="F104" s="903"/>
      <c r="G104" s="519">
        <f>SUM(G100:G103)</f>
        <v>14360</v>
      </c>
    </row>
    <row r="106" spans="1:7" ht="15.75" thickBot="1" x14ac:dyDescent="0.3"/>
    <row r="107" spans="1:7" ht="15.75" thickBot="1" x14ac:dyDescent="0.3">
      <c r="A107" s="904" t="s">
        <v>97</v>
      </c>
      <c r="B107" s="905"/>
      <c r="C107" s="905"/>
      <c r="D107" s="905"/>
      <c r="E107" s="905"/>
      <c r="F107" s="905"/>
      <c r="G107" s="906"/>
    </row>
    <row r="108" spans="1:7" ht="15.75" thickBot="1" x14ac:dyDescent="0.3">
      <c r="A108" s="907" t="s">
        <v>1994</v>
      </c>
      <c r="B108" s="908"/>
      <c r="C108" s="908"/>
      <c r="D108" s="908"/>
      <c r="E108" s="908"/>
      <c r="F108" s="908"/>
      <c r="G108" s="909"/>
    </row>
    <row r="109" spans="1:7" ht="15.75" thickBot="1" x14ac:dyDescent="0.3">
      <c r="A109" s="904" t="s">
        <v>1803</v>
      </c>
      <c r="B109" s="905"/>
      <c r="C109" s="905"/>
      <c r="D109" s="905"/>
      <c r="E109" s="905"/>
      <c r="F109" s="905"/>
      <c r="G109" s="906"/>
    </row>
    <row r="110" spans="1:7" ht="27" thickBot="1" x14ac:dyDescent="0.3">
      <c r="A110" s="564" t="s">
        <v>99</v>
      </c>
      <c r="B110" s="97" t="s">
        <v>101</v>
      </c>
      <c r="C110" s="97" t="s">
        <v>102</v>
      </c>
      <c r="D110" s="565" t="s">
        <v>103</v>
      </c>
      <c r="E110" s="565" t="s">
        <v>104</v>
      </c>
      <c r="F110" s="97"/>
      <c r="G110" s="97" t="s">
        <v>105</v>
      </c>
    </row>
    <row r="111" spans="1:7" ht="15.75" thickBot="1" x14ac:dyDescent="0.3">
      <c r="A111" s="550" t="s">
        <v>6</v>
      </c>
      <c r="B111" s="551">
        <v>3200</v>
      </c>
      <c r="C111" s="552">
        <v>150</v>
      </c>
      <c r="D111" s="552">
        <v>160</v>
      </c>
      <c r="E111" s="552">
        <v>5</v>
      </c>
      <c r="F111" s="97"/>
      <c r="G111" s="551">
        <f>+B111+C111+D111*E111</f>
        <v>4150</v>
      </c>
    </row>
    <row r="112" spans="1:7" ht="15.75" thickBot="1" x14ac:dyDescent="0.3">
      <c r="A112" s="550" t="s">
        <v>39</v>
      </c>
      <c r="B112" s="551">
        <v>3200</v>
      </c>
      <c r="C112" s="552">
        <v>150</v>
      </c>
      <c r="D112" s="552">
        <v>160</v>
      </c>
      <c r="E112" s="552">
        <v>4</v>
      </c>
      <c r="F112" s="553"/>
      <c r="G112" s="551">
        <f>+B112+C112+D112*E112</f>
        <v>3990</v>
      </c>
    </row>
    <row r="113" spans="1:24" ht="15.75" thickBot="1" x14ac:dyDescent="0.3">
      <c r="A113" s="550" t="s">
        <v>40</v>
      </c>
      <c r="B113" s="551">
        <v>3200</v>
      </c>
      <c r="C113" s="552">
        <v>150</v>
      </c>
      <c r="D113" s="552">
        <v>160</v>
      </c>
      <c r="E113" s="552">
        <v>3</v>
      </c>
      <c r="F113" s="553"/>
      <c r="G113" s="551">
        <f>+B113+C113+D113*E113</f>
        <v>3830</v>
      </c>
    </row>
    <row r="114" spans="1:24" ht="15.75" thickBot="1" x14ac:dyDescent="0.3">
      <c r="A114" s="550" t="s">
        <v>41</v>
      </c>
      <c r="B114" s="551">
        <v>3200</v>
      </c>
      <c r="C114" s="552">
        <v>150</v>
      </c>
      <c r="D114" s="552">
        <v>160</v>
      </c>
      <c r="E114" s="552">
        <v>2</v>
      </c>
      <c r="F114" s="553"/>
      <c r="G114" s="551">
        <f>+B114+C114+D114*E114</f>
        <v>3670</v>
      </c>
    </row>
    <row r="115" spans="1:24" ht="15.75" thickBot="1" x14ac:dyDescent="0.3">
      <c r="A115" s="570" t="s">
        <v>130</v>
      </c>
      <c r="B115" s="551">
        <v>3200</v>
      </c>
      <c r="C115" s="552">
        <v>150</v>
      </c>
      <c r="D115" s="552">
        <v>160</v>
      </c>
      <c r="E115" s="552">
        <v>1</v>
      </c>
      <c r="F115" s="553"/>
      <c r="G115" s="551">
        <f>+B115+C115+D115*E115</f>
        <v>3510</v>
      </c>
    </row>
    <row r="116" spans="1:24" ht="15.75" thickBot="1" x14ac:dyDescent="0.3">
      <c r="A116" s="901" t="s">
        <v>108</v>
      </c>
      <c r="B116" s="902"/>
      <c r="C116" s="902"/>
      <c r="D116" s="902"/>
      <c r="E116" s="902"/>
      <c r="F116" s="903"/>
      <c r="G116" s="519">
        <f>SUM(G111:G115)</f>
        <v>19150</v>
      </c>
    </row>
    <row r="118" spans="1:24" ht="15.75" thickBot="1" x14ac:dyDescent="0.3"/>
    <row r="119" spans="1:24" ht="15.75" thickBot="1" x14ac:dyDescent="0.3">
      <c r="A119" s="904" t="s">
        <v>97</v>
      </c>
      <c r="B119" s="905"/>
      <c r="C119" s="905"/>
      <c r="D119" s="905"/>
      <c r="E119" s="905"/>
      <c r="F119" s="905"/>
      <c r="G119" s="906"/>
      <c r="J119" s="904" t="s">
        <v>97</v>
      </c>
      <c r="K119" s="905"/>
      <c r="L119" s="905"/>
      <c r="M119" s="905"/>
      <c r="N119" s="905"/>
      <c r="O119" s="905"/>
      <c r="P119" s="906"/>
    </row>
    <row r="120" spans="1:24" ht="15.75" thickBot="1" x14ac:dyDescent="0.3">
      <c r="A120" s="907" t="s">
        <v>1995</v>
      </c>
      <c r="B120" s="908"/>
      <c r="C120" s="908"/>
      <c r="D120" s="908"/>
      <c r="E120" s="908"/>
      <c r="F120" s="908"/>
      <c r="G120" s="909"/>
      <c r="J120" s="907" t="s">
        <v>1996</v>
      </c>
      <c r="K120" s="908"/>
      <c r="L120" s="908"/>
      <c r="M120" s="908"/>
      <c r="N120" s="908"/>
      <c r="O120" s="908"/>
      <c r="P120" s="909"/>
    </row>
    <row r="121" spans="1:24" ht="15.75" thickBot="1" x14ac:dyDescent="0.3">
      <c r="A121" s="904" t="s">
        <v>1803</v>
      </c>
      <c r="B121" s="905"/>
      <c r="C121" s="905"/>
      <c r="D121" s="905"/>
      <c r="E121" s="905"/>
      <c r="F121" s="905"/>
      <c r="G121" s="906"/>
      <c r="J121" s="904" t="s">
        <v>1997</v>
      </c>
      <c r="K121" s="905"/>
      <c r="L121" s="905"/>
      <c r="M121" s="905"/>
      <c r="N121" s="905"/>
      <c r="O121" s="905"/>
      <c r="P121" s="906"/>
    </row>
    <row r="122" spans="1:24" ht="52.5" thickBot="1" x14ac:dyDescent="0.3">
      <c r="A122" s="564" t="s">
        <v>99</v>
      </c>
      <c r="B122" s="97" t="s">
        <v>101</v>
      </c>
      <c r="C122" s="97" t="s">
        <v>102</v>
      </c>
      <c r="D122" s="565" t="s">
        <v>103</v>
      </c>
      <c r="E122" s="565" t="s">
        <v>104</v>
      </c>
      <c r="F122" s="97"/>
      <c r="G122" s="97" t="s">
        <v>105</v>
      </c>
      <c r="J122" s="564" t="s">
        <v>99</v>
      </c>
      <c r="K122" s="97" t="s">
        <v>101</v>
      </c>
      <c r="L122" s="97" t="s">
        <v>102</v>
      </c>
      <c r="M122" s="565" t="s">
        <v>103</v>
      </c>
      <c r="N122" s="565" t="s">
        <v>104</v>
      </c>
      <c r="O122" s="97"/>
      <c r="P122" s="97" t="s">
        <v>105</v>
      </c>
    </row>
    <row r="123" spans="1:24" ht="15.75" thickBot="1" x14ac:dyDescent="0.3">
      <c r="A123" s="550" t="s">
        <v>40</v>
      </c>
      <c r="B123" s="551">
        <v>3300</v>
      </c>
      <c r="C123" s="552">
        <v>150</v>
      </c>
      <c r="D123" s="552">
        <v>160</v>
      </c>
      <c r="E123" s="552">
        <v>3</v>
      </c>
      <c r="F123" s="553"/>
      <c r="G123" s="551">
        <f>+B123+C123+D123*E123</f>
        <v>3930</v>
      </c>
      <c r="K123" s="550" t="s">
        <v>39</v>
      </c>
      <c r="L123" s="551">
        <v>3200</v>
      </c>
      <c r="M123" s="552">
        <v>150</v>
      </c>
      <c r="N123" s="552">
        <v>160</v>
      </c>
      <c r="O123" s="552">
        <v>4</v>
      </c>
      <c r="P123" s="553"/>
      <c r="Q123" s="551">
        <f>+L123+M123+N123*O123</f>
        <v>3990</v>
      </c>
      <c r="W123"/>
      <c r="X123" s="568"/>
    </row>
    <row r="124" spans="1:24" ht="15.75" thickBot="1" x14ac:dyDescent="0.3">
      <c r="A124" s="550" t="s">
        <v>41</v>
      </c>
      <c r="B124" s="551">
        <v>3300</v>
      </c>
      <c r="C124" s="552">
        <v>150</v>
      </c>
      <c r="D124" s="552">
        <v>160</v>
      </c>
      <c r="E124" s="552">
        <v>2</v>
      </c>
      <c r="F124" s="553"/>
      <c r="G124" s="551">
        <f>+B124+C124+D124*E124</f>
        <v>3770</v>
      </c>
      <c r="K124" s="550" t="s">
        <v>40</v>
      </c>
      <c r="L124" s="551">
        <v>3200</v>
      </c>
      <c r="M124" s="552">
        <v>150</v>
      </c>
      <c r="N124" s="552">
        <v>160</v>
      </c>
      <c r="O124" s="552">
        <v>3</v>
      </c>
      <c r="P124" s="553"/>
      <c r="Q124" s="551">
        <f>+L124+M124+N124*O124</f>
        <v>3830</v>
      </c>
      <c r="W124"/>
      <c r="X124" s="568"/>
    </row>
    <row r="125" spans="1:24" ht="15.75" thickBot="1" x14ac:dyDescent="0.3">
      <c r="A125" s="570" t="s">
        <v>130</v>
      </c>
      <c r="B125" s="551">
        <v>3300</v>
      </c>
      <c r="C125" s="552">
        <v>150</v>
      </c>
      <c r="D125" s="552">
        <v>160</v>
      </c>
      <c r="E125" s="552">
        <v>1</v>
      </c>
      <c r="F125" s="553"/>
      <c r="G125" s="551">
        <f>+B125+C125+D125*E125</f>
        <v>3610</v>
      </c>
      <c r="J125" s="550" t="s">
        <v>41</v>
      </c>
      <c r="K125" s="551">
        <v>3200</v>
      </c>
      <c r="L125" s="552">
        <v>150</v>
      </c>
      <c r="M125" s="552">
        <v>160</v>
      </c>
      <c r="N125" s="552">
        <v>2</v>
      </c>
      <c r="O125" s="553"/>
      <c r="P125" s="551">
        <f>+K125+L125+M125*N125</f>
        <v>3670</v>
      </c>
    </row>
    <row r="126" spans="1:24" ht="15.75" thickBot="1" x14ac:dyDescent="0.3">
      <c r="A126" s="901" t="s">
        <v>108</v>
      </c>
      <c r="B126" s="902"/>
      <c r="C126" s="902"/>
      <c r="D126" s="902"/>
      <c r="E126" s="902"/>
      <c r="F126" s="903"/>
      <c r="G126" s="519">
        <f>SUM(G123:G125)</f>
        <v>11310</v>
      </c>
      <c r="J126" s="570" t="s">
        <v>130</v>
      </c>
      <c r="K126" s="551">
        <v>3200</v>
      </c>
      <c r="L126" s="552">
        <v>150</v>
      </c>
      <c r="M126" s="552">
        <v>160</v>
      </c>
      <c r="N126" s="552">
        <v>1</v>
      </c>
      <c r="O126" s="553"/>
      <c r="P126" s="551">
        <f>+K126+L126+M126*N126</f>
        <v>3510</v>
      </c>
    </row>
    <row r="127" spans="1:24" ht="15.75" thickBot="1" x14ac:dyDescent="0.3">
      <c r="J127" s="571" t="s">
        <v>131</v>
      </c>
      <c r="K127" s="572">
        <v>3200</v>
      </c>
      <c r="L127" s="573">
        <v>150</v>
      </c>
      <c r="M127" s="573">
        <v>0</v>
      </c>
      <c r="N127" s="573">
        <v>0</v>
      </c>
      <c r="O127" s="532"/>
      <c r="P127" s="551">
        <f>+K127+L127+M127*N127</f>
        <v>3350</v>
      </c>
    </row>
    <row r="128" spans="1:24" ht="15.75" thickBot="1" x14ac:dyDescent="0.3">
      <c r="J128" s="901" t="s">
        <v>108</v>
      </c>
      <c r="K128" s="902"/>
      <c r="L128" s="902"/>
      <c r="M128" s="902"/>
      <c r="N128" s="902"/>
      <c r="O128" s="903"/>
      <c r="P128" s="519">
        <f>SUM(P123:P127)</f>
        <v>10530</v>
      </c>
    </row>
    <row r="129" spans="1:7" ht="15.75" thickBot="1" x14ac:dyDescent="0.3">
      <c r="A129" s="904" t="s">
        <v>97</v>
      </c>
      <c r="B129" s="905"/>
      <c r="C129" s="905"/>
      <c r="D129" s="905"/>
      <c r="E129" s="905"/>
      <c r="F129" s="905"/>
      <c r="G129" s="906"/>
    </row>
    <row r="130" spans="1:7" ht="15.75" thickBot="1" x14ac:dyDescent="0.3">
      <c r="A130" s="907" t="s">
        <v>1998</v>
      </c>
      <c r="B130" s="908"/>
      <c r="C130" s="908"/>
      <c r="D130" s="908"/>
      <c r="E130" s="908"/>
      <c r="F130" s="908"/>
      <c r="G130" s="909"/>
    </row>
    <row r="131" spans="1:7" ht="15.75" thickBot="1" x14ac:dyDescent="0.3">
      <c r="A131" s="904" t="s">
        <v>1803</v>
      </c>
      <c r="B131" s="905"/>
      <c r="C131" s="905"/>
      <c r="D131" s="905"/>
      <c r="E131" s="905"/>
      <c r="F131" s="905"/>
      <c r="G131" s="906"/>
    </row>
    <row r="132" spans="1:7" ht="27" thickBot="1" x14ac:dyDescent="0.3">
      <c r="A132" s="564" t="s">
        <v>99</v>
      </c>
      <c r="B132" s="97" t="s">
        <v>101</v>
      </c>
      <c r="C132" s="97" t="s">
        <v>102</v>
      </c>
      <c r="D132" s="565" t="s">
        <v>103</v>
      </c>
      <c r="E132" s="565" t="s">
        <v>104</v>
      </c>
      <c r="F132" s="97"/>
      <c r="G132" s="97" t="s">
        <v>105</v>
      </c>
    </row>
    <row r="133" spans="1:7" ht="15.75" thickBot="1" x14ac:dyDescent="0.3">
      <c r="A133" s="550" t="s">
        <v>39</v>
      </c>
      <c r="B133" s="551">
        <v>3300</v>
      </c>
      <c r="C133" s="552">
        <v>150</v>
      </c>
      <c r="D133" s="552">
        <v>160</v>
      </c>
      <c r="E133" s="552">
        <v>4</v>
      </c>
      <c r="F133" s="553"/>
      <c r="G133" s="551">
        <f>+B133+C133+D133*E133</f>
        <v>4090</v>
      </c>
    </row>
    <row r="134" spans="1:7" ht="15.75" thickBot="1" x14ac:dyDescent="0.3">
      <c r="A134" s="550" t="s">
        <v>40</v>
      </c>
      <c r="B134" s="551">
        <v>3300</v>
      </c>
      <c r="C134" s="552">
        <v>150</v>
      </c>
      <c r="D134" s="552">
        <v>160</v>
      </c>
      <c r="E134" s="552">
        <v>3</v>
      </c>
      <c r="F134" s="553"/>
      <c r="G134" s="551">
        <f>+B134+C134+D134*E134</f>
        <v>3930</v>
      </c>
    </row>
    <row r="135" spans="1:7" ht="15.75" thickBot="1" x14ac:dyDescent="0.3">
      <c r="A135" s="550" t="s">
        <v>41</v>
      </c>
      <c r="B135" s="551">
        <v>3300</v>
      </c>
      <c r="C135" s="552">
        <v>150</v>
      </c>
      <c r="D135" s="552">
        <v>160</v>
      </c>
      <c r="E135" s="552">
        <v>2</v>
      </c>
      <c r="F135" s="553"/>
      <c r="G135" s="551">
        <f>+B135+C135+D135*E135</f>
        <v>3770</v>
      </c>
    </row>
    <row r="136" spans="1:7" ht="15.75" thickBot="1" x14ac:dyDescent="0.3">
      <c r="A136" s="570" t="s">
        <v>130</v>
      </c>
      <c r="B136" s="551">
        <v>3300</v>
      </c>
      <c r="C136" s="552">
        <v>150</v>
      </c>
      <c r="D136" s="552">
        <v>160</v>
      </c>
      <c r="E136" s="552">
        <v>1</v>
      </c>
      <c r="F136" s="553"/>
      <c r="G136" s="551">
        <f>+B136+C136+D136*E136</f>
        <v>3610</v>
      </c>
    </row>
    <row r="137" spans="1:7" ht="15.75" thickBot="1" x14ac:dyDescent="0.3">
      <c r="A137" s="901" t="s">
        <v>108</v>
      </c>
      <c r="B137" s="902"/>
      <c r="C137" s="902"/>
      <c r="D137" s="902"/>
      <c r="E137" s="902"/>
      <c r="F137" s="903"/>
      <c r="G137" s="519">
        <f>SUM(G133:G136)</f>
        <v>15400</v>
      </c>
    </row>
    <row r="139" spans="1:7" ht="15.75" thickBot="1" x14ac:dyDescent="0.3"/>
    <row r="140" spans="1:7" ht="15.75" thickBot="1" x14ac:dyDescent="0.3">
      <c r="A140" s="904" t="s">
        <v>97</v>
      </c>
      <c r="B140" s="905"/>
      <c r="C140" s="905"/>
      <c r="D140" s="905"/>
      <c r="E140" s="905"/>
      <c r="F140" s="905"/>
      <c r="G140" s="906"/>
    </row>
    <row r="141" spans="1:7" ht="15.75" thickBot="1" x14ac:dyDescent="0.3">
      <c r="A141" s="907" t="s">
        <v>1999</v>
      </c>
      <c r="B141" s="908"/>
      <c r="C141" s="908"/>
      <c r="D141" s="908"/>
      <c r="E141" s="908"/>
      <c r="F141" s="908"/>
      <c r="G141" s="909"/>
    </row>
    <row r="142" spans="1:7" ht="15.75" thickBot="1" x14ac:dyDescent="0.3">
      <c r="A142" s="904" t="s">
        <v>1803</v>
      </c>
      <c r="B142" s="905"/>
      <c r="C142" s="905"/>
      <c r="D142" s="905"/>
      <c r="E142" s="905"/>
      <c r="F142" s="905"/>
      <c r="G142" s="906"/>
    </row>
    <row r="143" spans="1:7" ht="27" thickBot="1" x14ac:dyDescent="0.3">
      <c r="A143" s="564" t="s">
        <v>99</v>
      </c>
      <c r="B143" s="97" t="s">
        <v>101</v>
      </c>
      <c r="C143" s="97" t="s">
        <v>102</v>
      </c>
      <c r="D143" s="565" t="s">
        <v>103</v>
      </c>
      <c r="E143" s="565" t="s">
        <v>104</v>
      </c>
      <c r="F143" s="97"/>
      <c r="G143" s="97" t="s">
        <v>105</v>
      </c>
    </row>
    <row r="144" spans="1:7" ht="15.75" thickBot="1" x14ac:dyDescent="0.3">
      <c r="A144" s="550" t="s">
        <v>41</v>
      </c>
      <c r="B144" s="551">
        <v>3300</v>
      </c>
      <c r="C144" s="552">
        <v>150</v>
      </c>
      <c r="D144" s="552">
        <v>160</v>
      </c>
      <c r="E144" s="552">
        <v>2</v>
      </c>
      <c r="F144" s="553"/>
      <c r="G144" s="551">
        <f>+B144+C144+D144*E144</f>
        <v>3770</v>
      </c>
    </row>
    <row r="145" spans="1:7" ht="15.75" thickBot="1" x14ac:dyDescent="0.3">
      <c r="A145" s="570" t="s">
        <v>130</v>
      </c>
      <c r="B145" s="551">
        <v>3300</v>
      </c>
      <c r="C145" s="552">
        <v>150</v>
      </c>
      <c r="D145" s="552">
        <v>160</v>
      </c>
      <c r="E145" s="552">
        <v>1</v>
      </c>
      <c r="F145" s="553"/>
      <c r="G145" s="551">
        <f>+B145+C145+D145*E145</f>
        <v>3610</v>
      </c>
    </row>
    <row r="146" spans="1:7" ht="15.75" thickBot="1" x14ac:dyDescent="0.3">
      <c r="A146" s="901" t="s">
        <v>108</v>
      </c>
      <c r="B146" s="902"/>
      <c r="C146" s="902"/>
      <c r="D146" s="902"/>
      <c r="E146" s="902"/>
      <c r="F146" s="903"/>
      <c r="G146" s="519">
        <f>SUM(G144:G145)</f>
        <v>7380</v>
      </c>
    </row>
    <row r="147" spans="1:7" ht="15.75" thickBot="1" x14ac:dyDescent="0.3"/>
    <row r="148" spans="1:7" ht="15.75" thickBot="1" x14ac:dyDescent="0.3">
      <c r="A148" s="904" t="s">
        <v>97</v>
      </c>
      <c r="B148" s="905"/>
      <c r="C148" s="905"/>
      <c r="D148" s="905"/>
      <c r="E148" s="905"/>
      <c r="F148" s="905"/>
      <c r="G148" s="906"/>
    </row>
    <row r="149" spans="1:7" ht="15.75" thickBot="1" x14ac:dyDescent="0.3">
      <c r="A149" s="907" t="s">
        <v>2000</v>
      </c>
      <c r="B149" s="908"/>
      <c r="C149" s="908"/>
      <c r="D149" s="908"/>
      <c r="E149" s="908"/>
      <c r="F149" s="908"/>
      <c r="G149" s="909"/>
    </row>
    <row r="150" spans="1:7" ht="15.75" thickBot="1" x14ac:dyDescent="0.3">
      <c r="A150" s="904"/>
      <c r="B150" s="905"/>
      <c r="C150" s="905"/>
      <c r="D150" s="905"/>
      <c r="E150" s="905"/>
      <c r="F150" s="905"/>
      <c r="G150" s="906"/>
    </row>
    <row r="151" spans="1:7" ht="27" thickBot="1" x14ac:dyDescent="0.3">
      <c r="A151" s="564" t="s">
        <v>99</v>
      </c>
      <c r="B151" s="97" t="s">
        <v>101</v>
      </c>
      <c r="C151" s="97" t="s">
        <v>102</v>
      </c>
      <c r="D151" s="565" t="s">
        <v>103</v>
      </c>
      <c r="E151" s="565" t="s">
        <v>104</v>
      </c>
      <c r="F151" s="97"/>
      <c r="G151" s="97" t="s">
        <v>105</v>
      </c>
    </row>
    <row r="152" spans="1:7" ht="15.75" thickBot="1" x14ac:dyDescent="0.3">
      <c r="A152" s="550" t="s">
        <v>41</v>
      </c>
      <c r="B152" s="551">
        <v>3300</v>
      </c>
      <c r="C152" s="552">
        <v>150</v>
      </c>
      <c r="D152" s="552">
        <v>160</v>
      </c>
      <c r="E152" s="552">
        <v>3</v>
      </c>
      <c r="F152" s="553"/>
      <c r="G152" s="551">
        <f>+B152+C152+D152*E152</f>
        <v>3930</v>
      </c>
    </row>
    <row r="153" spans="1:7" ht="15.75" thickBot="1" x14ac:dyDescent="0.3">
      <c r="A153" s="901" t="s">
        <v>108</v>
      </c>
      <c r="B153" s="902"/>
      <c r="C153" s="902"/>
      <c r="D153" s="902"/>
      <c r="E153" s="902"/>
      <c r="F153" s="903"/>
      <c r="G153" s="519">
        <f>SUM(G152:G152)</f>
        <v>3930</v>
      </c>
    </row>
    <row r="155" spans="1:7" ht="15.75" thickBot="1" x14ac:dyDescent="0.3"/>
    <row r="156" spans="1:7" ht="15.75" thickBot="1" x14ac:dyDescent="0.3">
      <c r="A156" s="904" t="s">
        <v>97</v>
      </c>
      <c r="B156" s="905"/>
      <c r="C156" s="905"/>
      <c r="D156" s="905"/>
      <c r="E156" s="905"/>
      <c r="F156" s="905"/>
      <c r="G156" s="906"/>
    </row>
    <row r="157" spans="1:7" ht="15.75" thickBot="1" x14ac:dyDescent="0.3">
      <c r="A157" s="907" t="s">
        <v>1999</v>
      </c>
      <c r="B157" s="908"/>
      <c r="C157" s="908"/>
      <c r="D157" s="908"/>
      <c r="E157" s="908"/>
      <c r="F157" s="908"/>
      <c r="G157" s="909"/>
    </row>
    <row r="158" spans="1:7" ht="15.75" thickBot="1" x14ac:dyDescent="0.3">
      <c r="A158" s="904" t="s">
        <v>1803</v>
      </c>
      <c r="B158" s="905"/>
      <c r="C158" s="905"/>
      <c r="D158" s="905"/>
      <c r="E158" s="905"/>
      <c r="F158" s="905"/>
      <c r="G158" s="906"/>
    </row>
    <row r="159" spans="1:7" ht="27" thickBot="1" x14ac:dyDescent="0.3">
      <c r="A159" s="564" t="s">
        <v>99</v>
      </c>
      <c r="B159" s="97" t="s">
        <v>101</v>
      </c>
      <c r="C159" s="97" t="s">
        <v>102</v>
      </c>
      <c r="D159" s="565" t="s">
        <v>103</v>
      </c>
      <c r="E159" s="565" t="s">
        <v>104</v>
      </c>
      <c r="F159" s="97"/>
      <c r="G159" s="97" t="s">
        <v>105</v>
      </c>
    </row>
    <row r="160" spans="1:7" ht="15.75" thickBot="1" x14ac:dyDescent="0.3">
      <c r="A160" s="550" t="s">
        <v>41</v>
      </c>
      <c r="B160" s="551">
        <v>3300</v>
      </c>
      <c r="C160" s="552">
        <v>150</v>
      </c>
      <c r="D160" s="552">
        <v>160</v>
      </c>
      <c r="E160" s="552">
        <v>2</v>
      </c>
      <c r="F160" s="553"/>
      <c r="G160" s="551">
        <f>+B160+C160+D160*E160</f>
        <v>3770</v>
      </c>
    </row>
    <row r="161" spans="1:7" ht="15.75" thickBot="1" x14ac:dyDescent="0.3">
      <c r="A161" s="570" t="s">
        <v>130</v>
      </c>
      <c r="B161" s="551">
        <v>3300</v>
      </c>
      <c r="C161" s="552">
        <v>150</v>
      </c>
      <c r="D161" s="552">
        <v>160</v>
      </c>
      <c r="E161" s="552">
        <v>1</v>
      </c>
      <c r="F161" s="553"/>
      <c r="G161" s="551">
        <f>+B161+C161+D161*E161</f>
        <v>3610</v>
      </c>
    </row>
    <row r="162" spans="1:7" ht="15.75" thickBot="1" x14ac:dyDescent="0.3">
      <c r="A162" s="901" t="s">
        <v>108</v>
      </c>
      <c r="B162" s="902"/>
      <c r="C162" s="902"/>
      <c r="D162" s="902"/>
      <c r="E162" s="902"/>
      <c r="F162" s="903"/>
      <c r="G162" s="519">
        <f>SUM(G160:G161)</f>
        <v>7380</v>
      </c>
    </row>
    <row r="164" spans="1:7" ht="15.75" thickBot="1" x14ac:dyDescent="0.3"/>
    <row r="165" spans="1:7" ht="15.75" thickBot="1" x14ac:dyDescent="0.3">
      <c r="A165" s="904" t="s">
        <v>97</v>
      </c>
      <c r="B165" s="905"/>
      <c r="C165" s="905"/>
      <c r="D165" s="905"/>
      <c r="E165" s="905"/>
      <c r="F165" s="905"/>
      <c r="G165" s="906"/>
    </row>
    <row r="166" spans="1:7" ht="15.75" thickBot="1" x14ac:dyDescent="0.3">
      <c r="A166" s="907" t="s">
        <v>2001</v>
      </c>
      <c r="B166" s="908"/>
      <c r="C166" s="908"/>
      <c r="D166" s="908"/>
      <c r="E166" s="908"/>
      <c r="F166" s="908"/>
      <c r="G166" s="909"/>
    </row>
    <row r="167" spans="1:7" ht="15.75" thickBot="1" x14ac:dyDescent="0.3">
      <c r="A167" s="904"/>
      <c r="B167" s="905"/>
      <c r="C167" s="905"/>
      <c r="D167" s="905"/>
      <c r="E167" s="905"/>
      <c r="F167" s="905"/>
      <c r="G167" s="906"/>
    </row>
    <row r="168" spans="1:7" ht="27" thickBot="1" x14ac:dyDescent="0.3">
      <c r="A168" s="564" t="s">
        <v>99</v>
      </c>
      <c r="B168" s="97" t="s">
        <v>101</v>
      </c>
      <c r="C168" s="97" t="s">
        <v>102</v>
      </c>
      <c r="D168" s="565" t="s">
        <v>103</v>
      </c>
      <c r="E168" s="565" t="s">
        <v>104</v>
      </c>
      <c r="F168" s="97"/>
      <c r="G168" s="97" t="s">
        <v>105</v>
      </c>
    </row>
    <row r="169" spans="1:7" ht="15.75" thickBot="1" x14ac:dyDescent="0.3">
      <c r="A169" s="550" t="s">
        <v>130</v>
      </c>
      <c r="B169" s="551">
        <v>3300</v>
      </c>
      <c r="C169" s="552">
        <v>150</v>
      </c>
      <c r="D169" s="552">
        <v>160</v>
      </c>
      <c r="E169" s="552">
        <v>1</v>
      </c>
      <c r="F169" s="553"/>
      <c r="G169" s="551">
        <f>+B169+C169+D169*E169</f>
        <v>3610</v>
      </c>
    </row>
    <row r="170" spans="1:7" ht="15.75" thickBot="1" x14ac:dyDescent="0.3">
      <c r="A170" s="901" t="s">
        <v>108</v>
      </c>
      <c r="B170" s="902"/>
      <c r="C170" s="902"/>
      <c r="D170" s="902"/>
      <c r="E170" s="902"/>
      <c r="F170" s="903"/>
      <c r="G170" s="519">
        <f>SUM(G169:G169)</f>
        <v>3610</v>
      </c>
    </row>
    <row r="172" spans="1:7" ht="15.75" thickBot="1" x14ac:dyDescent="0.3"/>
    <row r="173" spans="1:7" ht="15.75" thickBot="1" x14ac:dyDescent="0.3">
      <c r="A173" s="904" t="s">
        <v>97</v>
      </c>
      <c r="B173" s="905"/>
      <c r="C173" s="905"/>
      <c r="D173" s="905"/>
      <c r="E173" s="905"/>
      <c r="F173" s="905"/>
      <c r="G173" s="906"/>
    </row>
    <row r="174" spans="1:7" ht="15.75" thickBot="1" x14ac:dyDescent="0.3">
      <c r="A174" s="907" t="s">
        <v>2002</v>
      </c>
      <c r="B174" s="908"/>
      <c r="C174" s="908"/>
      <c r="D174" s="908"/>
      <c r="E174" s="908"/>
      <c r="F174" s="908"/>
      <c r="G174" s="909"/>
    </row>
    <row r="175" spans="1:7" ht="15.75" thickBot="1" x14ac:dyDescent="0.3">
      <c r="A175" s="904" t="s">
        <v>1803</v>
      </c>
      <c r="B175" s="905"/>
      <c r="C175" s="905"/>
      <c r="D175" s="905"/>
      <c r="E175" s="905"/>
      <c r="F175" s="905"/>
      <c r="G175" s="906"/>
    </row>
    <row r="176" spans="1:7" ht="27" thickBot="1" x14ac:dyDescent="0.3">
      <c r="A176" s="564" t="s">
        <v>99</v>
      </c>
      <c r="B176" s="97" t="s">
        <v>101</v>
      </c>
      <c r="C176" s="97" t="s">
        <v>102</v>
      </c>
      <c r="D176" s="565" t="s">
        <v>103</v>
      </c>
      <c r="E176" s="565" t="s">
        <v>104</v>
      </c>
      <c r="F176" s="97"/>
      <c r="G176" s="97" t="s">
        <v>105</v>
      </c>
    </row>
    <row r="177" spans="1:23" ht="15.75" thickBot="1" x14ac:dyDescent="0.3">
      <c r="A177" s="569" t="s">
        <v>6</v>
      </c>
      <c r="B177" s="551">
        <v>3300</v>
      </c>
      <c r="C177" s="552">
        <v>150</v>
      </c>
      <c r="D177" s="552">
        <v>160</v>
      </c>
      <c r="E177" s="552">
        <v>6</v>
      </c>
      <c r="F177" s="97"/>
      <c r="G177" s="551">
        <f>+B177+C177+D177*E177</f>
        <v>4410</v>
      </c>
      <c r="W177" s="574"/>
    </row>
    <row r="178" spans="1:23" ht="15.75" thickBot="1" x14ac:dyDescent="0.3">
      <c r="A178" s="550" t="s">
        <v>41</v>
      </c>
      <c r="B178" s="551">
        <v>3300</v>
      </c>
      <c r="C178" s="552">
        <v>150</v>
      </c>
      <c r="D178" s="552">
        <v>160</v>
      </c>
      <c r="E178" s="552">
        <v>2</v>
      </c>
      <c r="F178" s="553"/>
      <c r="G178" s="551">
        <f>+B178+C178+D178*E178</f>
        <v>3770</v>
      </c>
    </row>
    <row r="179" spans="1:23" ht="15.75" thickBot="1" x14ac:dyDescent="0.3">
      <c r="A179" s="570" t="s">
        <v>130</v>
      </c>
      <c r="B179" s="551">
        <v>3300</v>
      </c>
      <c r="C179" s="552">
        <v>150</v>
      </c>
      <c r="D179" s="552">
        <v>160</v>
      </c>
      <c r="E179" s="552">
        <v>1</v>
      </c>
      <c r="F179" s="553"/>
      <c r="G179" s="551">
        <f>+B179+C179+D179*E179</f>
        <v>3610</v>
      </c>
    </row>
    <row r="180" spans="1:23" ht="15.75" thickBot="1" x14ac:dyDescent="0.3">
      <c r="A180" s="901" t="s">
        <v>108</v>
      </c>
      <c r="B180" s="902"/>
      <c r="C180" s="902"/>
      <c r="D180" s="902"/>
      <c r="E180" s="902"/>
      <c r="F180" s="903"/>
      <c r="G180" s="519">
        <f>SUM(G177:G179)</f>
        <v>11790</v>
      </c>
    </row>
    <row r="182" spans="1:23" ht="15.75" thickBot="1" x14ac:dyDescent="0.3"/>
    <row r="183" spans="1:23" ht="15.75" thickBot="1" x14ac:dyDescent="0.3">
      <c r="A183" s="904" t="s">
        <v>97</v>
      </c>
      <c r="B183" s="905"/>
      <c r="C183" s="905"/>
      <c r="D183" s="905"/>
      <c r="E183" s="905"/>
      <c r="F183" s="905"/>
      <c r="G183" s="906"/>
    </row>
    <row r="184" spans="1:23" ht="15.75" thickBot="1" x14ac:dyDescent="0.3">
      <c r="A184" s="907" t="s">
        <v>2003</v>
      </c>
      <c r="B184" s="908"/>
      <c r="C184" s="908"/>
      <c r="D184" s="908"/>
      <c r="E184" s="908"/>
      <c r="F184" s="908"/>
      <c r="G184" s="909"/>
    </row>
    <row r="185" spans="1:23" ht="15.75" thickBot="1" x14ac:dyDescent="0.3">
      <c r="A185" s="904" t="s">
        <v>1803</v>
      </c>
      <c r="B185" s="905"/>
      <c r="C185" s="905"/>
      <c r="D185" s="905"/>
      <c r="E185" s="905"/>
      <c r="F185" s="905"/>
      <c r="G185" s="906"/>
    </row>
    <row r="186" spans="1:23" ht="27" thickBot="1" x14ac:dyDescent="0.3">
      <c r="A186" s="564" t="s">
        <v>99</v>
      </c>
      <c r="B186" s="97" t="s">
        <v>101</v>
      </c>
      <c r="C186" s="97" t="s">
        <v>102</v>
      </c>
      <c r="D186" s="565" t="s">
        <v>103</v>
      </c>
      <c r="E186" s="565" t="s">
        <v>104</v>
      </c>
      <c r="F186" s="97"/>
      <c r="G186" s="97" t="s">
        <v>105</v>
      </c>
    </row>
    <row r="187" spans="1:23" ht="15.75" thickBot="1" x14ac:dyDescent="0.3">
      <c r="A187" s="569" t="s">
        <v>6</v>
      </c>
      <c r="B187" s="551">
        <v>3300</v>
      </c>
      <c r="C187" s="552">
        <v>150</v>
      </c>
      <c r="D187" s="552">
        <v>160</v>
      </c>
      <c r="E187" s="552">
        <v>6</v>
      </c>
      <c r="F187" s="97"/>
      <c r="G187" s="551">
        <f>+B187+C187+D187*E187</f>
        <v>4410</v>
      </c>
    </row>
    <row r="188" spans="1:23" ht="15.75" thickBot="1" x14ac:dyDescent="0.3">
      <c r="A188" s="570" t="s">
        <v>130</v>
      </c>
      <c r="B188" s="551">
        <v>3300</v>
      </c>
      <c r="C188" s="552">
        <v>150</v>
      </c>
      <c r="D188" s="552">
        <v>160</v>
      </c>
      <c r="E188" s="552">
        <v>1</v>
      </c>
      <c r="F188" s="553"/>
      <c r="G188" s="551">
        <f>+B188+C188+D188*E188</f>
        <v>3610</v>
      </c>
    </row>
    <row r="189" spans="1:23" ht="15.75" thickBot="1" x14ac:dyDescent="0.3">
      <c r="A189" s="901" t="s">
        <v>108</v>
      </c>
      <c r="B189" s="902"/>
      <c r="C189" s="902"/>
      <c r="D189" s="902"/>
      <c r="E189" s="902"/>
      <c r="F189" s="903"/>
      <c r="G189" s="519">
        <f>SUM(G187:G188)</f>
        <v>8020</v>
      </c>
    </row>
    <row r="191" spans="1:23" ht="15.75" thickBot="1" x14ac:dyDescent="0.3"/>
    <row r="192" spans="1:23" ht="15.75" thickBot="1" x14ac:dyDescent="0.3">
      <c r="A192" s="904" t="s">
        <v>97</v>
      </c>
      <c r="B192" s="905"/>
      <c r="C192" s="905"/>
      <c r="D192" s="905"/>
      <c r="E192" s="905"/>
      <c r="F192" s="905"/>
      <c r="G192" s="906"/>
    </row>
    <row r="193" spans="1:7" ht="15.75" thickBot="1" x14ac:dyDescent="0.3">
      <c r="A193" s="907" t="s">
        <v>2004</v>
      </c>
      <c r="B193" s="908"/>
      <c r="C193" s="908"/>
      <c r="D193" s="908"/>
      <c r="E193" s="908"/>
      <c r="F193" s="908"/>
      <c r="G193" s="909"/>
    </row>
    <row r="194" spans="1:7" ht="15.75" thickBot="1" x14ac:dyDescent="0.3">
      <c r="A194" s="904" t="s">
        <v>1803</v>
      </c>
      <c r="B194" s="905"/>
      <c r="C194" s="905"/>
      <c r="D194" s="905"/>
      <c r="E194" s="905"/>
      <c r="F194" s="905"/>
      <c r="G194" s="906"/>
    </row>
    <row r="195" spans="1:7" ht="27" thickBot="1" x14ac:dyDescent="0.3">
      <c r="A195" s="564" t="s">
        <v>99</v>
      </c>
      <c r="B195" s="97" t="s">
        <v>101</v>
      </c>
      <c r="C195" s="97" t="s">
        <v>102</v>
      </c>
      <c r="D195" s="565" t="s">
        <v>103</v>
      </c>
      <c r="E195" s="565" t="s">
        <v>104</v>
      </c>
      <c r="F195" s="97"/>
      <c r="G195" s="97" t="s">
        <v>105</v>
      </c>
    </row>
    <row r="196" spans="1:7" ht="15.75" thickBot="1" x14ac:dyDescent="0.3">
      <c r="A196" s="569" t="s">
        <v>6</v>
      </c>
      <c r="B196" s="551">
        <v>3760</v>
      </c>
      <c r="C196" s="552">
        <v>150</v>
      </c>
      <c r="D196" s="552">
        <v>160</v>
      </c>
      <c r="E196" s="552">
        <v>6</v>
      </c>
      <c r="F196" s="97"/>
      <c r="G196" s="551">
        <f>+B196+C196+D196*E196</f>
        <v>4870</v>
      </c>
    </row>
    <row r="197" spans="1:7" ht="15.75" thickBot="1" x14ac:dyDescent="0.3">
      <c r="A197" s="570" t="s">
        <v>130</v>
      </c>
      <c r="B197" s="551">
        <v>3760</v>
      </c>
      <c r="C197" s="552">
        <v>150</v>
      </c>
      <c r="D197" s="552">
        <v>160</v>
      </c>
      <c r="E197" s="552">
        <v>1</v>
      </c>
      <c r="F197" s="553"/>
      <c r="G197" s="551">
        <f>+B197+C197+D197*E197</f>
        <v>4070</v>
      </c>
    </row>
    <row r="198" spans="1:7" ht="15.75" thickBot="1" x14ac:dyDescent="0.3">
      <c r="A198" s="901" t="s">
        <v>108</v>
      </c>
      <c r="B198" s="902"/>
      <c r="C198" s="902"/>
      <c r="D198" s="902"/>
      <c r="E198" s="902"/>
      <c r="F198" s="903"/>
      <c r="G198" s="519">
        <f>SUM(G196:G197)</f>
        <v>8940</v>
      </c>
    </row>
    <row r="200" spans="1:7" ht="15.75" thickBot="1" x14ac:dyDescent="0.3"/>
    <row r="201" spans="1:7" ht="15.75" thickBot="1" x14ac:dyDescent="0.3">
      <c r="A201" s="904" t="s">
        <v>97</v>
      </c>
      <c r="B201" s="905"/>
      <c r="C201" s="905"/>
      <c r="D201" s="905"/>
      <c r="E201" s="905"/>
      <c r="F201" s="905"/>
      <c r="G201" s="906"/>
    </row>
    <row r="202" spans="1:7" ht="15.75" thickBot="1" x14ac:dyDescent="0.3">
      <c r="A202" s="907" t="s">
        <v>2005</v>
      </c>
      <c r="B202" s="908"/>
      <c r="C202" s="908"/>
      <c r="D202" s="908"/>
      <c r="E202" s="908"/>
      <c r="F202" s="908"/>
      <c r="G202" s="909"/>
    </row>
    <row r="203" spans="1:7" ht="15.75" thickBot="1" x14ac:dyDescent="0.3">
      <c r="A203" s="904" t="s">
        <v>1803</v>
      </c>
      <c r="B203" s="905"/>
      <c r="C203" s="905"/>
      <c r="D203" s="905"/>
      <c r="E203" s="905"/>
      <c r="F203" s="905"/>
      <c r="G203" s="906"/>
    </row>
    <row r="204" spans="1:7" ht="27" thickBot="1" x14ac:dyDescent="0.3">
      <c r="A204" s="564" t="s">
        <v>99</v>
      </c>
      <c r="B204" s="97" t="s">
        <v>101</v>
      </c>
      <c r="C204" s="97" t="s">
        <v>102</v>
      </c>
      <c r="D204" s="565" t="s">
        <v>103</v>
      </c>
      <c r="E204" s="565" t="s">
        <v>104</v>
      </c>
      <c r="F204" s="97"/>
      <c r="G204" s="97" t="s">
        <v>105</v>
      </c>
    </row>
    <row r="205" spans="1:7" ht="15.75" thickBot="1" x14ac:dyDescent="0.3">
      <c r="A205" s="569" t="s">
        <v>20</v>
      </c>
      <c r="B205" s="551">
        <v>3200</v>
      </c>
      <c r="C205" s="552">
        <v>150</v>
      </c>
      <c r="D205" s="552">
        <v>160</v>
      </c>
      <c r="E205" s="552">
        <v>5</v>
      </c>
      <c r="F205" s="97"/>
      <c r="G205" s="551">
        <f>+B205+C205+D205*E205</f>
        <v>4150</v>
      </c>
    </row>
    <row r="206" spans="1:7" ht="15.75" thickBot="1" x14ac:dyDescent="0.3">
      <c r="A206" s="570" t="s">
        <v>39</v>
      </c>
      <c r="B206" s="551">
        <v>3200</v>
      </c>
      <c r="C206" s="552">
        <v>150</v>
      </c>
      <c r="D206" s="552">
        <v>160</v>
      </c>
      <c r="E206" s="552">
        <v>4</v>
      </c>
      <c r="F206" s="553"/>
      <c r="G206" s="551">
        <f>+B206+C206+D206*E206</f>
        <v>3990</v>
      </c>
    </row>
    <row r="207" spans="1:7" ht="15.75" thickBot="1" x14ac:dyDescent="0.3">
      <c r="A207" s="901" t="s">
        <v>108</v>
      </c>
      <c r="B207" s="902"/>
      <c r="C207" s="902"/>
      <c r="D207" s="902"/>
      <c r="E207" s="902"/>
      <c r="F207" s="903"/>
      <c r="G207" s="519">
        <f>SUM(G205:G206)</f>
        <v>8140</v>
      </c>
    </row>
    <row r="209" spans="1:23" s="624" customFormat="1" ht="15.75" thickBot="1" x14ac:dyDescent="0.3">
      <c r="W209" s="625"/>
    </row>
    <row r="210" spans="1:23" ht="15.75" thickBot="1" x14ac:dyDescent="0.3">
      <c r="A210" s="904" t="s">
        <v>97</v>
      </c>
      <c r="B210" s="905"/>
      <c r="C210" s="905"/>
      <c r="D210" s="905"/>
      <c r="E210" s="905"/>
      <c r="F210" s="905"/>
      <c r="G210" s="906"/>
    </row>
    <row r="211" spans="1:23" ht="15.75" thickBot="1" x14ac:dyDescent="0.3">
      <c r="A211" s="907" t="s">
        <v>2006</v>
      </c>
      <c r="B211" s="908"/>
      <c r="C211" s="908"/>
      <c r="D211" s="908"/>
      <c r="E211" s="908"/>
      <c r="F211" s="908"/>
      <c r="G211" s="909"/>
    </row>
    <row r="212" spans="1:23" ht="15.75" thickBot="1" x14ac:dyDescent="0.3">
      <c r="A212" s="904" t="s">
        <v>2007</v>
      </c>
      <c r="B212" s="905"/>
      <c r="C212" s="905"/>
      <c r="D212" s="905"/>
      <c r="E212" s="905"/>
      <c r="F212" s="905"/>
      <c r="G212" s="906"/>
    </row>
    <row r="213" spans="1:23" ht="27" thickBot="1" x14ac:dyDescent="0.3">
      <c r="A213" s="564" t="s">
        <v>99</v>
      </c>
      <c r="B213" s="97" t="s">
        <v>101</v>
      </c>
      <c r="C213" s="97" t="s">
        <v>102</v>
      </c>
      <c r="D213" s="565" t="s">
        <v>103</v>
      </c>
      <c r="E213" s="565" t="s">
        <v>104</v>
      </c>
      <c r="F213" s="97"/>
      <c r="G213" s="97" t="s">
        <v>105</v>
      </c>
    </row>
    <row r="214" spans="1:23" ht="15.75" thickBot="1" x14ac:dyDescent="0.3">
      <c r="A214" s="569" t="s">
        <v>46</v>
      </c>
      <c r="B214" s="551">
        <v>3200</v>
      </c>
      <c r="C214" s="552">
        <v>150</v>
      </c>
      <c r="D214" s="552">
        <v>160</v>
      </c>
      <c r="E214" s="552">
        <v>8</v>
      </c>
      <c r="F214" s="97"/>
      <c r="G214" s="551">
        <f t="shared" ref="G214:G222" si="9">+B214+C214+D214*E214</f>
        <v>4630</v>
      </c>
    </row>
    <row r="215" spans="1:23" ht="15.75" thickBot="1" x14ac:dyDescent="0.3">
      <c r="A215" s="569" t="s">
        <v>155</v>
      </c>
      <c r="B215" s="551">
        <v>3200</v>
      </c>
      <c r="C215" s="552">
        <v>150</v>
      </c>
      <c r="D215" s="552">
        <v>160</v>
      </c>
      <c r="E215" s="552">
        <v>7</v>
      </c>
      <c r="F215" s="97"/>
      <c r="G215" s="551">
        <f t="shared" si="9"/>
        <v>4470</v>
      </c>
    </row>
    <row r="216" spans="1:23" ht="15.75" thickBot="1" x14ac:dyDescent="0.3">
      <c r="A216" s="569" t="s">
        <v>6</v>
      </c>
      <c r="B216" s="551">
        <v>3200</v>
      </c>
      <c r="C216" s="552">
        <v>150</v>
      </c>
      <c r="D216" s="552">
        <v>160</v>
      </c>
      <c r="E216" s="552">
        <v>6</v>
      </c>
      <c r="F216" s="97"/>
      <c r="G216" s="551">
        <f t="shared" si="9"/>
        <v>4310</v>
      </c>
    </row>
    <row r="217" spans="1:23" ht="15.75" thickBot="1" x14ac:dyDescent="0.3">
      <c r="A217" s="569" t="s">
        <v>20</v>
      </c>
      <c r="B217" s="551">
        <v>3200</v>
      </c>
      <c r="C217" s="552">
        <v>150</v>
      </c>
      <c r="D217" s="552">
        <v>160</v>
      </c>
      <c r="E217" s="552">
        <v>5</v>
      </c>
      <c r="F217" s="97"/>
      <c r="G217" s="551">
        <f t="shared" si="9"/>
        <v>4150</v>
      </c>
    </row>
    <row r="218" spans="1:23" ht="15.75" thickBot="1" x14ac:dyDescent="0.3">
      <c r="A218" s="569" t="s">
        <v>39</v>
      </c>
      <c r="B218" s="551">
        <v>3200</v>
      </c>
      <c r="C218" s="552">
        <v>150</v>
      </c>
      <c r="D218" s="552">
        <v>160</v>
      </c>
      <c r="E218" s="552">
        <v>4</v>
      </c>
      <c r="F218" s="97"/>
      <c r="G218" s="551">
        <f t="shared" si="9"/>
        <v>3990</v>
      </c>
    </row>
    <row r="219" spans="1:23" ht="15.75" thickBot="1" x14ac:dyDescent="0.3">
      <c r="A219" s="550" t="s">
        <v>40</v>
      </c>
      <c r="B219" s="551">
        <v>3200</v>
      </c>
      <c r="C219" s="552">
        <v>150</v>
      </c>
      <c r="D219" s="552">
        <v>160</v>
      </c>
      <c r="E219" s="552">
        <v>3</v>
      </c>
      <c r="F219" s="553"/>
      <c r="G219" s="551">
        <f t="shared" si="9"/>
        <v>3830</v>
      </c>
    </row>
    <row r="220" spans="1:23" ht="15.75" thickBot="1" x14ac:dyDescent="0.3">
      <c r="A220" s="550" t="s">
        <v>41</v>
      </c>
      <c r="B220" s="551">
        <v>3200</v>
      </c>
      <c r="C220" s="552">
        <v>150</v>
      </c>
      <c r="D220" s="552">
        <v>160</v>
      </c>
      <c r="E220" s="552">
        <v>2</v>
      </c>
      <c r="F220" s="553"/>
      <c r="G220" s="551">
        <f t="shared" si="9"/>
        <v>3670</v>
      </c>
    </row>
    <row r="221" spans="1:23" ht="15.75" thickBot="1" x14ac:dyDescent="0.3">
      <c r="A221" s="550" t="s">
        <v>130</v>
      </c>
      <c r="B221" s="551">
        <v>3200</v>
      </c>
      <c r="C221" s="552">
        <v>150</v>
      </c>
      <c r="D221" s="552">
        <v>160</v>
      </c>
      <c r="E221" s="552">
        <v>1</v>
      </c>
      <c r="F221" s="553"/>
      <c r="G221" s="551">
        <f t="shared" si="9"/>
        <v>3510</v>
      </c>
    </row>
    <row r="222" spans="1:23" ht="15.75" thickBot="1" x14ac:dyDescent="0.3">
      <c r="A222" s="570" t="s">
        <v>131</v>
      </c>
      <c r="B222" s="551">
        <v>3200</v>
      </c>
      <c r="C222" s="552">
        <v>150</v>
      </c>
      <c r="D222" s="552">
        <v>160</v>
      </c>
      <c r="E222" s="552">
        <v>0</v>
      </c>
      <c r="F222" s="553"/>
      <c r="G222" s="551">
        <f t="shared" si="9"/>
        <v>3350</v>
      </c>
    </row>
    <row r="223" spans="1:23" ht="15.75" thickBot="1" x14ac:dyDescent="0.3">
      <c r="A223" s="901" t="s">
        <v>108</v>
      </c>
      <c r="B223" s="902"/>
      <c r="C223" s="902"/>
      <c r="D223" s="902"/>
      <c r="E223" s="902"/>
      <c r="F223" s="903"/>
      <c r="G223" s="519">
        <f>SUM(G214:G222)</f>
        <v>35910</v>
      </c>
    </row>
    <row r="225" spans="1:7" ht="15.75" thickBot="1" x14ac:dyDescent="0.3"/>
    <row r="226" spans="1:7" ht="15.75" thickBot="1" x14ac:dyDescent="0.3">
      <c r="A226" s="904" t="s">
        <v>97</v>
      </c>
      <c r="B226" s="905"/>
      <c r="C226" s="905"/>
      <c r="D226" s="905"/>
      <c r="E226" s="905"/>
      <c r="F226" s="905"/>
      <c r="G226" s="906"/>
    </row>
    <row r="227" spans="1:7" ht="15.75" thickBot="1" x14ac:dyDescent="0.3">
      <c r="A227" s="907" t="s">
        <v>2008</v>
      </c>
      <c r="B227" s="908"/>
      <c r="C227" s="908"/>
      <c r="D227" s="908"/>
      <c r="E227" s="908"/>
      <c r="F227" s="908"/>
      <c r="G227" s="909"/>
    </row>
    <row r="228" spans="1:7" ht="15.75" thickBot="1" x14ac:dyDescent="0.3">
      <c r="A228" s="904" t="s">
        <v>2007</v>
      </c>
      <c r="B228" s="905"/>
      <c r="C228" s="905"/>
      <c r="D228" s="905"/>
      <c r="E228" s="905"/>
      <c r="F228" s="905"/>
      <c r="G228" s="906"/>
    </row>
    <row r="229" spans="1:7" ht="27" thickBot="1" x14ac:dyDescent="0.3">
      <c r="A229" s="564" t="s">
        <v>99</v>
      </c>
      <c r="B229" s="97" t="s">
        <v>101</v>
      </c>
      <c r="C229" s="97" t="s">
        <v>102</v>
      </c>
      <c r="D229" s="565" t="s">
        <v>103</v>
      </c>
      <c r="E229" s="565" t="s">
        <v>104</v>
      </c>
      <c r="F229" s="97"/>
      <c r="G229" s="97" t="s">
        <v>105</v>
      </c>
    </row>
    <row r="230" spans="1:7" ht="15.75" thickBot="1" x14ac:dyDescent="0.3">
      <c r="A230" s="569" t="s">
        <v>20</v>
      </c>
      <c r="B230" s="551">
        <v>3200</v>
      </c>
      <c r="C230" s="552">
        <v>150</v>
      </c>
      <c r="D230" s="552">
        <v>160</v>
      </c>
      <c r="E230" s="552">
        <v>5</v>
      </c>
      <c r="F230" s="97"/>
      <c r="G230" s="551">
        <f>+B230+C230+D230*E230</f>
        <v>4150</v>
      </c>
    </row>
    <row r="231" spans="1:7" ht="15.75" thickBot="1" x14ac:dyDescent="0.3">
      <c r="A231" s="570" t="s">
        <v>130</v>
      </c>
      <c r="B231" s="551">
        <v>3200</v>
      </c>
      <c r="C231" s="552">
        <v>150</v>
      </c>
      <c r="D231" s="552">
        <v>160</v>
      </c>
      <c r="E231" s="552">
        <v>1</v>
      </c>
      <c r="F231" s="553"/>
      <c r="G231" s="551">
        <f>+B231+C231+D231*E231</f>
        <v>3510</v>
      </c>
    </row>
    <row r="232" spans="1:7" ht="15.75" thickBot="1" x14ac:dyDescent="0.3">
      <c r="A232" s="901" t="s">
        <v>2009</v>
      </c>
      <c r="B232" s="902"/>
      <c r="C232" s="902"/>
      <c r="D232" s="902"/>
      <c r="E232" s="902"/>
      <c r="F232" s="903"/>
      <c r="G232" s="519">
        <f>SUM(G230:G231)</f>
        <v>7660</v>
      </c>
    </row>
    <row r="234" spans="1:7" ht="15.75" thickBot="1" x14ac:dyDescent="0.3"/>
    <row r="235" spans="1:7" ht="15.75" thickBot="1" x14ac:dyDescent="0.3">
      <c r="A235" s="904" t="s">
        <v>97</v>
      </c>
      <c r="B235" s="905"/>
      <c r="C235" s="905"/>
      <c r="D235" s="905"/>
      <c r="E235" s="905"/>
      <c r="F235" s="905"/>
      <c r="G235" s="906"/>
    </row>
    <row r="236" spans="1:7" ht="15.75" thickBot="1" x14ac:dyDescent="0.3">
      <c r="A236" s="907" t="s">
        <v>2010</v>
      </c>
      <c r="B236" s="908"/>
      <c r="C236" s="908"/>
      <c r="D236" s="908"/>
      <c r="E236" s="908"/>
      <c r="F236" s="908"/>
      <c r="G236" s="909"/>
    </row>
    <row r="237" spans="1:7" ht="15.75" thickBot="1" x14ac:dyDescent="0.3">
      <c r="A237" s="904" t="s">
        <v>2007</v>
      </c>
      <c r="B237" s="905"/>
      <c r="C237" s="905"/>
      <c r="D237" s="905"/>
      <c r="E237" s="905"/>
      <c r="F237" s="905"/>
      <c r="G237" s="906"/>
    </row>
    <row r="238" spans="1:7" ht="27" thickBot="1" x14ac:dyDescent="0.3">
      <c r="A238" s="564" t="s">
        <v>99</v>
      </c>
      <c r="B238" s="97" t="s">
        <v>101</v>
      </c>
      <c r="C238" s="97" t="s">
        <v>102</v>
      </c>
      <c r="D238" s="565" t="s">
        <v>103</v>
      </c>
      <c r="E238" s="565" t="s">
        <v>104</v>
      </c>
      <c r="F238" s="97"/>
      <c r="G238" s="97" t="s">
        <v>105</v>
      </c>
    </row>
    <row r="239" spans="1:7" ht="15.75" thickBot="1" x14ac:dyDescent="0.3">
      <c r="A239" s="570" t="s">
        <v>130</v>
      </c>
      <c r="B239" s="551">
        <v>3200</v>
      </c>
      <c r="C239" s="552">
        <v>150</v>
      </c>
      <c r="D239" s="552">
        <v>160</v>
      </c>
      <c r="E239" s="552">
        <v>1</v>
      </c>
      <c r="F239" s="553"/>
      <c r="G239" s="551">
        <f>+B239+C239+D239*E239</f>
        <v>3510</v>
      </c>
    </row>
    <row r="240" spans="1:7" ht="15.75" thickBot="1" x14ac:dyDescent="0.3">
      <c r="A240" s="901" t="s">
        <v>108</v>
      </c>
      <c r="B240" s="902"/>
      <c r="C240" s="902"/>
      <c r="D240" s="902"/>
      <c r="E240" s="902"/>
      <c r="F240" s="903"/>
      <c r="G240" s="519">
        <f>SUM(G239:G239)</f>
        <v>3510</v>
      </c>
    </row>
    <row r="242" spans="1:18" ht="15.75" thickBot="1" x14ac:dyDescent="0.3"/>
    <row r="243" spans="1:18" ht="15.75" thickBot="1" x14ac:dyDescent="0.3">
      <c r="A243" s="904" t="s">
        <v>97</v>
      </c>
      <c r="B243" s="905"/>
      <c r="C243" s="905"/>
      <c r="D243" s="905"/>
      <c r="E243" s="905"/>
      <c r="F243" s="905"/>
      <c r="G243" s="906"/>
      <c r="J243" s="904" t="s">
        <v>97</v>
      </c>
      <c r="K243" s="905"/>
      <c r="L243" s="905"/>
      <c r="M243" s="905"/>
      <c r="N243" s="905"/>
      <c r="O243" s="905"/>
      <c r="P243" s="905"/>
      <c r="Q243" s="905"/>
      <c r="R243" s="905"/>
    </row>
    <row r="244" spans="1:18" ht="15.75" thickBot="1" x14ac:dyDescent="0.3">
      <c r="A244" s="907" t="s">
        <v>2011</v>
      </c>
      <c r="B244" s="908"/>
      <c r="C244" s="908"/>
      <c r="D244" s="908"/>
      <c r="E244" s="908"/>
      <c r="F244" s="908"/>
      <c r="G244" s="909"/>
      <c r="J244" s="907" t="s">
        <v>2011</v>
      </c>
      <c r="K244" s="908"/>
      <c r="L244" s="908"/>
      <c r="M244" s="908"/>
      <c r="N244" s="908"/>
      <c r="O244" s="908"/>
      <c r="P244" s="908"/>
      <c r="Q244" s="908"/>
      <c r="R244" s="908"/>
    </row>
    <row r="245" spans="1:18" ht="15.75" thickBot="1" x14ac:dyDescent="0.3">
      <c r="A245" s="904" t="s">
        <v>1803</v>
      </c>
      <c r="B245" s="905"/>
      <c r="C245" s="905"/>
      <c r="D245" s="905"/>
      <c r="E245" s="905"/>
      <c r="F245" s="905"/>
      <c r="G245" s="906"/>
      <c r="J245" s="904" t="s">
        <v>1803</v>
      </c>
      <c r="K245" s="905"/>
      <c r="L245" s="905"/>
      <c r="M245" s="905"/>
      <c r="N245" s="905"/>
      <c r="O245" s="905"/>
      <c r="P245" s="905"/>
      <c r="Q245" s="905"/>
      <c r="R245" s="905"/>
    </row>
    <row r="246" spans="1:18" ht="52.5" thickBot="1" x14ac:dyDescent="0.3">
      <c r="A246" s="564" t="s">
        <v>99</v>
      </c>
      <c r="B246" s="97" t="s">
        <v>101</v>
      </c>
      <c r="C246" s="97" t="s">
        <v>102</v>
      </c>
      <c r="D246" s="565" t="s">
        <v>103</v>
      </c>
      <c r="E246" s="565" t="s">
        <v>104</v>
      </c>
      <c r="F246" s="97"/>
      <c r="G246" s="97" t="s">
        <v>105</v>
      </c>
      <c r="J246" s="564" t="s">
        <v>99</v>
      </c>
      <c r="K246" s="97" t="s">
        <v>101</v>
      </c>
      <c r="L246" s="97" t="s">
        <v>102</v>
      </c>
      <c r="M246" s="565" t="s">
        <v>103</v>
      </c>
      <c r="N246" s="565" t="s">
        <v>104</v>
      </c>
      <c r="O246" s="565"/>
      <c r="P246" s="97"/>
      <c r="Q246" s="97"/>
      <c r="R246" s="97"/>
    </row>
    <row r="247" spans="1:18" ht="15.75" thickBot="1" x14ac:dyDescent="0.3">
      <c r="A247" s="569" t="s">
        <v>147</v>
      </c>
      <c r="B247" s="551">
        <v>0</v>
      </c>
      <c r="C247" s="552">
        <v>0</v>
      </c>
      <c r="D247" s="552">
        <v>0</v>
      </c>
      <c r="E247" s="552">
        <v>0</v>
      </c>
      <c r="F247" s="97"/>
      <c r="G247" s="551">
        <f>+B247+C247+D247*E247</f>
        <v>0</v>
      </c>
      <c r="J247" s="569" t="s">
        <v>147</v>
      </c>
      <c r="K247" s="551">
        <v>0</v>
      </c>
      <c r="L247" s="552">
        <v>0</v>
      </c>
      <c r="M247" s="552">
        <v>0</v>
      </c>
      <c r="N247" s="552">
        <v>0</v>
      </c>
      <c r="O247" s="552"/>
      <c r="P247" s="97"/>
      <c r="Q247" s="97"/>
      <c r="R247" s="97"/>
    </row>
    <row r="248" spans="1:18" ht="15.75" thickBot="1" x14ac:dyDescent="0.3">
      <c r="A248" s="569" t="s">
        <v>153</v>
      </c>
      <c r="B248" s="551">
        <v>3200</v>
      </c>
      <c r="C248" s="552">
        <v>150</v>
      </c>
      <c r="D248" s="552">
        <v>160</v>
      </c>
      <c r="E248" s="552">
        <v>10</v>
      </c>
      <c r="F248" s="97"/>
      <c r="G248" s="551">
        <f>+B248+C248+D248*E248</f>
        <v>4950</v>
      </c>
      <c r="J248" s="569" t="s">
        <v>153</v>
      </c>
      <c r="K248" s="551">
        <v>3200</v>
      </c>
      <c r="L248" s="552">
        <v>150</v>
      </c>
      <c r="M248" s="552">
        <v>160</v>
      </c>
      <c r="N248" s="552">
        <v>10</v>
      </c>
      <c r="O248" s="552"/>
      <c r="P248" s="97"/>
      <c r="Q248" s="97"/>
      <c r="R248" s="97"/>
    </row>
    <row r="249" spans="1:18" ht="15.75" thickBot="1" x14ac:dyDescent="0.3">
      <c r="A249" s="569" t="s">
        <v>154</v>
      </c>
      <c r="B249" s="551">
        <v>3200</v>
      </c>
      <c r="C249" s="552">
        <v>150</v>
      </c>
      <c r="D249" s="552">
        <v>160</v>
      </c>
      <c r="E249" s="552">
        <v>9</v>
      </c>
      <c r="F249" s="97"/>
      <c r="G249" s="551">
        <f>+B249+C249+D249*E249</f>
        <v>4790</v>
      </c>
      <c r="I249" s="56"/>
      <c r="J249" s="569" t="s">
        <v>154</v>
      </c>
      <c r="K249" s="551">
        <v>3200</v>
      </c>
      <c r="L249" s="552">
        <v>150</v>
      </c>
      <c r="M249" s="552">
        <v>160</v>
      </c>
      <c r="N249" s="552">
        <v>9</v>
      </c>
      <c r="O249" s="552"/>
      <c r="P249" s="97"/>
      <c r="Q249" s="97"/>
      <c r="R249" s="97"/>
    </row>
    <row r="250" spans="1:18" ht="15.75" thickBot="1" x14ac:dyDescent="0.3">
      <c r="A250" s="569" t="s">
        <v>46</v>
      </c>
      <c r="B250" s="551">
        <v>3200</v>
      </c>
      <c r="C250" s="552">
        <v>150</v>
      </c>
      <c r="D250" s="552">
        <v>160</v>
      </c>
      <c r="E250" s="552">
        <v>8</v>
      </c>
      <c r="F250" s="97"/>
      <c r="G250" s="551">
        <f>+B250+C250+D250*E250</f>
        <v>4630</v>
      </c>
      <c r="J250" s="901" t="s">
        <v>108</v>
      </c>
      <c r="K250" s="902"/>
      <c r="L250" s="902"/>
      <c r="M250" s="902"/>
      <c r="N250" s="902"/>
      <c r="O250" s="902"/>
      <c r="P250" s="903"/>
      <c r="Q250" s="566"/>
      <c r="R250" s="566"/>
    </row>
    <row r="251" spans="1:18" ht="15.75" thickBot="1" x14ac:dyDescent="0.3">
      <c r="A251" s="550" t="s">
        <v>155</v>
      </c>
      <c r="B251" s="551">
        <v>3200</v>
      </c>
      <c r="C251" s="552">
        <v>150</v>
      </c>
      <c r="D251" s="552">
        <v>160</v>
      </c>
      <c r="E251" s="552">
        <v>7</v>
      </c>
      <c r="F251" s="553"/>
      <c r="G251" s="551">
        <f t="shared" ref="G251:G258" si="10">+B251+C251+D251*E251</f>
        <v>4470</v>
      </c>
      <c r="H251" s="56"/>
    </row>
    <row r="252" spans="1:18" ht="15.75" thickBot="1" x14ac:dyDescent="0.3">
      <c r="A252" s="550" t="s">
        <v>6</v>
      </c>
      <c r="B252" s="551">
        <v>3200</v>
      </c>
      <c r="C252" s="552">
        <v>150</v>
      </c>
      <c r="D252" s="552">
        <v>160</v>
      </c>
      <c r="E252" s="552">
        <v>6</v>
      </c>
      <c r="F252" s="553"/>
      <c r="G252" s="551">
        <f t="shared" si="10"/>
        <v>4310</v>
      </c>
    </row>
    <row r="253" spans="1:18" ht="15.75" thickBot="1" x14ac:dyDescent="0.3">
      <c r="A253" s="570" t="s">
        <v>20</v>
      </c>
      <c r="B253" s="551">
        <v>3200</v>
      </c>
      <c r="C253" s="552">
        <v>150</v>
      </c>
      <c r="D253" s="552">
        <v>160</v>
      </c>
      <c r="E253" s="552">
        <v>5</v>
      </c>
      <c r="F253" s="553"/>
      <c r="G253" s="551">
        <f t="shared" si="10"/>
        <v>4150</v>
      </c>
    </row>
    <row r="254" spans="1:18" ht="15.75" thickBot="1" x14ac:dyDescent="0.3">
      <c r="A254" s="626" t="s">
        <v>39</v>
      </c>
      <c r="B254" s="551">
        <v>3200</v>
      </c>
      <c r="C254" s="552">
        <v>150</v>
      </c>
      <c r="D254" s="552">
        <v>160</v>
      </c>
      <c r="E254" s="552">
        <v>4</v>
      </c>
      <c r="F254" s="553"/>
      <c r="G254" s="551">
        <f t="shared" si="10"/>
        <v>3990</v>
      </c>
    </row>
    <row r="255" spans="1:18" ht="15.75" thickBot="1" x14ac:dyDescent="0.3">
      <c r="A255" s="626" t="s">
        <v>40</v>
      </c>
      <c r="B255" s="551">
        <v>3200</v>
      </c>
      <c r="C255" s="552">
        <v>150</v>
      </c>
      <c r="D255" s="552">
        <v>160</v>
      </c>
      <c r="E255" s="552">
        <v>3</v>
      </c>
      <c r="F255" s="553"/>
      <c r="G255" s="551">
        <f t="shared" si="10"/>
        <v>3830</v>
      </c>
    </row>
    <row r="256" spans="1:18" ht="15.75" thickBot="1" x14ac:dyDescent="0.3">
      <c r="A256" s="626" t="s">
        <v>41</v>
      </c>
      <c r="B256" s="551">
        <v>3200</v>
      </c>
      <c r="C256" s="552">
        <v>150</v>
      </c>
      <c r="D256" s="552">
        <v>160</v>
      </c>
      <c r="E256" s="552">
        <v>2</v>
      </c>
      <c r="F256" s="553"/>
      <c r="G256" s="551">
        <f t="shared" si="10"/>
        <v>3670</v>
      </c>
    </row>
    <row r="257" spans="1:9" ht="15.75" thickBot="1" x14ac:dyDescent="0.3">
      <c r="A257" s="626" t="s">
        <v>130</v>
      </c>
      <c r="B257" s="551">
        <v>3200</v>
      </c>
      <c r="C257" s="552">
        <v>150</v>
      </c>
      <c r="D257" s="552">
        <v>160</v>
      </c>
      <c r="E257" s="552">
        <v>1</v>
      </c>
      <c r="F257" s="553"/>
      <c r="G257" s="551">
        <f t="shared" si="10"/>
        <v>3510</v>
      </c>
    </row>
    <row r="258" spans="1:9" ht="15.75" thickBot="1" x14ac:dyDescent="0.3">
      <c r="A258" s="626" t="s">
        <v>131</v>
      </c>
      <c r="B258" s="551">
        <v>3200</v>
      </c>
      <c r="C258" s="552">
        <v>0</v>
      </c>
      <c r="D258" s="552">
        <v>0</v>
      </c>
      <c r="E258" s="552">
        <v>0</v>
      </c>
      <c r="F258" s="553"/>
      <c r="G258" s="551">
        <f t="shared" si="10"/>
        <v>3200</v>
      </c>
      <c r="I258" s="56"/>
    </row>
    <row r="259" spans="1:9" ht="15.75" thickBot="1" x14ac:dyDescent="0.3">
      <c r="A259" s="951" t="s">
        <v>108</v>
      </c>
      <c r="B259" s="902"/>
      <c r="C259" s="902"/>
      <c r="D259" s="902"/>
      <c r="E259" s="902"/>
      <c r="F259" s="903"/>
      <c r="G259" s="519">
        <f>SUM(G247:G258)</f>
        <v>45500</v>
      </c>
    </row>
    <row r="261" spans="1:9" ht="15.75" thickBot="1" x14ac:dyDescent="0.3"/>
    <row r="262" spans="1:9" ht="15.75" thickBot="1" x14ac:dyDescent="0.3">
      <c r="A262" s="904" t="s">
        <v>97</v>
      </c>
      <c r="B262" s="905"/>
      <c r="C262" s="905"/>
      <c r="D262" s="905"/>
      <c r="E262" s="905"/>
      <c r="F262" s="905"/>
      <c r="G262" s="906"/>
    </row>
    <row r="263" spans="1:9" ht="15.75" thickBot="1" x14ac:dyDescent="0.3">
      <c r="A263" s="907" t="s">
        <v>2012</v>
      </c>
      <c r="B263" s="908"/>
      <c r="C263" s="908"/>
      <c r="D263" s="908"/>
      <c r="E263" s="908"/>
      <c r="F263" s="908"/>
      <c r="G263" s="909"/>
    </row>
    <row r="264" spans="1:9" ht="15.75" thickBot="1" x14ac:dyDescent="0.3">
      <c r="A264" s="904" t="s">
        <v>2007</v>
      </c>
      <c r="B264" s="905"/>
      <c r="C264" s="905"/>
      <c r="D264" s="905"/>
      <c r="E264" s="905"/>
      <c r="F264" s="905"/>
      <c r="G264" s="906"/>
    </row>
    <row r="265" spans="1:9" ht="27" thickBot="1" x14ac:dyDescent="0.3">
      <c r="A265" s="564" t="s">
        <v>99</v>
      </c>
      <c r="B265" s="97" t="s">
        <v>101</v>
      </c>
      <c r="C265" s="97" t="s">
        <v>102</v>
      </c>
      <c r="D265" s="565" t="s">
        <v>103</v>
      </c>
      <c r="E265" s="565" t="s">
        <v>104</v>
      </c>
      <c r="F265" s="97"/>
      <c r="G265" s="97" t="s">
        <v>105</v>
      </c>
    </row>
    <row r="266" spans="1:9" ht="15.75" thickBot="1" x14ac:dyDescent="0.3">
      <c r="A266" s="570" t="s">
        <v>130</v>
      </c>
      <c r="B266" s="551">
        <v>3200</v>
      </c>
      <c r="C266" s="552">
        <v>150</v>
      </c>
      <c r="D266" s="552">
        <v>160</v>
      </c>
      <c r="E266" s="552">
        <v>1</v>
      </c>
      <c r="F266" s="553"/>
      <c r="G266" s="551">
        <f>+B266+C266+D266*E266</f>
        <v>3510</v>
      </c>
    </row>
    <row r="267" spans="1:9" ht="15.75" thickBot="1" x14ac:dyDescent="0.3">
      <c r="A267" s="901" t="s">
        <v>108</v>
      </c>
      <c r="B267" s="902"/>
      <c r="C267" s="902"/>
      <c r="D267" s="902"/>
      <c r="E267" s="902"/>
      <c r="F267" s="903"/>
      <c r="G267" s="519">
        <f>SUM(G266:G266)</f>
        <v>3510</v>
      </c>
    </row>
    <row r="269" spans="1:9" ht="15.75" thickBot="1" x14ac:dyDescent="0.3"/>
    <row r="270" spans="1:9" ht="15.75" thickBot="1" x14ac:dyDescent="0.3">
      <c r="A270" s="904" t="s">
        <v>97</v>
      </c>
      <c r="B270" s="905"/>
      <c r="C270" s="905"/>
      <c r="D270" s="905"/>
      <c r="E270" s="905"/>
      <c r="F270" s="905"/>
      <c r="G270" s="906"/>
    </row>
    <row r="271" spans="1:9" ht="15.75" thickBot="1" x14ac:dyDescent="0.3">
      <c r="A271" s="907" t="s">
        <v>2013</v>
      </c>
      <c r="B271" s="908"/>
      <c r="C271" s="908"/>
      <c r="D271" s="908"/>
      <c r="E271" s="908"/>
      <c r="F271" s="908"/>
      <c r="G271" s="909"/>
    </row>
    <row r="272" spans="1:9" ht="15.75" thickBot="1" x14ac:dyDescent="0.3">
      <c r="A272" s="904" t="s">
        <v>2007</v>
      </c>
      <c r="B272" s="905"/>
      <c r="C272" s="905"/>
      <c r="D272" s="905"/>
      <c r="E272" s="905"/>
      <c r="F272" s="905"/>
      <c r="G272" s="906"/>
    </row>
    <row r="273" spans="1:7" ht="27" thickBot="1" x14ac:dyDescent="0.3">
      <c r="A273" s="564" t="s">
        <v>99</v>
      </c>
      <c r="B273" s="97" t="s">
        <v>101</v>
      </c>
      <c r="C273" s="97" t="s">
        <v>102</v>
      </c>
      <c r="D273" s="565" t="s">
        <v>103</v>
      </c>
      <c r="E273" s="565" t="s">
        <v>104</v>
      </c>
      <c r="F273" s="97"/>
      <c r="G273" s="97" t="s">
        <v>105</v>
      </c>
    </row>
    <row r="274" spans="1:7" ht="15.75" thickBot="1" x14ac:dyDescent="0.3">
      <c r="A274" s="569" t="s">
        <v>20</v>
      </c>
      <c r="B274" s="551">
        <v>3200</v>
      </c>
      <c r="C274" s="552">
        <v>150</v>
      </c>
      <c r="D274" s="552">
        <v>160</v>
      </c>
      <c r="E274" s="552">
        <v>5</v>
      </c>
      <c r="F274" s="97"/>
      <c r="G274" s="551">
        <f>+B274+C274+D274*E274</f>
        <v>4150</v>
      </c>
    </row>
    <row r="275" spans="1:7" ht="15.75" thickBot="1" x14ac:dyDescent="0.3">
      <c r="A275" s="570" t="s">
        <v>130</v>
      </c>
      <c r="B275" s="551">
        <v>3200</v>
      </c>
      <c r="C275" s="552">
        <v>150</v>
      </c>
      <c r="D275" s="552">
        <v>160</v>
      </c>
      <c r="E275" s="552">
        <v>1</v>
      </c>
      <c r="F275" s="553"/>
      <c r="G275" s="551">
        <f>+B275+C275+D275*E275</f>
        <v>3510</v>
      </c>
    </row>
    <row r="276" spans="1:7" ht="15.75" thickBot="1" x14ac:dyDescent="0.3">
      <c r="A276" s="901" t="s">
        <v>2009</v>
      </c>
      <c r="B276" s="902"/>
      <c r="C276" s="902"/>
      <c r="D276" s="902"/>
      <c r="E276" s="902"/>
      <c r="F276" s="903"/>
      <c r="G276" s="519">
        <f>SUM(G274:G275)</f>
        <v>7660</v>
      </c>
    </row>
  </sheetData>
  <mergeCells count="114">
    <mergeCell ref="A1:G1"/>
    <mergeCell ref="I1:P1"/>
    <mergeCell ref="A2:G2"/>
    <mergeCell ref="I2:P2"/>
    <mergeCell ref="A3:G3"/>
    <mergeCell ref="I3:P3"/>
    <mergeCell ref="A18:G18"/>
    <mergeCell ref="A19:G19"/>
    <mergeCell ref="A20:G20"/>
    <mergeCell ref="A27:F27"/>
    <mergeCell ref="A30:G30"/>
    <mergeCell ref="A31:G31"/>
    <mergeCell ref="I6:N6"/>
    <mergeCell ref="A7:F7"/>
    <mergeCell ref="A9:G9"/>
    <mergeCell ref="A10:G10"/>
    <mergeCell ref="A11:G11"/>
    <mergeCell ref="A15:F15"/>
    <mergeCell ref="A59:G59"/>
    <mergeCell ref="A60:G60"/>
    <mergeCell ref="A61:G61"/>
    <mergeCell ref="J68:R68"/>
    <mergeCell ref="T68:AB68"/>
    <mergeCell ref="J69:R69"/>
    <mergeCell ref="T69:AB69"/>
    <mergeCell ref="A32:G32"/>
    <mergeCell ref="A44:F44"/>
    <mergeCell ref="A47:G47"/>
    <mergeCell ref="A48:G48"/>
    <mergeCell ref="A49:G49"/>
    <mergeCell ref="A56:F56"/>
    <mergeCell ref="A104:F104"/>
    <mergeCell ref="A107:G107"/>
    <mergeCell ref="A108:G108"/>
    <mergeCell ref="A109:G109"/>
    <mergeCell ref="A116:F116"/>
    <mergeCell ref="A119:G119"/>
    <mergeCell ref="A70:F70"/>
    <mergeCell ref="J70:R70"/>
    <mergeCell ref="T70:AB70"/>
    <mergeCell ref="A72:G72"/>
    <mergeCell ref="A97:G97"/>
    <mergeCell ref="A98:G98"/>
    <mergeCell ref="J128:O128"/>
    <mergeCell ref="A129:G129"/>
    <mergeCell ref="A130:G130"/>
    <mergeCell ref="A131:G131"/>
    <mergeCell ref="A137:F137"/>
    <mergeCell ref="A140:G140"/>
    <mergeCell ref="J119:P119"/>
    <mergeCell ref="A120:G120"/>
    <mergeCell ref="J120:P120"/>
    <mergeCell ref="A121:G121"/>
    <mergeCell ref="J121:P121"/>
    <mergeCell ref="A126:F126"/>
    <mergeCell ref="A153:F153"/>
    <mergeCell ref="A156:G156"/>
    <mergeCell ref="A157:G157"/>
    <mergeCell ref="A158:G158"/>
    <mergeCell ref="A162:F162"/>
    <mergeCell ref="A165:G165"/>
    <mergeCell ref="A141:G141"/>
    <mergeCell ref="A142:G142"/>
    <mergeCell ref="A146:F146"/>
    <mergeCell ref="A148:G148"/>
    <mergeCell ref="A149:G149"/>
    <mergeCell ref="A150:G150"/>
    <mergeCell ref="A180:F180"/>
    <mergeCell ref="A183:G183"/>
    <mergeCell ref="A184:G184"/>
    <mergeCell ref="A185:G185"/>
    <mergeCell ref="A189:F189"/>
    <mergeCell ref="A192:G192"/>
    <mergeCell ref="A166:G166"/>
    <mergeCell ref="A167:G167"/>
    <mergeCell ref="A170:F170"/>
    <mergeCell ref="A173:G173"/>
    <mergeCell ref="A174:G174"/>
    <mergeCell ref="A175:G175"/>
    <mergeCell ref="A207:F207"/>
    <mergeCell ref="A210:G210"/>
    <mergeCell ref="A211:G211"/>
    <mergeCell ref="A212:G212"/>
    <mergeCell ref="A223:F223"/>
    <mergeCell ref="A226:G226"/>
    <mergeCell ref="A193:G193"/>
    <mergeCell ref="A194:G194"/>
    <mergeCell ref="A198:F198"/>
    <mergeCell ref="A201:G201"/>
    <mergeCell ref="A202:G202"/>
    <mergeCell ref="A203:G203"/>
    <mergeCell ref="A240:F240"/>
    <mergeCell ref="A243:G243"/>
    <mergeCell ref="J243:R243"/>
    <mergeCell ref="A244:G244"/>
    <mergeCell ref="J244:R244"/>
    <mergeCell ref="A245:G245"/>
    <mergeCell ref="J245:R245"/>
    <mergeCell ref="A227:G227"/>
    <mergeCell ref="A228:G228"/>
    <mergeCell ref="A232:F232"/>
    <mergeCell ref="A235:G235"/>
    <mergeCell ref="A236:G236"/>
    <mergeCell ref="A237:G237"/>
    <mergeCell ref="A270:G270"/>
    <mergeCell ref="A271:G271"/>
    <mergeCell ref="A272:G272"/>
    <mergeCell ref="A276:F276"/>
    <mergeCell ref="J250:P250"/>
    <mergeCell ref="A259:F259"/>
    <mergeCell ref="A262:G262"/>
    <mergeCell ref="A263:G263"/>
    <mergeCell ref="A264:G264"/>
    <mergeCell ref="A267:F267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CO54"/>
  <sheetViews>
    <sheetView zoomScaleNormal="100" workbookViewId="0">
      <pane xSplit="5" ySplit="6" topLeftCell="N7" activePane="bottomRight" state="frozen"/>
      <selection pane="topRight" activeCell="F1" sqref="F1"/>
      <selection pane="bottomLeft" activeCell="A7" sqref="A7"/>
      <selection pane="bottomRight" activeCell="O21" sqref="O21"/>
    </sheetView>
  </sheetViews>
  <sheetFormatPr baseColWidth="10" defaultColWidth="11.42578125" defaultRowHeight="14.25" x14ac:dyDescent="0.2"/>
  <cols>
    <col min="1" max="1" width="3.7109375" style="1" customWidth="1"/>
    <col min="2" max="2" width="5.140625" style="1" customWidth="1"/>
    <col min="3" max="3" width="40" style="1" bestFit="1" customWidth="1"/>
    <col min="4" max="4" width="14.140625" style="1" customWidth="1"/>
    <col min="5" max="5" width="5.5703125" style="1" customWidth="1"/>
    <col min="6" max="6" width="45.5703125" style="1" customWidth="1"/>
    <col min="7" max="7" width="14.140625" style="2" customWidth="1"/>
    <col min="8" max="8" width="10.28515625" style="2" customWidth="1"/>
    <col min="9" max="9" width="16.42578125" style="2" customWidth="1"/>
    <col min="10" max="10" width="10.140625" style="2" customWidth="1"/>
    <col min="11" max="11" width="13.140625" style="2" customWidth="1"/>
    <col min="12" max="12" width="10.140625" style="2" customWidth="1"/>
    <col min="13" max="13" width="11.5703125" style="3" customWidth="1"/>
    <col min="14" max="14" width="9.85546875" style="2" customWidth="1"/>
    <col min="15" max="15" width="11.5703125" style="3" customWidth="1"/>
    <col min="16" max="16" width="8.28515625" style="2" customWidth="1"/>
    <col min="17" max="17" width="11.5703125" style="3" customWidth="1"/>
    <col min="18" max="18" width="9.140625" style="2" customWidth="1"/>
    <col min="19" max="19" width="11.5703125" style="3" customWidth="1"/>
    <col min="20" max="20" width="11.28515625" style="2" customWidth="1"/>
    <col min="21" max="21" width="11.85546875" style="3" customWidth="1"/>
    <col min="22" max="22" width="10.42578125" style="2" customWidth="1"/>
    <col min="23" max="93" width="11.42578125" style="3"/>
    <col min="94" max="16384" width="11.42578125" style="1"/>
  </cols>
  <sheetData>
    <row r="1" spans="2:93" x14ac:dyDescent="0.2">
      <c r="H1" s="8" t="s">
        <v>260</v>
      </c>
      <c r="I1" s="8"/>
      <c r="J1" s="8"/>
      <c r="K1" s="8" t="s">
        <v>261</v>
      </c>
      <c r="L1" s="8" t="s">
        <v>262</v>
      </c>
    </row>
    <row r="2" spans="2:93" ht="18.75" x14ac:dyDescent="0.25">
      <c r="B2" s="861" t="s">
        <v>304</v>
      </c>
      <c r="C2" s="861"/>
      <c r="D2" s="861"/>
      <c r="E2" s="861"/>
      <c r="F2" s="861"/>
      <c r="G2" s="861"/>
      <c r="H2" s="100">
        <v>3880</v>
      </c>
      <c r="I2" s="100"/>
      <c r="J2" s="100"/>
      <c r="K2" s="100">
        <v>5800</v>
      </c>
      <c r="L2" s="100">
        <v>5200</v>
      </c>
      <c r="P2" s="3"/>
      <c r="R2" s="3"/>
      <c r="T2" s="3"/>
      <c r="V2" s="3"/>
    </row>
    <row r="3" spans="2:93" ht="18.75" x14ac:dyDescent="0.25">
      <c r="B3" s="861" t="s">
        <v>2023</v>
      </c>
      <c r="C3" s="861"/>
      <c r="D3" s="861"/>
      <c r="E3" s="861"/>
      <c r="F3" s="861"/>
      <c r="G3" s="861"/>
      <c r="H3" s="861"/>
      <c r="I3" s="861"/>
      <c r="J3" s="861"/>
      <c r="K3" s="861"/>
      <c r="L3" s="861"/>
      <c r="N3" s="3"/>
      <c r="P3" s="3"/>
      <c r="R3" s="3"/>
      <c r="T3" s="3"/>
      <c r="V3" s="3"/>
    </row>
    <row r="4" spans="2:93" ht="18.75" x14ac:dyDescent="0.25">
      <c r="B4" s="861" t="s">
        <v>306</v>
      </c>
      <c r="C4" s="861"/>
      <c r="D4" s="861"/>
      <c r="E4" s="861"/>
      <c r="F4" s="861"/>
      <c r="G4" s="861"/>
      <c r="H4" s="861"/>
      <c r="I4" s="861"/>
      <c r="J4" s="861"/>
      <c r="K4" s="861"/>
      <c r="L4" s="861"/>
      <c r="N4" s="3"/>
      <c r="P4" s="3"/>
      <c r="R4" s="3"/>
      <c r="T4" s="3"/>
      <c r="V4" s="3"/>
    </row>
    <row r="5" spans="2:93" s="106" customFormat="1" ht="16.5" x14ac:dyDescent="0.25">
      <c r="F5" s="107" t="s">
        <v>2029</v>
      </c>
      <c r="G5" s="10"/>
      <c r="H5" s="2" t="s">
        <v>49</v>
      </c>
      <c r="I5" s="2"/>
      <c r="J5" s="2" t="s">
        <v>49</v>
      </c>
      <c r="K5" s="2" t="s">
        <v>21</v>
      </c>
      <c r="L5" s="2" t="s">
        <v>49</v>
      </c>
      <c r="M5" s="2" t="s">
        <v>22</v>
      </c>
      <c r="N5" s="2" t="s">
        <v>49</v>
      </c>
      <c r="O5" s="2" t="s">
        <v>23</v>
      </c>
      <c r="P5" s="2" t="s">
        <v>49</v>
      </c>
      <c r="Q5" s="2" t="s">
        <v>24</v>
      </c>
      <c r="R5" s="2" t="s">
        <v>49</v>
      </c>
      <c r="S5" s="2" t="s">
        <v>25</v>
      </c>
      <c r="T5" s="2" t="s">
        <v>49</v>
      </c>
      <c r="U5" s="2" t="s">
        <v>26</v>
      </c>
      <c r="V5" s="2" t="s">
        <v>49</v>
      </c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</row>
    <row r="6" spans="2:93" s="106" customFormat="1" ht="16.5" x14ac:dyDescent="0.25">
      <c r="B6" s="7" t="s">
        <v>3</v>
      </c>
      <c r="C6" s="7" t="s">
        <v>4</v>
      </c>
      <c r="D6" s="7"/>
      <c r="E6" s="7"/>
      <c r="F6" s="7"/>
      <c r="G6" s="10" t="s">
        <v>5</v>
      </c>
      <c r="H6" s="2" t="s">
        <v>50</v>
      </c>
      <c r="I6" s="10" t="s">
        <v>2048</v>
      </c>
      <c r="J6" s="2" t="s">
        <v>50</v>
      </c>
      <c r="K6" s="2" t="s">
        <v>46</v>
      </c>
      <c r="L6" s="2" t="s">
        <v>50</v>
      </c>
      <c r="M6" s="2" t="s">
        <v>155</v>
      </c>
      <c r="N6" s="2" t="s">
        <v>50</v>
      </c>
      <c r="O6" s="2" t="s">
        <v>6</v>
      </c>
      <c r="P6" s="2" t="s">
        <v>50</v>
      </c>
      <c r="Q6" s="2" t="s">
        <v>20</v>
      </c>
      <c r="R6" s="2" t="s">
        <v>50</v>
      </c>
      <c r="S6" s="2" t="s">
        <v>39</v>
      </c>
      <c r="T6" s="2" t="s">
        <v>50</v>
      </c>
      <c r="U6" s="2" t="s">
        <v>40</v>
      </c>
      <c r="V6" s="2" t="s">
        <v>50</v>
      </c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</row>
    <row r="7" spans="2:93" ht="15" x14ac:dyDescent="0.25">
      <c r="B7" s="87">
        <v>1</v>
      </c>
      <c r="C7" s="107" t="s">
        <v>2025</v>
      </c>
      <c r="D7" s="108" t="s">
        <v>330</v>
      </c>
      <c r="E7"/>
      <c r="F7" s="1" t="s">
        <v>2033</v>
      </c>
      <c r="G7" s="109">
        <v>2560</v>
      </c>
      <c r="H7" s="110" t="s">
        <v>2041</v>
      </c>
      <c r="I7" s="169">
        <v>3066</v>
      </c>
      <c r="J7" s="110" t="s">
        <v>2053</v>
      </c>
      <c r="K7" s="658">
        <v>3647.2</v>
      </c>
      <c r="L7" s="5" t="s">
        <v>2061</v>
      </c>
      <c r="M7" s="662">
        <v>3647.2</v>
      </c>
      <c r="N7" s="5" t="s">
        <v>2245</v>
      </c>
      <c r="O7" s="663">
        <v>3648.14</v>
      </c>
      <c r="P7" s="5" t="s">
        <v>2261</v>
      </c>
      <c r="Q7" s="668">
        <v>3648.14</v>
      </c>
      <c r="R7" s="5" t="s">
        <v>2268</v>
      </c>
      <c r="S7" s="669">
        <v>3648.14</v>
      </c>
      <c r="T7" s="5" t="s">
        <v>2277</v>
      </c>
      <c r="U7" s="88">
        <v>3881</v>
      </c>
      <c r="V7" s="5" t="s">
        <v>2289</v>
      </c>
      <c r="W7" s="3" t="s">
        <v>328</v>
      </c>
    </row>
    <row r="8" spans="2:93" ht="15" x14ac:dyDescent="0.25">
      <c r="B8" s="87">
        <v>2</v>
      </c>
      <c r="C8" s="107" t="s">
        <v>2026</v>
      </c>
      <c r="D8" s="108" t="s">
        <v>330</v>
      </c>
      <c r="E8"/>
      <c r="F8" s="1" t="s">
        <v>2033</v>
      </c>
      <c r="G8" s="109">
        <v>2560</v>
      </c>
      <c r="H8" s="113" t="s">
        <v>223</v>
      </c>
      <c r="I8" s="656">
        <v>3065</v>
      </c>
      <c r="J8" s="113" t="s">
        <v>2236</v>
      </c>
      <c r="K8" s="658">
        <v>3647.2</v>
      </c>
      <c r="L8" s="5" t="s">
        <v>2060</v>
      </c>
      <c r="M8" s="662">
        <v>3647.2</v>
      </c>
      <c r="N8" s="5" t="s">
        <v>2246</v>
      </c>
      <c r="O8" s="663">
        <v>3648.14</v>
      </c>
      <c r="P8" s="5" t="s">
        <v>2262</v>
      </c>
      <c r="Q8" s="668">
        <v>3648.14</v>
      </c>
      <c r="R8" s="5" t="s">
        <v>2269</v>
      </c>
      <c r="S8" s="669">
        <v>3648.14</v>
      </c>
      <c r="T8" s="5" t="s">
        <v>2278</v>
      </c>
      <c r="U8" s="88">
        <v>3881</v>
      </c>
      <c r="V8" s="5" t="s">
        <v>121</v>
      </c>
      <c r="W8" s="3" t="s">
        <v>328</v>
      </c>
    </row>
    <row r="9" spans="2:93" ht="15" x14ac:dyDescent="0.25">
      <c r="B9" s="87">
        <v>3</v>
      </c>
      <c r="C9" s="107" t="s">
        <v>2027</v>
      </c>
      <c r="D9" s="108" t="s">
        <v>330</v>
      </c>
      <c r="E9"/>
      <c r="F9" s="114" t="s">
        <v>2031</v>
      </c>
      <c r="G9" s="111">
        <v>2560</v>
      </c>
      <c r="H9" s="115" t="s">
        <v>2042</v>
      </c>
      <c r="I9" s="169">
        <v>3065</v>
      </c>
      <c r="J9" s="115" t="s">
        <v>2054</v>
      </c>
      <c r="K9" s="658">
        <v>3648.14</v>
      </c>
      <c r="L9" s="5" t="s">
        <v>2058</v>
      </c>
      <c r="M9" s="662">
        <v>3648.14</v>
      </c>
      <c r="N9" s="5" t="s">
        <v>2243</v>
      </c>
      <c r="O9" s="663">
        <v>3648.14</v>
      </c>
      <c r="P9" s="5" t="s">
        <v>2263</v>
      </c>
      <c r="Q9" s="668">
        <v>3648.14</v>
      </c>
      <c r="R9" s="5" t="s">
        <v>2271</v>
      </c>
      <c r="S9" s="669">
        <v>3648.14</v>
      </c>
      <c r="T9" s="5" t="s">
        <v>2281</v>
      </c>
      <c r="U9" s="88">
        <v>3881</v>
      </c>
      <c r="V9" s="5" t="s">
        <v>2285</v>
      </c>
      <c r="W9" s="3" t="s">
        <v>328</v>
      </c>
    </row>
    <row r="10" spans="2:93" x14ac:dyDescent="0.2">
      <c r="B10" s="87">
        <v>4</v>
      </c>
      <c r="C10" s="107" t="s">
        <v>2024</v>
      </c>
      <c r="D10" s="108" t="s">
        <v>2273</v>
      </c>
      <c r="E10" s="53"/>
      <c r="F10" s="107" t="s">
        <v>2030</v>
      </c>
      <c r="G10" s="14">
        <v>3200</v>
      </c>
      <c r="H10" s="169" t="s">
        <v>2043</v>
      </c>
      <c r="I10" s="656">
        <v>3066</v>
      </c>
      <c r="J10" s="169" t="s">
        <v>2062</v>
      </c>
      <c r="K10" s="658">
        <v>3881</v>
      </c>
      <c r="L10" s="5" t="s">
        <v>2063</v>
      </c>
      <c r="M10" s="662">
        <v>3881</v>
      </c>
      <c r="N10" s="5" t="s">
        <v>2241</v>
      </c>
      <c r="O10" s="663">
        <v>3881</v>
      </c>
      <c r="P10" s="5" t="s">
        <v>2255</v>
      </c>
      <c r="Q10" s="667">
        <v>3881</v>
      </c>
      <c r="R10" s="5" t="s">
        <v>2266</v>
      </c>
      <c r="S10" s="669">
        <f>3298.85+582.15</f>
        <v>3881</v>
      </c>
      <c r="T10" s="5" t="s">
        <v>2279</v>
      </c>
      <c r="U10" s="88">
        <f>3298.85+582.15</f>
        <v>3881</v>
      </c>
      <c r="V10" s="5" t="s">
        <v>2284</v>
      </c>
      <c r="W10" s="3" t="s">
        <v>328</v>
      </c>
    </row>
    <row r="11" spans="2:93" x14ac:dyDescent="0.2">
      <c r="B11" s="87">
        <v>5</v>
      </c>
      <c r="C11" s="107" t="s">
        <v>2032</v>
      </c>
      <c r="D11" s="53" t="s">
        <v>330</v>
      </c>
      <c r="E11" s="53"/>
      <c r="F11" s="107" t="s">
        <v>2034</v>
      </c>
      <c r="G11" s="14">
        <v>2560</v>
      </c>
      <c r="H11" s="169" t="s">
        <v>223</v>
      </c>
      <c r="I11" s="656">
        <v>3065</v>
      </c>
      <c r="J11" s="169" t="s">
        <v>2064</v>
      </c>
      <c r="K11" s="658">
        <v>3648</v>
      </c>
      <c r="L11" s="5" t="s">
        <v>2065</v>
      </c>
      <c r="M11" s="661">
        <v>3880</v>
      </c>
      <c r="N11" s="5" t="s">
        <v>2250</v>
      </c>
      <c r="O11" s="663">
        <v>3880</v>
      </c>
      <c r="P11" s="5" t="s">
        <v>2256</v>
      </c>
      <c r="Q11" s="667">
        <v>4030</v>
      </c>
      <c r="R11" s="5" t="s">
        <v>119</v>
      </c>
      <c r="S11" s="669">
        <v>4030</v>
      </c>
      <c r="T11" s="5" t="s">
        <v>2290</v>
      </c>
      <c r="U11" s="88">
        <v>3880</v>
      </c>
      <c r="V11" s="5" t="s">
        <v>2292</v>
      </c>
      <c r="W11" s="3" t="s">
        <v>328</v>
      </c>
    </row>
    <row r="12" spans="2:93" x14ac:dyDescent="0.2">
      <c r="B12" s="87">
        <v>6</v>
      </c>
      <c r="C12" s="107" t="s">
        <v>2028</v>
      </c>
      <c r="D12" s="53" t="s">
        <v>330</v>
      </c>
      <c r="E12" s="53"/>
      <c r="F12" s="107" t="s">
        <v>2035</v>
      </c>
      <c r="G12" s="14">
        <v>3200</v>
      </c>
      <c r="H12" s="169" t="s">
        <v>2044</v>
      </c>
      <c r="I12" s="656">
        <v>3065</v>
      </c>
      <c r="J12" s="169" t="s">
        <v>2056</v>
      </c>
      <c r="K12" s="658">
        <v>3648.14</v>
      </c>
      <c r="L12" s="5" t="s">
        <v>2057</v>
      </c>
      <c r="M12" s="663">
        <v>3881</v>
      </c>
      <c r="N12" s="5" t="s">
        <v>2254</v>
      </c>
      <c r="O12" s="663">
        <v>3648.14</v>
      </c>
      <c r="P12" s="5" t="s">
        <v>2252</v>
      </c>
      <c r="Q12" s="668">
        <v>3648.14</v>
      </c>
      <c r="R12" s="5" t="s">
        <v>2265</v>
      </c>
      <c r="S12" s="669">
        <v>3648.14</v>
      </c>
      <c r="T12" s="5" t="s">
        <v>2282</v>
      </c>
      <c r="U12" s="88">
        <v>3648.14</v>
      </c>
      <c r="V12" s="5" t="s">
        <v>2286</v>
      </c>
      <c r="W12" s="3" t="s">
        <v>328</v>
      </c>
    </row>
    <row r="13" spans="2:93" x14ac:dyDescent="0.2">
      <c r="B13" s="87">
        <v>7</v>
      </c>
      <c r="C13" s="107" t="s">
        <v>2036</v>
      </c>
      <c r="D13" s="53" t="s">
        <v>330</v>
      </c>
      <c r="E13" s="53"/>
      <c r="F13" s="107" t="s">
        <v>2037</v>
      </c>
      <c r="G13" s="14">
        <v>2560</v>
      </c>
      <c r="H13" s="169" t="s">
        <v>2045</v>
      </c>
      <c r="I13" s="656">
        <v>3065</v>
      </c>
      <c r="J13" s="169" t="s">
        <v>2234</v>
      </c>
      <c r="K13" s="658">
        <v>3647</v>
      </c>
      <c r="L13" s="5" t="s">
        <v>2233</v>
      </c>
      <c r="M13" s="662">
        <v>3647</v>
      </c>
      <c r="N13" s="5" t="s">
        <v>2247</v>
      </c>
      <c r="O13" s="663">
        <v>3647</v>
      </c>
      <c r="P13" s="5" t="s">
        <v>2253</v>
      </c>
      <c r="Q13" s="668">
        <v>3647</v>
      </c>
      <c r="R13" s="5" t="s">
        <v>2270</v>
      </c>
      <c r="S13" s="669">
        <v>3647</v>
      </c>
      <c r="T13" s="5" t="s">
        <v>2280</v>
      </c>
      <c r="U13" s="88">
        <v>3880</v>
      </c>
      <c r="V13" s="5" t="s">
        <v>2291</v>
      </c>
      <c r="W13" s="3" t="s">
        <v>328</v>
      </c>
      <c r="Y13" s="3" t="s">
        <v>724</v>
      </c>
    </row>
    <row r="14" spans="2:93" x14ac:dyDescent="0.2">
      <c r="B14" s="87">
        <v>8</v>
      </c>
      <c r="C14" s="107" t="s">
        <v>2038</v>
      </c>
      <c r="D14" s="53" t="s">
        <v>2273</v>
      </c>
      <c r="E14" s="53"/>
      <c r="F14" s="107" t="s">
        <v>2055</v>
      </c>
      <c r="G14" s="14">
        <v>3200</v>
      </c>
      <c r="H14" s="169" t="s">
        <v>2046</v>
      </c>
      <c r="I14" s="169">
        <v>3065</v>
      </c>
      <c r="J14" s="169" t="s">
        <v>223</v>
      </c>
      <c r="K14" s="658">
        <v>1940.5</v>
      </c>
      <c r="L14" s="5" t="s">
        <v>2237</v>
      </c>
      <c r="M14" s="662">
        <v>1940.5</v>
      </c>
      <c r="N14" s="5" t="s">
        <v>2242</v>
      </c>
      <c r="O14" s="663">
        <v>1940.5</v>
      </c>
      <c r="P14" s="5" t="s">
        <v>2257</v>
      </c>
      <c r="Q14" s="668">
        <v>1940.5</v>
      </c>
      <c r="R14" s="5" t="s">
        <v>223</v>
      </c>
      <c r="S14" s="669">
        <v>1940.5</v>
      </c>
      <c r="T14" s="5" t="s">
        <v>223</v>
      </c>
      <c r="U14" s="88">
        <v>1940.5</v>
      </c>
      <c r="V14" s="5" t="s">
        <v>223</v>
      </c>
      <c r="W14" s="3" t="s">
        <v>328</v>
      </c>
    </row>
    <row r="15" spans="2:93" x14ac:dyDescent="0.2">
      <c r="B15" s="87">
        <v>9</v>
      </c>
      <c r="C15" s="107" t="s">
        <v>2039</v>
      </c>
      <c r="D15" s="53" t="s">
        <v>2273</v>
      </c>
      <c r="E15" s="53"/>
      <c r="F15" s="107" t="s">
        <v>2040</v>
      </c>
      <c r="G15" s="14">
        <v>3200</v>
      </c>
      <c r="H15" s="169" t="s">
        <v>2047</v>
      </c>
      <c r="I15" s="656">
        <v>3065</v>
      </c>
      <c r="J15" s="169" t="s">
        <v>2059</v>
      </c>
      <c r="K15" s="658">
        <v>3648</v>
      </c>
      <c r="L15" s="5" t="s">
        <v>1680</v>
      </c>
      <c r="M15" s="662">
        <v>3881</v>
      </c>
      <c r="N15" s="5" t="s">
        <v>2251</v>
      </c>
      <c r="O15" s="663">
        <v>4030</v>
      </c>
      <c r="P15" s="5" t="s">
        <v>2264</v>
      </c>
      <c r="Q15" s="668">
        <v>4500</v>
      </c>
      <c r="R15" s="5" t="s">
        <v>1779</v>
      </c>
      <c r="S15" s="88">
        <v>3410</v>
      </c>
      <c r="T15" s="5" t="s">
        <v>2295</v>
      </c>
      <c r="U15" s="88">
        <v>3880</v>
      </c>
      <c r="V15" s="5" t="s">
        <v>2295</v>
      </c>
      <c r="W15" s="3" t="s">
        <v>328</v>
      </c>
    </row>
    <row r="16" spans="2:93" x14ac:dyDescent="0.2">
      <c r="B16" s="87">
        <v>10</v>
      </c>
      <c r="C16" s="107" t="s">
        <v>2051</v>
      </c>
      <c r="D16" s="53" t="s">
        <v>330</v>
      </c>
      <c r="E16" s="53"/>
      <c r="F16" s="107"/>
      <c r="G16" s="14">
        <v>3200</v>
      </c>
      <c r="H16" s="169" t="s">
        <v>2052</v>
      </c>
      <c r="I16" s="656">
        <v>3066</v>
      </c>
      <c r="J16" s="169" t="s">
        <v>223</v>
      </c>
      <c r="K16" s="661">
        <v>3648</v>
      </c>
      <c r="L16" s="5" t="s">
        <v>2248</v>
      </c>
      <c r="M16" s="661">
        <v>4093</v>
      </c>
      <c r="N16" s="5" t="s">
        <v>2249</v>
      </c>
      <c r="O16" s="663">
        <v>3648</v>
      </c>
      <c r="P16" s="5" t="s">
        <v>223</v>
      </c>
      <c r="Q16" s="668">
        <v>3648</v>
      </c>
      <c r="R16" s="5" t="s">
        <v>2272</v>
      </c>
      <c r="S16" s="669">
        <v>3648</v>
      </c>
      <c r="T16" s="5" t="s">
        <v>2276</v>
      </c>
      <c r="U16" s="88">
        <v>3880</v>
      </c>
      <c r="V16" s="5" t="s">
        <v>2288</v>
      </c>
      <c r="W16" s="3" t="s">
        <v>328</v>
      </c>
    </row>
    <row r="17" spans="2:93" x14ac:dyDescent="0.2">
      <c r="B17" s="87">
        <v>11</v>
      </c>
      <c r="C17" s="107" t="s">
        <v>2228</v>
      </c>
      <c r="D17" s="53" t="s">
        <v>2273</v>
      </c>
      <c r="E17" s="53"/>
      <c r="F17" s="107" t="s">
        <v>2030</v>
      </c>
      <c r="G17" s="657">
        <v>3200</v>
      </c>
      <c r="H17" s="169" t="s">
        <v>2235</v>
      </c>
      <c r="I17" s="169">
        <v>3065</v>
      </c>
      <c r="J17" s="169" t="s">
        <v>2294</v>
      </c>
      <c r="K17" s="656">
        <v>3880</v>
      </c>
      <c r="L17" s="169" t="s">
        <v>2239</v>
      </c>
      <c r="M17" s="661">
        <v>3880</v>
      </c>
      <c r="N17" s="5" t="s">
        <v>2244</v>
      </c>
      <c r="O17" s="663">
        <v>3880</v>
      </c>
      <c r="P17" s="5" t="s">
        <v>2260</v>
      </c>
      <c r="Q17" s="667">
        <f>3298+582</f>
        <v>3880</v>
      </c>
      <c r="R17" s="5" t="s">
        <v>2267</v>
      </c>
      <c r="S17" s="669">
        <f>3298+349.2</f>
        <v>3647.2</v>
      </c>
      <c r="T17" s="5" t="s">
        <v>2283</v>
      </c>
      <c r="U17" s="88">
        <f>3298+582</f>
        <v>3880</v>
      </c>
      <c r="V17" s="5" t="s">
        <v>2287</v>
      </c>
      <c r="W17" s="3" t="s">
        <v>328</v>
      </c>
    </row>
    <row r="18" spans="2:93" x14ac:dyDescent="0.2">
      <c r="B18" s="87">
        <v>12</v>
      </c>
      <c r="C18" s="107" t="s">
        <v>2226</v>
      </c>
      <c r="D18" s="53"/>
      <c r="E18" s="53"/>
      <c r="F18" s="107"/>
      <c r="G18" s="658">
        <v>3712</v>
      </c>
      <c r="H18" s="169" t="s">
        <v>2238</v>
      </c>
      <c r="I18" s="169"/>
      <c r="J18" s="169"/>
      <c r="K18" s="658">
        <v>5015.84</v>
      </c>
      <c r="L18" s="169" t="s">
        <v>2238</v>
      </c>
      <c r="M18" s="658">
        <v>5015.84</v>
      </c>
      <c r="N18" s="169" t="s">
        <v>2238</v>
      </c>
      <c r="O18" s="658">
        <v>5015.84</v>
      </c>
      <c r="P18" s="169" t="s">
        <v>2238</v>
      </c>
      <c r="Q18" s="658">
        <v>5015.84</v>
      </c>
      <c r="R18" s="169" t="s">
        <v>2238</v>
      </c>
      <c r="S18" s="658">
        <v>5015.84</v>
      </c>
      <c r="T18" s="169" t="s">
        <v>2238</v>
      </c>
      <c r="U18" s="658">
        <v>5015.84</v>
      </c>
      <c r="V18" s="169" t="s">
        <v>2238</v>
      </c>
      <c r="W18" s="3" t="s">
        <v>328</v>
      </c>
    </row>
    <row r="19" spans="2:93" x14ac:dyDescent="0.2">
      <c r="B19" s="87">
        <v>13</v>
      </c>
      <c r="C19" s="107" t="s">
        <v>2227</v>
      </c>
      <c r="D19" s="53"/>
      <c r="E19" s="53"/>
      <c r="F19" s="107"/>
      <c r="G19" s="14">
        <v>3200</v>
      </c>
      <c r="H19" s="169" t="s">
        <v>2229</v>
      </c>
      <c r="I19" s="126"/>
      <c r="J19" s="169"/>
      <c r="K19" s="666">
        <v>4419.1000000000004</v>
      </c>
      <c r="L19" s="5" t="s">
        <v>2258</v>
      </c>
      <c r="M19" s="666">
        <v>4225.05</v>
      </c>
      <c r="N19" s="5" t="s">
        <v>2258</v>
      </c>
      <c r="O19" s="666">
        <v>3955.85</v>
      </c>
      <c r="P19" s="5" t="s">
        <v>2259</v>
      </c>
      <c r="Q19" s="88">
        <v>4418</v>
      </c>
      <c r="R19" s="5" t="s">
        <v>2293</v>
      </c>
      <c r="S19" s="88">
        <v>4224</v>
      </c>
      <c r="T19" s="5" t="s">
        <v>2293</v>
      </c>
      <c r="U19" s="88">
        <v>3880</v>
      </c>
      <c r="V19" s="5" t="s">
        <v>2293</v>
      </c>
      <c r="W19" s="3" t="s">
        <v>328</v>
      </c>
    </row>
    <row r="20" spans="2:93" s="87" customFormat="1" x14ac:dyDescent="0.2">
      <c r="B20" s="87">
        <v>14</v>
      </c>
      <c r="C20" s="653" t="s">
        <v>2225</v>
      </c>
      <c r="D20" s="116"/>
      <c r="E20" s="116"/>
      <c r="F20" s="87" t="s">
        <v>2231</v>
      </c>
      <c r="G20" s="117"/>
      <c r="H20" s="118"/>
      <c r="I20" s="118"/>
      <c r="J20" s="118"/>
      <c r="K20" s="119"/>
      <c r="L20" s="120"/>
      <c r="M20" s="119"/>
      <c r="N20" s="120"/>
      <c r="O20" s="119"/>
      <c r="P20" s="120"/>
      <c r="Q20" s="121"/>
      <c r="R20" s="120"/>
      <c r="S20" s="121"/>
      <c r="T20" s="120"/>
      <c r="U20" s="121"/>
      <c r="V20" s="120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22"/>
      <c r="CI20" s="122"/>
      <c r="CJ20" s="122"/>
      <c r="CK20" s="122"/>
      <c r="CL20" s="122"/>
      <c r="CM20" s="122"/>
      <c r="CN20" s="122"/>
      <c r="CO20" s="122"/>
    </row>
    <row r="21" spans="2:93" s="87" customFormat="1" x14ac:dyDescent="0.2">
      <c r="B21" s="87">
        <v>15</v>
      </c>
      <c r="C21" s="653" t="s">
        <v>2224</v>
      </c>
      <c r="D21" s="116"/>
      <c r="E21" s="116"/>
      <c r="F21" s="87" t="s">
        <v>2232</v>
      </c>
      <c r="G21" s="117"/>
      <c r="H21" s="118"/>
      <c r="I21" s="118"/>
      <c r="J21" s="118"/>
      <c r="K21" s="119"/>
      <c r="L21" s="120"/>
      <c r="M21" s="119"/>
      <c r="N21" s="120"/>
      <c r="O21" s="119"/>
      <c r="P21" s="120"/>
      <c r="Q21" s="121"/>
      <c r="R21" s="120"/>
      <c r="S21" s="121"/>
      <c r="T21" s="120"/>
      <c r="U21" s="121"/>
      <c r="V21" s="120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</row>
    <row r="22" spans="2:93" s="87" customFormat="1" x14ac:dyDescent="0.2">
      <c r="B22" s="87">
        <v>16</v>
      </c>
      <c r="C22" s="653" t="s">
        <v>2049</v>
      </c>
      <c r="D22" s="654"/>
      <c r="E22" s="116"/>
      <c r="F22" s="87" t="s">
        <v>2230</v>
      </c>
      <c r="G22" s="117"/>
      <c r="H22" s="118"/>
      <c r="I22" s="118">
        <v>3065</v>
      </c>
      <c r="J22" s="118" t="s">
        <v>2050</v>
      </c>
      <c r="K22" s="119"/>
      <c r="L22" s="120"/>
      <c r="M22" s="119"/>
      <c r="N22" s="120"/>
      <c r="O22" s="119"/>
      <c r="P22" s="120"/>
      <c r="Q22" s="121"/>
      <c r="R22" s="120"/>
      <c r="S22" s="121"/>
      <c r="T22" s="120"/>
      <c r="U22" s="121"/>
      <c r="V22" s="120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/>
      <c r="CI22" s="122"/>
      <c r="CJ22" s="122"/>
      <c r="CK22" s="122"/>
      <c r="CL22" s="122"/>
      <c r="CM22" s="122"/>
      <c r="CN22" s="122"/>
      <c r="CO22" s="122"/>
    </row>
    <row r="23" spans="2:93" x14ac:dyDescent="0.2">
      <c r="C23" s="11" t="s">
        <v>54</v>
      </c>
      <c r="D23" s="11"/>
      <c r="E23" s="11"/>
      <c r="F23" s="11"/>
      <c r="G23" s="12">
        <f t="shared" ref="G23:L23" si="0">SUM(G7:G22)</f>
        <v>38912</v>
      </c>
      <c r="H23" s="12">
        <f t="shared" si="0"/>
        <v>0</v>
      </c>
      <c r="I23" s="12">
        <f t="shared" si="0"/>
        <v>36783</v>
      </c>
      <c r="J23" s="12">
        <f t="shared" si="0"/>
        <v>0</v>
      </c>
      <c r="K23" s="12">
        <f>SUM(K7:K22)</f>
        <v>48318.12</v>
      </c>
      <c r="L23" s="12">
        <f t="shared" si="0"/>
        <v>0</v>
      </c>
      <c r="M23" s="12">
        <f>SUM(M7:M22)</f>
        <v>49266.930000000008</v>
      </c>
      <c r="N23" s="12">
        <f t="shared" ref="N23:P23" si="1">SUM(N7:N22)</f>
        <v>0</v>
      </c>
      <c r="O23" s="12">
        <f t="shared" si="1"/>
        <v>48470.749999999993</v>
      </c>
      <c r="P23" s="12">
        <f t="shared" si="1"/>
        <v>0</v>
      </c>
      <c r="Q23" s="12">
        <f>SUM(Q7:Q22)</f>
        <v>49552.899999999994</v>
      </c>
      <c r="R23" s="12">
        <f t="shared" ref="R23:T23" si="2">SUM(R7:R22)</f>
        <v>0</v>
      </c>
      <c r="S23" s="12">
        <f t="shared" si="2"/>
        <v>48036.099999999991</v>
      </c>
      <c r="T23" s="12">
        <f t="shared" si="2"/>
        <v>0</v>
      </c>
      <c r="U23" s="12">
        <f>SUM(U7:U22)</f>
        <v>49408.479999999996</v>
      </c>
      <c r="V23" s="11"/>
    </row>
    <row r="24" spans="2:93" x14ac:dyDescent="0.2">
      <c r="C24" s="11"/>
      <c r="D24" s="11"/>
      <c r="E24" s="11"/>
      <c r="F24" s="11"/>
      <c r="G24" s="11"/>
      <c r="H24" s="11"/>
      <c r="I24" s="11"/>
      <c r="J24" s="11"/>
      <c r="K24" s="664">
        <f>+K16+K19</f>
        <v>8067.1</v>
      </c>
      <c r="L24" s="11"/>
      <c r="M24" s="659">
        <f>+M18+M19+M12</f>
        <v>13121.89</v>
      </c>
      <c r="N24" s="11"/>
      <c r="O24" s="659">
        <f>+O18</f>
        <v>5015.84</v>
      </c>
      <c r="P24" s="11"/>
      <c r="Q24" s="659">
        <f>+Q18+Q19</f>
        <v>9433.84</v>
      </c>
      <c r="R24" s="11"/>
      <c r="S24" s="659">
        <f>+S18+S19+S15</f>
        <v>12649.84</v>
      </c>
      <c r="T24" s="11"/>
      <c r="U24" s="659">
        <f>+U18</f>
        <v>5015.84</v>
      </c>
      <c r="V24" s="11"/>
    </row>
    <row r="25" spans="2:93" ht="14.25" customHeight="1" x14ac:dyDescent="0.2">
      <c r="C25" s="107"/>
      <c r="D25" s="53"/>
      <c r="E25" s="53"/>
      <c r="F25" s="123"/>
      <c r="G25" s="14"/>
      <c r="H25" s="169"/>
      <c r="I25" s="957" t="s">
        <v>2274</v>
      </c>
      <c r="J25" s="957"/>
      <c r="K25" s="655">
        <f>K23-K24+I8+I10+I11+I12+I13+I15+I16+G17+1600+G18+M18+O18+Q18+S18+U18</f>
        <v>95299.219999999987</v>
      </c>
      <c r="L25" s="5"/>
      <c r="M25" s="660">
        <f>M23-M24+K16</f>
        <v>39793.040000000008</v>
      </c>
      <c r="N25" s="5"/>
      <c r="O25" s="665">
        <f>O23-O24+M12+K19+M19</f>
        <v>55980.05999999999</v>
      </c>
      <c r="P25" s="5"/>
      <c r="Q25" s="667">
        <f>Q23-Q24</f>
        <v>40119.06</v>
      </c>
      <c r="R25" s="5"/>
      <c r="S25" s="669">
        <f>S23-S24</f>
        <v>35386.259999999995</v>
      </c>
      <c r="T25" s="5"/>
      <c r="U25" s="88">
        <f>U23-U24+Q19+S15+S19</f>
        <v>56444.639999999999</v>
      </c>
      <c r="V25" s="5"/>
    </row>
    <row r="26" spans="2:93" ht="14.25" customHeight="1" x14ac:dyDescent="0.2">
      <c r="C26" s="107"/>
      <c r="D26" s="53"/>
      <c r="E26" s="53"/>
      <c r="F26" s="107"/>
      <c r="G26" s="14"/>
      <c r="H26" s="169"/>
      <c r="I26" s="957" t="s">
        <v>2275</v>
      </c>
      <c r="J26" s="957"/>
      <c r="K26" s="14" t="s">
        <v>46</v>
      </c>
      <c r="L26" s="5"/>
      <c r="M26" s="24" t="s">
        <v>155</v>
      </c>
      <c r="N26" s="5"/>
      <c r="O26" s="126" t="s">
        <v>6</v>
      </c>
      <c r="P26" s="5"/>
      <c r="Q26" s="9" t="s">
        <v>20</v>
      </c>
      <c r="R26" s="5"/>
      <c r="S26" s="9" t="s">
        <v>39</v>
      </c>
      <c r="T26" s="5"/>
      <c r="U26" s="9"/>
      <c r="V26" s="5"/>
    </row>
    <row r="27" spans="2:93" ht="14.25" customHeight="1" x14ac:dyDescent="0.2">
      <c r="C27" s="107"/>
      <c r="D27" s="53"/>
      <c r="E27" s="53"/>
      <c r="F27" s="107"/>
      <c r="G27" s="14"/>
      <c r="H27" s="169"/>
      <c r="I27" s="169"/>
      <c r="J27" s="169"/>
      <c r="K27" s="14"/>
      <c r="L27" s="5"/>
      <c r="M27" s="24"/>
      <c r="N27" s="5"/>
      <c r="O27" s="24"/>
      <c r="P27" s="5"/>
      <c r="Q27" s="9"/>
      <c r="R27" s="5"/>
      <c r="S27" s="9"/>
      <c r="T27" s="5"/>
      <c r="U27" s="9"/>
      <c r="V27" s="5"/>
    </row>
    <row r="28" spans="2:93" ht="14.25" customHeight="1" x14ac:dyDescent="0.2">
      <c r="C28" s="107"/>
      <c r="D28" s="53"/>
      <c r="E28" s="53"/>
      <c r="F28" s="107"/>
      <c r="G28" s="14"/>
      <c r="H28" s="169"/>
      <c r="I28" s="169"/>
      <c r="J28" s="169"/>
      <c r="K28" s="14"/>
      <c r="L28" s="5"/>
      <c r="M28" s="24"/>
      <c r="N28" s="5"/>
      <c r="O28" s="126"/>
      <c r="P28" s="5"/>
      <c r="Q28" s="9"/>
      <c r="R28" s="5"/>
      <c r="S28" s="9"/>
      <c r="T28" s="5"/>
      <c r="U28" s="9"/>
      <c r="V28" s="5"/>
    </row>
    <row r="29" spans="2:93" ht="14.25" customHeight="1" x14ac:dyDescent="0.2">
      <c r="C29" s="107"/>
      <c r="D29" s="53"/>
      <c r="E29" s="53"/>
      <c r="F29" s="107"/>
      <c r="G29" s="14"/>
      <c r="H29" s="169"/>
      <c r="I29" s="169"/>
      <c r="J29" s="169"/>
      <c r="K29" s="14"/>
      <c r="L29" s="5"/>
      <c r="M29" s="24"/>
      <c r="N29" s="5"/>
      <c r="O29" s="24"/>
      <c r="P29" s="5"/>
      <c r="Q29" s="9"/>
      <c r="R29" s="5"/>
      <c r="S29" s="9"/>
      <c r="T29" s="5"/>
      <c r="U29" s="9"/>
      <c r="V29" s="5"/>
    </row>
    <row r="30" spans="2:93" x14ac:dyDescent="0.2">
      <c r="C30" s="107"/>
      <c r="D30" s="53"/>
      <c r="E30" s="53"/>
      <c r="F30" s="107"/>
      <c r="G30" s="14"/>
      <c r="H30" s="169"/>
      <c r="I30" s="169"/>
      <c r="J30" s="169"/>
      <c r="K30" s="14"/>
      <c r="L30" s="5"/>
      <c r="M30" s="24"/>
      <c r="N30" s="5"/>
      <c r="O30" s="24"/>
      <c r="P30" s="5"/>
      <c r="Q30" s="9"/>
      <c r="R30" s="5"/>
      <c r="S30" s="9"/>
      <c r="T30" s="5"/>
      <c r="U30" s="9"/>
      <c r="V30" s="5"/>
    </row>
    <row r="31" spans="2:93" x14ac:dyDescent="0.2">
      <c r="C31" s="107"/>
      <c r="D31" s="53"/>
      <c r="E31" s="53"/>
      <c r="G31" s="14"/>
      <c r="H31" s="5"/>
      <c r="I31" s="5"/>
      <c r="J31" s="5"/>
      <c r="K31" s="14"/>
      <c r="L31" s="5"/>
      <c r="M31" s="24"/>
      <c r="N31" s="5"/>
      <c r="O31" s="9"/>
      <c r="P31" s="5"/>
      <c r="Q31" s="9"/>
      <c r="R31" s="5"/>
      <c r="S31" s="9"/>
      <c r="T31" s="5"/>
      <c r="U31" s="9"/>
      <c r="V31" s="5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</row>
    <row r="32" spans="2:93" x14ac:dyDescent="0.2">
      <c r="D32" s="53"/>
      <c r="E32" s="53"/>
      <c r="G32" s="14"/>
      <c r="H32" s="5"/>
      <c r="I32" s="5"/>
      <c r="J32" s="5"/>
      <c r="K32" s="14"/>
      <c r="L32" s="5"/>
      <c r="M32" s="24"/>
      <c r="N32" s="5"/>
      <c r="O32" s="9"/>
      <c r="P32" s="5"/>
      <c r="Q32" s="9"/>
      <c r="R32" s="5"/>
      <c r="S32" s="9"/>
      <c r="T32" s="5"/>
      <c r="U32" s="9"/>
      <c r="V32" s="5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</row>
    <row r="33" spans="2:93" x14ac:dyDescent="0.2">
      <c r="D33" s="53"/>
      <c r="E33" s="53"/>
      <c r="G33" s="14"/>
      <c r="H33" s="5"/>
      <c r="I33" s="5"/>
      <c r="J33" s="5"/>
      <c r="K33" s="14"/>
      <c r="L33" s="5"/>
      <c r="M33" s="24"/>
      <c r="N33" s="5"/>
      <c r="O33" s="9"/>
      <c r="P33" s="5"/>
      <c r="Q33" s="9"/>
      <c r="R33" s="5"/>
      <c r="S33" s="9"/>
      <c r="T33" s="5"/>
      <c r="U33" s="9"/>
      <c r="V33" s="5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</row>
    <row r="34" spans="2:93" x14ac:dyDescent="0.2">
      <c r="M34" s="2"/>
      <c r="O34" s="2"/>
      <c r="Q34" s="2"/>
      <c r="S34" s="2"/>
      <c r="U34" s="2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</row>
    <row r="43" spans="2:93" x14ac:dyDescent="0.2">
      <c r="U43" s="9"/>
      <c r="V43" s="62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</row>
    <row r="44" spans="2:93" x14ac:dyDescent="0.2">
      <c r="G44" s="129"/>
      <c r="H44" s="5"/>
      <c r="I44" s="5"/>
      <c r="J44" s="5"/>
      <c r="K44" s="14"/>
      <c r="L44" s="5"/>
      <c r="M44" s="5"/>
      <c r="N44" s="5"/>
      <c r="O44" s="5"/>
      <c r="P44" s="5"/>
      <c r="S44" s="5"/>
      <c r="T44" s="5"/>
      <c r="U44" s="5"/>
      <c r="V44" s="5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</row>
    <row r="45" spans="2:93" x14ac:dyDescent="0.2">
      <c r="C45" s="123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</row>
    <row r="46" spans="2:93" ht="15" x14ac:dyDescent="0.25">
      <c r="B46" s="123"/>
      <c r="C46" s="123"/>
      <c r="D46" s="108"/>
      <c r="E46"/>
      <c r="F46" s="107"/>
      <c r="G46" s="109"/>
      <c r="H46" s="113"/>
      <c r="I46" s="113"/>
      <c r="J46" s="113"/>
      <c r="K46" s="111"/>
      <c r="L46" s="871"/>
      <c r="M46" s="871"/>
      <c r="N46" s="113"/>
      <c r="O46" s="111"/>
      <c r="P46" s="113"/>
      <c r="Q46" s="111"/>
      <c r="R46" s="113"/>
      <c r="S46" s="111"/>
      <c r="T46" s="113"/>
      <c r="U46" s="111"/>
      <c r="V46" s="113"/>
    </row>
    <row r="47" spans="2:93" ht="15" x14ac:dyDescent="0.25">
      <c r="B47" s="123"/>
      <c r="C47" s="178"/>
      <c r="D47" s="108"/>
      <c r="E47"/>
      <c r="F47" s="107"/>
      <c r="G47" s="109"/>
      <c r="H47" s="110"/>
      <c r="I47" s="110"/>
      <c r="J47" s="110"/>
      <c r="K47" s="111"/>
      <c r="L47" s="110"/>
      <c r="M47" s="110"/>
      <c r="N47" s="110"/>
      <c r="O47" s="24"/>
      <c r="P47" s="5"/>
      <c r="Q47" s="5"/>
      <c r="R47" s="5"/>
      <c r="S47" s="5"/>
      <c r="T47" s="5"/>
      <c r="U47" s="9"/>
      <c r="V47" s="5"/>
    </row>
    <row r="48" spans="2:93" x14ac:dyDescent="0.2">
      <c r="B48" s="123"/>
      <c r="D48" s="53"/>
      <c r="E48" s="53"/>
      <c r="F48" s="107"/>
      <c r="G48" s="14"/>
      <c r="H48" s="169"/>
      <c r="I48" s="169"/>
      <c r="J48" s="169"/>
      <c r="K48" s="126"/>
      <c r="L48" s="5"/>
      <c r="M48" s="126"/>
      <c r="N48" s="5"/>
      <c r="O48" s="126"/>
      <c r="P48" s="5"/>
      <c r="Q48" s="9"/>
      <c r="R48" s="5"/>
      <c r="S48" s="9"/>
      <c r="T48" s="5"/>
      <c r="U48" s="9"/>
      <c r="V48" s="5"/>
    </row>
    <row r="49" spans="2:22" ht="15" customHeight="1" x14ac:dyDescent="0.2">
      <c r="B49" s="123"/>
      <c r="D49" s="123"/>
      <c r="E49" s="53"/>
      <c r="F49" s="107"/>
      <c r="G49" s="14"/>
      <c r="H49" s="169"/>
      <c r="I49" s="169"/>
      <c r="J49" s="169"/>
      <c r="K49" s="126"/>
      <c r="L49" s="872"/>
      <c r="M49" s="872"/>
      <c r="N49" s="5"/>
      <c r="O49" s="126"/>
      <c r="P49" s="5"/>
      <c r="Q49" s="9"/>
      <c r="R49" s="5"/>
      <c r="S49" s="9"/>
      <c r="T49" s="5"/>
      <c r="U49" s="9"/>
      <c r="V49" s="5"/>
    </row>
    <row r="50" spans="2:22" x14ac:dyDescent="0.2">
      <c r="B50" s="123"/>
      <c r="D50" s="53"/>
      <c r="E50" s="53"/>
      <c r="G50" s="14"/>
      <c r="H50" s="169"/>
      <c r="I50" s="169"/>
      <c r="J50" s="169"/>
      <c r="K50" s="126"/>
      <c r="L50" s="5"/>
      <c r="M50" s="126"/>
      <c r="N50" s="5"/>
      <c r="O50" s="126"/>
      <c r="P50" s="5"/>
      <c r="Q50" s="9"/>
      <c r="R50" s="5"/>
      <c r="S50" s="9"/>
      <c r="T50" s="5"/>
      <c r="U50" s="9"/>
      <c r="V50" s="5"/>
    </row>
    <row r="51" spans="2:22" x14ac:dyDescent="0.2">
      <c r="B51" s="123"/>
      <c r="D51" s="53"/>
      <c r="E51" s="53"/>
      <c r="F51" s="107"/>
      <c r="G51" s="14"/>
      <c r="H51" s="169"/>
      <c r="I51" s="169"/>
      <c r="J51" s="169"/>
      <c r="K51" s="126"/>
      <c r="L51" s="5"/>
      <c r="M51" s="126"/>
      <c r="N51" s="5"/>
      <c r="O51" s="126"/>
      <c r="P51" s="5"/>
      <c r="Q51" s="9"/>
      <c r="R51" s="5"/>
      <c r="S51" s="9"/>
      <c r="T51" s="5"/>
      <c r="U51" s="9"/>
      <c r="V51" s="5"/>
    </row>
    <row r="52" spans="2:22" x14ac:dyDescent="0.2">
      <c r="B52" s="123"/>
      <c r="D52" s="53"/>
      <c r="E52" s="53"/>
      <c r="F52" s="107"/>
      <c r="G52" s="14"/>
      <c r="H52" s="169"/>
      <c r="I52" s="169"/>
      <c r="J52" s="169"/>
      <c r="K52" s="126"/>
      <c r="L52" s="873"/>
      <c r="M52" s="873"/>
      <c r="N52" s="5"/>
      <c r="O52" s="126"/>
      <c r="P52" s="5"/>
      <c r="Q52" s="9"/>
      <c r="R52" s="5"/>
      <c r="S52" s="9"/>
      <c r="T52" s="5"/>
      <c r="U52" s="9"/>
      <c r="V52" s="5"/>
    </row>
    <row r="53" spans="2:22" ht="14.25" customHeight="1" x14ac:dyDescent="0.2">
      <c r="D53" s="53"/>
      <c r="E53" s="53"/>
      <c r="F53" s="123"/>
      <c r="G53" s="14"/>
      <c r="H53" s="169"/>
      <c r="I53" s="169"/>
      <c r="J53" s="169"/>
      <c r="K53" s="14"/>
      <c r="L53" s="5"/>
      <c r="M53" s="14"/>
      <c r="N53" s="5"/>
      <c r="O53" s="14"/>
      <c r="P53" s="5"/>
      <c r="Q53" s="14"/>
      <c r="R53" s="5"/>
      <c r="S53" s="9"/>
      <c r="T53" s="5"/>
      <c r="U53" s="9"/>
      <c r="V53" s="5"/>
    </row>
    <row r="54" spans="2:22" ht="14.25" customHeight="1" x14ac:dyDescent="0.2">
      <c r="D54" s="123"/>
      <c r="E54" s="53"/>
      <c r="F54" s="107"/>
      <c r="G54" s="14"/>
      <c r="H54" s="169"/>
      <c r="I54" s="169"/>
      <c r="J54" s="169"/>
      <c r="K54" s="14"/>
      <c r="L54" s="873"/>
      <c r="M54" s="873"/>
      <c r="N54" s="5"/>
      <c r="O54" s="54"/>
      <c r="P54" s="5"/>
      <c r="Q54" s="9"/>
      <c r="R54" s="5"/>
      <c r="S54" s="9"/>
      <c r="T54" s="5"/>
      <c r="U54" s="9"/>
      <c r="V54" s="5"/>
    </row>
  </sheetData>
  <mergeCells count="11">
    <mergeCell ref="L49:M49"/>
    <mergeCell ref="L52:M52"/>
    <mergeCell ref="L54:M54"/>
    <mergeCell ref="B2:G2"/>
    <mergeCell ref="B3:G3"/>
    <mergeCell ref="H3:L3"/>
    <mergeCell ref="B4:G4"/>
    <mergeCell ref="H4:L4"/>
    <mergeCell ref="L46:M46"/>
    <mergeCell ref="I26:J26"/>
    <mergeCell ref="I25:J25"/>
  </mergeCells>
  <phoneticPr fontId="124" type="noConversion"/>
  <pageMargins left="0.7" right="0.7" top="0.75" bottom="0.75" header="0.3" footer="0.3"/>
  <pageSetup orientation="portrait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</sheetPr>
  <dimension ref="A1:H40"/>
  <sheetViews>
    <sheetView zoomScale="82" zoomScaleNormal="82" workbookViewId="0">
      <selection activeCell="E48" sqref="E48"/>
    </sheetView>
  </sheetViews>
  <sheetFormatPr baseColWidth="10" defaultColWidth="35.5703125" defaultRowHeight="15" x14ac:dyDescent="0.25"/>
  <cols>
    <col min="1" max="1" width="25.5703125" style="309" customWidth="1"/>
    <col min="3" max="3" width="23" bestFit="1" customWidth="1"/>
    <col min="4" max="4" width="36.85546875" bestFit="1" customWidth="1"/>
    <col min="5" max="5" width="29.28515625" bestFit="1" customWidth="1"/>
  </cols>
  <sheetData>
    <row r="1" spans="1:6" ht="18.75" x14ac:dyDescent="0.3">
      <c r="A1" s="958" t="s">
        <v>2066</v>
      </c>
      <c r="B1" s="958"/>
      <c r="C1" s="958"/>
      <c r="D1" s="958"/>
      <c r="E1" s="958"/>
      <c r="F1" s="958"/>
    </row>
    <row r="2" spans="1:6" x14ac:dyDescent="0.25">
      <c r="A2" s="309" t="s">
        <v>2067</v>
      </c>
      <c r="B2" s="635" t="s">
        <v>2068</v>
      </c>
      <c r="C2" s="635" t="s">
        <v>2069</v>
      </c>
      <c r="D2" s="635" t="s">
        <v>2070</v>
      </c>
      <c r="E2" s="635" t="s">
        <v>2071</v>
      </c>
      <c r="F2" s="635" t="s">
        <v>270</v>
      </c>
    </row>
    <row r="3" spans="1:6" hidden="1" x14ac:dyDescent="0.25">
      <c r="A3" s="309">
        <v>1</v>
      </c>
      <c r="B3" t="s">
        <v>2072</v>
      </c>
      <c r="C3" s="636" t="s">
        <v>2073</v>
      </c>
      <c r="D3" s="637" t="s">
        <v>2074</v>
      </c>
      <c r="E3" s="155" t="s">
        <v>2075</v>
      </c>
      <c r="F3">
        <v>3118479115</v>
      </c>
    </row>
    <row r="4" spans="1:6" hidden="1" x14ac:dyDescent="0.25">
      <c r="A4" s="309">
        <v>2</v>
      </c>
      <c r="B4" t="s">
        <v>2076</v>
      </c>
      <c r="C4" s="636" t="s">
        <v>2077</v>
      </c>
      <c r="D4" s="637" t="s">
        <v>2078</v>
      </c>
      <c r="E4" s="155" t="s">
        <v>2079</v>
      </c>
      <c r="F4">
        <v>4641069752</v>
      </c>
    </row>
    <row r="5" spans="1:6" x14ac:dyDescent="0.25">
      <c r="A5" s="638" t="s">
        <v>2080</v>
      </c>
      <c r="B5" s="377" t="s">
        <v>2081</v>
      </c>
      <c r="C5" s="640" t="s">
        <v>2082</v>
      </c>
      <c r="D5" s="641" t="s">
        <v>2083</v>
      </c>
      <c r="E5" s="642" t="s">
        <v>2084</v>
      </c>
      <c r="F5" s="643" t="s">
        <v>2085</v>
      </c>
    </row>
    <row r="6" spans="1:6" hidden="1" x14ac:dyDescent="0.25">
      <c r="A6" s="309">
        <v>4</v>
      </c>
      <c r="B6" t="s">
        <v>2086</v>
      </c>
      <c r="C6" s="636" t="s">
        <v>2087</v>
      </c>
      <c r="D6" s="644" t="s">
        <v>2088</v>
      </c>
      <c r="E6" s="155" t="s">
        <v>2089</v>
      </c>
      <c r="F6">
        <v>4421568677</v>
      </c>
    </row>
    <row r="7" spans="1:6" hidden="1" x14ac:dyDescent="0.25">
      <c r="A7" s="309">
        <v>5</v>
      </c>
      <c r="B7" t="s">
        <v>2090</v>
      </c>
      <c r="C7" s="636" t="s">
        <v>2091</v>
      </c>
      <c r="D7" s="644" t="s">
        <v>2092</v>
      </c>
      <c r="E7" s="155" t="s">
        <v>2093</v>
      </c>
      <c r="F7">
        <v>4777509262</v>
      </c>
    </row>
    <row r="8" spans="1:6" hidden="1" x14ac:dyDescent="0.25">
      <c r="A8" s="638" t="s">
        <v>2094</v>
      </c>
      <c r="B8" s="640" t="s">
        <v>2095</v>
      </c>
      <c r="C8" s="640" t="s">
        <v>2096</v>
      </c>
      <c r="D8" s="641" t="s">
        <v>2097</v>
      </c>
      <c r="E8" s="642" t="s">
        <v>2098</v>
      </c>
      <c r="F8" s="639">
        <v>4761068306</v>
      </c>
    </row>
    <row r="9" spans="1:6" hidden="1" x14ac:dyDescent="0.25">
      <c r="A9" s="638" t="s">
        <v>2094</v>
      </c>
      <c r="B9" s="640" t="s">
        <v>2099</v>
      </c>
      <c r="C9" s="640" t="s">
        <v>2100</v>
      </c>
      <c r="D9" s="641" t="s">
        <v>2101</v>
      </c>
      <c r="E9" s="642" t="s">
        <v>2102</v>
      </c>
      <c r="F9" s="639">
        <v>4771221785</v>
      </c>
    </row>
    <row r="10" spans="1:6" x14ac:dyDescent="0.25">
      <c r="A10" s="638" t="s">
        <v>2103</v>
      </c>
      <c r="B10" s="377" t="s">
        <v>2104</v>
      </c>
      <c r="C10" s="640" t="s">
        <v>2105</v>
      </c>
      <c r="D10" s="641" t="s">
        <v>2106</v>
      </c>
      <c r="E10" s="642" t="s">
        <v>2107</v>
      </c>
      <c r="F10" s="643" t="s">
        <v>2108</v>
      </c>
    </row>
    <row r="11" spans="1:6" x14ac:dyDescent="0.25">
      <c r="A11" s="638" t="s">
        <v>2080</v>
      </c>
      <c r="B11" s="377" t="s">
        <v>2109</v>
      </c>
      <c r="C11" s="640" t="s">
        <v>2110</v>
      </c>
      <c r="D11" s="641" t="s">
        <v>2111</v>
      </c>
      <c r="E11" s="642" t="s">
        <v>2112</v>
      </c>
      <c r="F11" s="643" t="s">
        <v>2113</v>
      </c>
    </row>
    <row r="12" spans="1:6" x14ac:dyDescent="0.25">
      <c r="A12" s="638" t="s">
        <v>2103</v>
      </c>
      <c r="B12" s="377" t="s">
        <v>2104</v>
      </c>
      <c r="C12" s="640" t="s">
        <v>2114</v>
      </c>
      <c r="D12" s="641" t="s">
        <v>2115</v>
      </c>
      <c r="E12" s="642" t="s">
        <v>2116</v>
      </c>
      <c r="F12" s="643" t="s">
        <v>2117</v>
      </c>
    </row>
    <row r="13" spans="1:6" hidden="1" x14ac:dyDescent="0.25">
      <c r="A13" s="309">
        <v>11</v>
      </c>
      <c r="B13" t="s">
        <v>2118</v>
      </c>
      <c r="C13" s="636" t="s">
        <v>2119</v>
      </c>
      <c r="D13" s="644" t="s">
        <v>2120</v>
      </c>
      <c r="E13" s="155" t="s">
        <v>2121</v>
      </c>
      <c r="F13">
        <v>4625991010</v>
      </c>
    </row>
    <row r="14" spans="1:6" hidden="1" x14ac:dyDescent="0.25">
      <c r="A14" s="309">
        <v>12</v>
      </c>
      <c r="B14" t="s">
        <v>2122</v>
      </c>
      <c r="C14" s="636" t="s">
        <v>2123</v>
      </c>
      <c r="D14" s="644" t="s">
        <v>2124</v>
      </c>
      <c r="E14" s="155" t="s">
        <v>2125</v>
      </c>
      <c r="F14">
        <v>4777619302</v>
      </c>
    </row>
    <row r="15" spans="1:6" hidden="1" x14ac:dyDescent="0.25">
      <c r="A15" s="309">
        <v>13</v>
      </c>
      <c r="B15" t="s">
        <v>2126</v>
      </c>
      <c r="C15" s="636" t="s">
        <v>2127</v>
      </c>
      <c r="D15" s="644" t="s">
        <v>2128</v>
      </c>
      <c r="E15" s="155" t="s">
        <v>2129</v>
      </c>
      <c r="F15">
        <v>4621498756</v>
      </c>
    </row>
    <row r="16" spans="1:6" x14ac:dyDescent="0.25">
      <c r="A16" s="638" t="s">
        <v>2103</v>
      </c>
      <c r="B16" s="377" t="s">
        <v>2130</v>
      </c>
      <c r="C16" s="640" t="s">
        <v>2131</v>
      </c>
      <c r="D16" s="641" t="s">
        <v>2132</v>
      </c>
      <c r="E16" s="642" t="s">
        <v>2133</v>
      </c>
      <c r="F16" s="643" t="s">
        <v>2134</v>
      </c>
    </row>
    <row r="17" spans="1:8" hidden="1" x14ac:dyDescent="0.25">
      <c r="A17" s="309">
        <v>15</v>
      </c>
      <c r="B17" t="s">
        <v>2135</v>
      </c>
      <c r="C17" s="636" t="s">
        <v>2136</v>
      </c>
      <c r="D17" s="645" t="s">
        <v>2137</v>
      </c>
      <c r="E17" s="155" t="s">
        <v>2138</v>
      </c>
      <c r="F17">
        <v>4774069494</v>
      </c>
    </row>
    <row r="18" spans="1:8" ht="30" x14ac:dyDescent="0.25">
      <c r="A18" s="309" t="s">
        <v>2103</v>
      </c>
      <c r="B18" s="377" t="s">
        <v>2139</v>
      </c>
      <c r="C18" s="636" t="s">
        <v>2140</v>
      </c>
      <c r="D18" s="644" t="s">
        <v>2141</v>
      </c>
      <c r="E18" s="155" t="s">
        <v>2142</v>
      </c>
      <c r="F18">
        <v>4772562553</v>
      </c>
    </row>
    <row r="19" spans="1:8" hidden="1" x14ac:dyDescent="0.25">
      <c r="A19" s="309">
        <v>17</v>
      </c>
      <c r="B19" t="s">
        <v>2143</v>
      </c>
      <c r="C19" s="636" t="s">
        <v>2144</v>
      </c>
      <c r="D19" s="644" t="s">
        <v>2145</v>
      </c>
      <c r="E19" s="155" t="s">
        <v>2146</v>
      </c>
      <c r="F19">
        <v>4776717209</v>
      </c>
    </row>
    <row r="20" spans="1:8" hidden="1" x14ac:dyDescent="0.25">
      <c r="A20" s="638" t="s">
        <v>2094</v>
      </c>
      <c r="B20" s="639" t="s">
        <v>2147</v>
      </c>
      <c r="C20" s="640" t="s">
        <v>2148</v>
      </c>
      <c r="D20" s="641" t="s">
        <v>2149</v>
      </c>
      <c r="E20" s="642" t="s">
        <v>2150</v>
      </c>
      <c r="F20" s="639">
        <v>4777292930</v>
      </c>
    </row>
    <row r="21" spans="1:8" x14ac:dyDescent="0.25">
      <c r="A21" s="638" t="s">
        <v>2103</v>
      </c>
      <c r="B21" s="377" t="s">
        <v>2151</v>
      </c>
      <c r="C21" s="640" t="s">
        <v>2152</v>
      </c>
      <c r="D21" s="641" t="s">
        <v>2153</v>
      </c>
      <c r="E21" s="642" t="s">
        <v>2154</v>
      </c>
      <c r="F21" s="639">
        <v>4772003959</v>
      </c>
    </row>
    <row r="22" spans="1:8" ht="15.75" thickBot="1" x14ac:dyDescent="0.3">
      <c r="A22" s="638" t="s">
        <v>2103</v>
      </c>
      <c r="B22" s="377" t="s">
        <v>2155</v>
      </c>
      <c r="C22" s="640" t="s">
        <v>2156</v>
      </c>
      <c r="D22" s="646" t="s">
        <v>2157</v>
      </c>
      <c r="E22" s="642" t="s">
        <v>2158</v>
      </c>
      <c r="F22" s="639">
        <v>4771792727</v>
      </c>
    </row>
    <row r="23" spans="1:8" ht="15.75" hidden="1" thickBot="1" x14ac:dyDescent="0.3">
      <c r="A23" s="309">
        <v>21</v>
      </c>
      <c r="B23" t="s">
        <v>2159</v>
      </c>
      <c r="C23" s="636" t="s">
        <v>2160</v>
      </c>
      <c r="D23" s="155" t="s">
        <v>2161</v>
      </c>
      <c r="E23" s="155" t="s">
        <v>2162</v>
      </c>
      <c r="F23">
        <v>4776779855</v>
      </c>
    </row>
    <row r="24" spans="1:8" ht="15.75" hidden="1" thickBot="1" x14ac:dyDescent="0.3">
      <c r="A24" s="638" t="s">
        <v>2094</v>
      </c>
      <c r="B24" s="639" t="s">
        <v>2163</v>
      </c>
      <c r="C24" s="640" t="s">
        <v>2164</v>
      </c>
      <c r="D24" s="639" t="s">
        <v>2165</v>
      </c>
      <c r="E24" s="639"/>
      <c r="F24" s="639"/>
    </row>
    <row r="25" spans="1:8" ht="15.75" thickBot="1" x14ac:dyDescent="0.3">
      <c r="A25" s="638" t="s">
        <v>2103</v>
      </c>
      <c r="B25" s="377" t="s">
        <v>2166</v>
      </c>
      <c r="C25" s="640" t="s">
        <v>2167</v>
      </c>
      <c r="D25" s="642" t="s">
        <v>2168</v>
      </c>
      <c r="E25" s="647" t="s">
        <v>2169</v>
      </c>
      <c r="F25" s="643" t="s">
        <v>2170</v>
      </c>
      <c r="H25" t="s">
        <v>2171</v>
      </c>
    </row>
    <row r="26" spans="1:8" ht="15.75" thickBot="1" x14ac:dyDescent="0.3">
      <c r="A26" s="638" t="s">
        <v>2103</v>
      </c>
      <c r="B26" s="377" t="s">
        <v>2172</v>
      </c>
      <c r="C26" s="640" t="s">
        <v>2173</v>
      </c>
      <c r="D26" s="642" t="s">
        <v>2174</v>
      </c>
      <c r="E26" s="648" t="s">
        <v>2175</v>
      </c>
      <c r="F26" s="639">
        <v>4181146275</v>
      </c>
    </row>
    <row r="27" spans="1:8" ht="15.75" hidden="1" thickBot="1" x14ac:dyDescent="0.3">
      <c r="A27" s="649" t="s">
        <v>2094</v>
      </c>
      <c r="B27" s="639" t="s">
        <v>2176</v>
      </c>
      <c r="C27" s="640" t="s">
        <v>2177</v>
      </c>
      <c r="D27" s="650" t="s">
        <v>2178</v>
      </c>
      <c r="E27" s="639"/>
      <c r="F27" s="639"/>
    </row>
    <row r="28" spans="1:8" ht="15.75" thickBot="1" x14ac:dyDescent="0.3">
      <c r="A28" s="638" t="s">
        <v>2103</v>
      </c>
      <c r="B28" s="377" t="s">
        <v>2179</v>
      </c>
      <c r="C28" s="640" t="s">
        <v>2180</v>
      </c>
      <c r="D28" s="651" t="s">
        <v>2181</v>
      </c>
      <c r="E28" s="648" t="s">
        <v>2182</v>
      </c>
      <c r="F28" s="643" t="s">
        <v>2183</v>
      </c>
    </row>
    <row r="29" spans="1:8" ht="15.75" thickBot="1" x14ac:dyDescent="0.3">
      <c r="A29" s="638" t="s">
        <v>2103</v>
      </c>
      <c r="B29" s="377" t="s">
        <v>2184</v>
      </c>
      <c r="C29" s="640" t="s">
        <v>2185</v>
      </c>
      <c r="D29" s="642" t="s">
        <v>2186</v>
      </c>
      <c r="E29" s="155" t="s">
        <v>2187</v>
      </c>
      <c r="F29" s="643" t="s">
        <v>2188</v>
      </c>
      <c r="H29" t="s">
        <v>2189</v>
      </c>
    </row>
    <row r="30" spans="1:8" ht="15.75" thickBot="1" x14ac:dyDescent="0.3">
      <c r="A30" s="638" t="s">
        <v>2103</v>
      </c>
      <c r="B30" s="377" t="s">
        <v>2190</v>
      </c>
      <c r="C30" s="639" t="s">
        <v>2191</v>
      </c>
      <c r="D30" s="642" t="s">
        <v>2192</v>
      </c>
      <c r="E30" s="648" t="s">
        <v>2193</v>
      </c>
      <c r="F30" s="643">
        <v>4731030848</v>
      </c>
    </row>
    <row r="31" spans="1:8" ht="15.75" hidden="1" thickBot="1" x14ac:dyDescent="0.3">
      <c r="A31" s="638" t="s">
        <v>2094</v>
      </c>
      <c r="B31" s="639" t="s">
        <v>2194</v>
      </c>
      <c r="C31" s="639"/>
      <c r="D31" s="642" t="s">
        <v>2195</v>
      </c>
      <c r="E31" s="639"/>
      <c r="F31" s="639"/>
    </row>
    <row r="32" spans="1:8" ht="15.75" hidden="1" thickBot="1" x14ac:dyDescent="0.3">
      <c r="A32" s="638" t="s">
        <v>2094</v>
      </c>
      <c r="B32" s="639" t="s">
        <v>2196</v>
      </c>
      <c r="C32" s="639"/>
      <c r="D32" s="642" t="s">
        <v>2197</v>
      </c>
      <c r="E32" s="639"/>
      <c r="F32" s="639"/>
    </row>
    <row r="33" spans="1:6" ht="15.75" hidden="1" thickBot="1" x14ac:dyDescent="0.3">
      <c r="A33" s="638" t="s">
        <v>2094</v>
      </c>
      <c r="B33" s="639" t="s">
        <v>2198</v>
      </c>
      <c r="C33" s="639" t="s">
        <v>2199</v>
      </c>
      <c r="D33" s="642" t="s">
        <v>2200</v>
      </c>
      <c r="E33" s="639"/>
      <c r="F33" s="639"/>
    </row>
    <row r="34" spans="1:6" ht="15.75" hidden="1" thickBot="1" x14ac:dyDescent="0.3">
      <c r="A34" s="638" t="s">
        <v>2094</v>
      </c>
      <c r="B34" s="639" t="s">
        <v>2201</v>
      </c>
      <c r="C34" s="639"/>
      <c r="D34" s="642" t="s">
        <v>2202</v>
      </c>
      <c r="E34" s="639"/>
      <c r="F34" s="639"/>
    </row>
    <row r="35" spans="1:6" ht="15.75" hidden="1" thickBot="1" x14ac:dyDescent="0.3">
      <c r="A35" s="638" t="s">
        <v>2094</v>
      </c>
      <c r="B35" s="639" t="s">
        <v>2203</v>
      </c>
      <c r="C35" s="639" t="s">
        <v>2204</v>
      </c>
      <c r="D35" s="642" t="s">
        <v>2205</v>
      </c>
      <c r="E35" s="639"/>
      <c r="F35" s="639"/>
    </row>
    <row r="36" spans="1:6" ht="15.75" hidden="1" thickBot="1" x14ac:dyDescent="0.3">
      <c r="A36" s="638" t="s">
        <v>2094</v>
      </c>
      <c r="B36" s="639" t="s">
        <v>2206</v>
      </c>
      <c r="C36" s="639" t="s">
        <v>2207</v>
      </c>
      <c r="D36" s="642" t="s">
        <v>2208</v>
      </c>
      <c r="E36" s="639"/>
      <c r="F36" s="639"/>
    </row>
    <row r="37" spans="1:6" ht="15.75" hidden="1" thickBot="1" x14ac:dyDescent="0.3">
      <c r="A37" s="638" t="s">
        <v>2094</v>
      </c>
      <c r="B37" s="639" t="s">
        <v>2209</v>
      </c>
      <c r="C37" s="639" t="s">
        <v>2210</v>
      </c>
      <c r="D37" s="642" t="s">
        <v>2211</v>
      </c>
      <c r="E37" s="639"/>
      <c r="F37" s="639"/>
    </row>
    <row r="38" spans="1:6" ht="15.75" thickBot="1" x14ac:dyDescent="0.3">
      <c r="A38" s="638" t="s">
        <v>2103</v>
      </c>
      <c r="B38" s="377" t="s">
        <v>2212</v>
      </c>
      <c r="C38" s="639" t="s">
        <v>2213</v>
      </c>
      <c r="D38" s="642" t="s">
        <v>2214</v>
      </c>
      <c r="E38" s="648" t="s">
        <v>2215</v>
      </c>
      <c r="F38" s="643" t="s">
        <v>2216</v>
      </c>
    </row>
    <row r="39" spans="1:6" ht="15.75" thickBot="1" x14ac:dyDescent="0.3">
      <c r="A39" s="309" t="s">
        <v>2103</v>
      </c>
      <c r="B39" s="377" t="s">
        <v>2217</v>
      </c>
      <c r="C39" s="640" t="s">
        <v>2218</v>
      </c>
      <c r="D39" s="155" t="s">
        <v>2219</v>
      </c>
      <c r="E39" s="648" t="s">
        <v>2220</v>
      </c>
      <c r="F39">
        <v>4773926475</v>
      </c>
    </row>
    <row r="40" spans="1:6" x14ac:dyDescent="0.25">
      <c r="B40" s="377" t="s">
        <v>2221</v>
      </c>
      <c r="C40" s="640" t="s">
        <v>2222</v>
      </c>
      <c r="E40" s="652" t="s">
        <v>2223</v>
      </c>
    </row>
  </sheetData>
  <autoFilter ref="A2:F39">
    <filterColumn colId="0">
      <filters>
        <filter val="SI"/>
      </filters>
    </filterColumn>
  </autoFilter>
  <mergeCells count="1">
    <mergeCell ref="A1:F1"/>
  </mergeCells>
  <hyperlinks>
    <hyperlink ref="D22" r:id="rId1"/>
    <hyperlink ref="D3" r:id="rId2"/>
    <hyperlink ref="D4" r:id="rId3"/>
    <hyperlink ref="D5" r:id="rId4"/>
    <hyperlink ref="D6" r:id="rId5"/>
    <hyperlink ref="D7" r:id="rId6"/>
    <hyperlink ref="D9" r:id="rId7"/>
    <hyperlink ref="D10" r:id="rId8"/>
    <hyperlink ref="D14" r:id="rId9"/>
    <hyperlink ref="D15" r:id="rId10"/>
    <hyperlink ref="D16" r:id="rId11"/>
    <hyperlink ref="D18" r:id="rId12" display="edith.horta@cmicgto.com.mx"/>
    <hyperlink ref="D19" r:id="rId13"/>
    <hyperlink ref="D13" r:id="rId14"/>
    <hyperlink ref="D20" r:id="rId15"/>
    <hyperlink ref="E3" r:id="rId16"/>
    <hyperlink ref="E4:E22" r:id="rId17" display="jorge.ldag@itc-ac.edu.mx"/>
    <hyperlink ref="E4" r:id="rId18"/>
    <hyperlink ref="E5" r:id="rId19"/>
    <hyperlink ref="E6" r:id="rId20"/>
    <hyperlink ref="E7" r:id="rId21"/>
    <hyperlink ref="E8" r:id="rId22"/>
    <hyperlink ref="E9" r:id="rId23"/>
    <hyperlink ref="E10" r:id="rId24"/>
    <hyperlink ref="E11" r:id="rId25"/>
    <hyperlink ref="E12" r:id="rId26"/>
    <hyperlink ref="E13" r:id="rId27"/>
    <hyperlink ref="E14" r:id="rId28"/>
    <hyperlink ref="E15" r:id="rId29"/>
    <hyperlink ref="E16" r:id="rId30"/>
    <hyperlink ref="E17" r:id="rId31"/>
    <hyperlink ref="E18" r:id="rId32"/>
    <hyperlink ref="E19" r:id="rId33"/>
    <hyperlink ref="E20" r:id="rId34"/>
    <hyperlink ref="E21" r:id="rId35"/>
    <hyperlink ref="E22" r:id="rId36"/>
    <hyperlink ref="D8" r:id="rId37"/>
    <hyperlink ref="D11" r:id="rId38"/>
    <hyperlink ref="D17" r:id="rId39"/>
    <hyperlink ref="D21" r:id="rId40"/>
    <hyperlink ref="D12" r:id="rId41"/>
    <hyperlink ref="D23" r:id="rId42"/>
    <hyperlink ref="E23" r:id="rId43"/>
    <hyperlink ref="D31" r:id="rId44"/>
    <hyperlink ref="D37" r:id="rId45"/>
    <hyperlink ref="D36" r:id="rId46"/>
    <hyperlink ref="D35" r:id="rId47"/>
    <hyperlink ref="D34" r:id="rId48"/>
    <hyperlink ref="D33" r:id="rId49"/>
    <hyperlink ref="D32" r:id="rId50"/>
    <hyperlink ref="D30" r:id="rId51"/>
    <hyperlink ref="D29" r:id="rId52"/>
    <hyperlink ref="D28" r:id="rId53"/>
    <hyperlink ref="D27" r:id="rId54"/>
    <hyperlink ref="D26" r:id="rId55"/>
    <hyperlink ref="D25" r:id="rId56"/>
    <hyperlink ref="D38" r:id="rId57"/>
    <hyperlink ref="D39" r:id="rId58"/>
    <hyperlink ref="E29" r:id="rId59"/>
    <hyperlink ref="E26" r:id="rId60"/>
    <hyperlink ref="E28" r:id="rId61"/>
    <hyperlink ref="E30" r:id="rId62"/>
    <hyperlink ref="E38" r:id="rId63"/>
    <hyperlink ref="E39" r:id="rId64"/>
  </hyperlinks>
  <pageMargins left="0.7" right="0.7" top="0.75" bottom="0.75" header="0.3" footer="0.3"/>
  <pageSetup orientation="portrait" r:id="rId65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DV43"/>
  <sheetViews>
    <sheetView topLeftCell="AG1" workbookViewId="0">
      <selection activeCell="C9" sqref="C9"/>
    </sheetView>
  </sheetViews>
  <sheetFormatPr baseColWidth="10" defaultColWidth="11.42578125" defaultRowHeight="14.25" x14ac:dyDescent="0.2"/>
  <cols>
    <col min="1" max="1" width="3.7109375" style="1" customWidth="1"/>
    <col min="2" max="2" width="5.140625" style="1" customWidth="1"/>
    <col min="3" max="3" width="40" style="1" bestFit="1" customWidth="1"/>
    <col min="4" max="4" width="14.140625" style="1" customWidth="1"/>
    <col min="5" max="5" width="5.5703125" style="1" customWidth="1"/>
    <col min="6" max="6" width="45.5703125" style="1" customWidth="1"/>
    <col min="7" max="7" width="14.140625" style="2" customWidth="1"/>
    <col min="8" max="8" width="13" style="2" customWidth="1"/>
    <col min="9" max="9" width="13.140625" style="2" customWidth="1"/>
    <col min="10" max="10" width="10.140625" style="2" customWidth="1"/>
    <col min="11" max="11" width="11.5703125" style="3" customWidth="1"/>
    <col min="12" max="12" width="9.85546875" style="2" customWidth="1"/>
    <col min="13" max="13" width="11.5703125" style="3" customWidth="1"/>
    <col min="14" max="14" width="9.42578125" style="2" customWidth="1"/>
    <col min="15" max="15" width="11.5703125" style="3" customWidth="1"/>
    <col min="16" max="16" width="9.140625" style="2" customWidth="1"/>
    <col min="17" max="17" width="11.5703125" style="3" customWidth="1"/>
    <col min="18" max="18" width="11.28515625" style="2" customWidth="1"/>
    <col min="19" max="19" width="11.85546875" style="3" customWidth="1"/>
    <col min="20" max="20" width="10.42578125" style="2" customWidth="1"/>
    <col min="21" max="23" width="11.42578125" style="3"/>
    <col min="24" max="24" width="10.85546875" style="3" customWidth="1"/>
    <col min="25" max="41" width="11.42578125" style="3"/>
    <col min="42" max="42" width="8.7109375" style="3" customWidth="1"/>
    <col min="43" max="86" width="11.42578125" style="3"/>
    <col min="87" max="16384" width="11.42578125" style="1"/>
  </cols>
  <sheetData>
    <row r="1" spans="1:126" x14ac:dyDescent="0.2">
      <c r="H1" s="678" t="s">
        <v>2329</v>
      </c>
      <c r="I1" s="8" t="s">
        <v>261</v>
      </c>
      <c r="J1" s="8" t="s">
        <v>262</v>
      </c>
      <c r="L1" s="2" t="s">
        <v>2303</v>
      </c>
    </row>
    <row r="2" spans="1:126" ht="18.75" x14ac:dyDescent="0.25">
      <c r="B2" s="861" t="s">
        <v>304</v>
      </c>
      <c r="C2" s="861"/>
      <c r="D2" s="861"/>
      <c r="E2" s="861"/>
      <c r="F2" s="861"/>
      <c r="G2" s="861"/>
      <c r="H2" s="100">
        <v>3880</v>
      </c>
      <c r="I2" s="100">
        <v>5800</v>
      </c>
      <c r="J2" s="100"/>
      <c r="N2" s="3"/>
      <c r="P2" s="3"/>
      <c r="R2" s="3"/>
      <c r="T2" s="3"/>
    </row>
    <row r="3" spans="1:126" ht="18.75" x14ac:dyDescent="0.25">
      <c r="B3" s="861" t="s">
        <v>2296</v>
      </c>
      <c r="C3" s="861"/>
      <c r="D3" s="861"/>
      <c r="E3" s="861"/>
      <c r="F3" s="861"/>
      <c r="G3" s="861"/>
      <c r="H3" s="861"/>
      <c r="I3" s="861"/>
      <c r="J3" s="861"/>
      <c r="L3" s="3"/>
      <c r="N3" s="3"/>
      <c r="P3" s="3"/>
      <c r="R3" s="3"/>
      <c r="T3" s="3"/>
    </row>
    <row r="4" spans="1:126" ht="18.75" x14ac:dyDescent="0.25">
      <c r="B4" s="861" t="s">
        <v>306</v>
      </c>
      <c r="C4" s="861"/>
      <c r="D4" s="861"/>
      <c r="E4" s="861"/>
      <c r="F4" s="861"/>
      <c r="G4" s="861"/>
      <c r="H4" s="714"/>
      <c r="I4" s="959" t="s">
        <v>2364</v>
      </c>
      <c r="J4" s="959"/>
      <c r="K4" s="959"/>
      <c r="L4" s="959"/>
      <c r="M4" s="959"/>
      <c r="N4" s="959"/>
      <c r="O4" s="959"/>
      <c r="P4" s="959"/>
      <c r="Q4" s="959"/>
      <c r="R4" s="959"/>
      <c r="S4" s="959"/>
      <c r="T4" s="959"/>
      <c r="U4" s="960" t="s">
        <v>972</v>
      </c>
      <c r="V4" s="960"/>
      <c r="W4" s="960"/>
      <c r="X4" s="960"/>
      <c r="Y4" s="960"/>
      <c r="Z4" s="960"/>
      <c r="AA4" s="960"/>
      <c r="AB4" s="960"/>
      <c r="AC4" s="960"/>
      <c r="AD4" s="960"/>
      <c r="AE4" s="960"/>
      <c r="AF4" s="960"/>
      <c r="AG4" s="961" t="s">
        <v>976</v>
      </c>
      <c r="AH4" s="961"/>
      <c r="AI4" s="961"/>
      <c r="AJ4" s="961"/>
      <c r="AK4" s="961"/>
      <c r="AL4" s="961"/>
      <c r="AM4" s="961"/>
      <c r="AN4" s="961"/>
      <c r="AO4" s="961"/>
      <c r="AP4" s="961"/>
      <c r="AQ4" s="961"/>
      <c r="AR4" s="961"/>
    </row>
    <row r="5" spans="1:126" s="106" customFormat="1" ht="16.5" x14ac:dyDescent="0.25">
      <c r="F5" s="107"/>
      <c r="G5" s="10"/>
      <c r="H5" s="2" t="s">
        <v>49</v>
      </c>
      <c r="I5" s="2" t="s">
        <v>21</v>
      </c>
      <c r="J5" s="2" t="s">
        <v>49</v>
      </c>
      <c r="K5" s="2" t="s">
        <v>22</v>
      </c>
      <c r="L5" s="2" t="s">
        <v>49</v>
      </c>
      <c r="M5" s="2" t="s">
        <v>23</v>
      </c>
      <c r="N5" s="2" t="s">
        <v>49</v>
      </c>
      <c r="O5" s="2" t="s">
        <v>24</v>
      </c>
      <c r="P5" s="2" t="s">
        <v>49</v>
      </c>
      <c r="Q5" s="2" t="s">
        <v>25</v>
      </c>
      <c r="R5" s="2" t="s">
        <v>49</v>
      </c>
      <c r="S5" s="2" t="s">
        <v>26</v>
      </c>
      <c r="T5" s="2" t="s">
        <v>49</v>
      </c>
      <c r="U5" s="2" t="s">
        <v>27</v>
      </c>
      <c r="V5" s="2" t="s">
        <v>49</v>
      </c>
      <c r="W5" s="2" t="s">
        <v>28</v>
      </c>
      <c r="X5" s="2" t="s">
        <v>49</v>
      </c>
      <c r="Y5" s="2" t="s">
        <v>29</v>
      </c>
      <c r="Z5" s="2" t="s">
        <v>49</v>
      </c>
      <c r="AA5" s="2" t="s">
        <v>30</v>
      </c>
      <c r="AB5" s="2" t="s">
        <v>49</v>
      </c>
      <c r="AC5" s="2" t="s">
        <v>31</v>
      </c>
      <c r="AD5" s="2" t="s">
        <v>49</v>
      </c>
      <c r="AE5" s="2" t="s">
        <v>32</v>
      </c>
      <c r="AF5" s="2" t="s">
        <v>49</v>
      </c>
      <c r="AG5" s="2" t="s">
        <v>33</v>
      </c>
      <c r="AH5" s="2" t="s">
        <v>49</v>
      </c>
      <c r="AI5" s="2" t="s">
        <v>34</v>
      </c>
      <c r="AJ5" s="2" t="s">
        <v>49</v>
      </c>
      <c r="AK5" s="2" t="s">
        <v>35</v>
      </c>
      <c r="AL5" s="2" t="s">
        <v>49</v>
      </c>
      <c r="AM5" s="2" t="s">
        <v>36</v>
      </c>
      <c r="AN5" s="2" t="s">
        <v>49</v>
      </c>
      <c r="AO5" s="2" t="s">
        <v>37</v>
      </c>
      <c r="AP5" s="2" t="s">
        <v>49</v>
      </c>
      <c r="AQ5" s="2" t="s">
        <v>38</v>
      </c>
      <c r="AR5" s="2" t="s">
        <v>49</v>
      </c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</row>
    <row r="6" spans="1:126" s="106" customFormat="1" ht="16.5" x14ac:dyDescent="0.25">
      <c r="B6" s="7" t="s">
        <v>3</v>
      </c>
      <c r="C6" s="7" t="s">
        <v>4</v>
      </c>
      <c r="D6" s="7"/>
      <c r="E6" s="7"/>
      <c r="F6" s="7" t="s">
        <v>2330</v>
      </c>
      <c r="G6" s="10" t="s">
        <v>5</v>
      </c>
      <c r="H6" s="2" t="s">
        <v>50</v>
      </c>
      <c r="I6" s="2" t="s">
        <v>953</v>
      </c>
      <c r="J6" s="2" t="s">
        <v>50</v>
      </c>
      <c r="K6" s="2" t="s">
        <v>153</v>
      </c>
      <c r="L6" s="2" t="s">
        <v>50</v>
      </c>
      <c r="M6" s="2" t="s">
        <v>949</v>
      </c>
      <c r="N6" s="2" t="s">
        <v>50</v>
      </c>
      <c r="O6" s="2" t="s">
        <v>950</v>
      </c>
      <c r="P6" s="2" t="s">
        <v>50</v>
      </c>
      <c r="Q6" s="2" t="s">
        <v>155</v>
      </c>
      <c r="R6" s="2" t="s">
        <v>50</v>
      </c>
      <c r="S6" s="2" t="s">
        <v>6</v>
      </c>
      <c r="T6" s="2" t="s">
        <v>50</v>
      </c>
      <c r="U6" s="2" t="s">
        <v>20</v>
      </c>
      <c r="V6" s="2" t="s">
        <v>50</v>
      </c>
      <c r="W6" s="2" t="s">
        <v>39</v>
      </c>
      <c r="X6" s="2" t="s">
        <v>50</v>
      </c>
      <c r="Y6" s="2" t="s">
        <v>40</v>
      </c>
      <c r="Z6" s="2" t="s">
        <v>50</v>
      </c>
      <c r="AA6" s="2" t="s">
        <v>41</v>
      </c>
      <c r="AB6" s="2" t="s">
        <v>50</v>
      </c>
      <c r="AC6" s="2" t="s">
        <v>130</v>
      </c>
      <c r="AD6" s="2" t="s">
        <v>50</v>
      </c>
      <c r="AE6" s="2" t="s">
        <v>131</v>
      </c>
      <c r="AF6" s="2" t="s">
        <v>50</v>
      </c>
      <c r="AG6" s="2" t="s">
        <v>147</v>
      </c>
      <c r="AH6" s="2" t="s">
        <v>50</v>
      </c>
      <c r="AI6" s="2" t="s">
        <v>153</v>
      </c>
      <c r="AJ6" s="2" t="s">
        <v>50</v>
      </c>
      <c r="AK6" s="2" t="s">
        <v>154</v>
      </c>
      <c r="AL6" s="2" t="s">
        <v>50</v>
      </c>
      <c r="AM6" s="2" t="s">
        <v>46</v>
      </c>
      <c r="AN6" s="2" t="s">
        <v>50</v>
      </c>
      <c r="AO6" s="2" t="s">
        <v>155</v>
      </c>
      <c r="AP6" s="2" t="s">
        <v>50</v>
      </c>
      <c r="AQ6" s="2" t="s">
        <v>6</v>
      </c>
      <c r="AR6" s="2" t="s">
        <v>50</v>
      </c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</row>
    <row r="7" spans="1:126" s="106" customFormat="1" ht="16.5" x14ac:dyDescent="0.25">
      <c r="B7" s="1">
        <v>1</v>
      </c>
      <c r="C7" s="1" t="s">
        <v>2297</v>
      </c>
      <c r="D7" s="53" t="s">
        <v>2354</v>
      </c>
      <c r="E7" s="7"/>
      <c r="F7" s="1" t="s">
        <v>2298</v>
      </c>
      <c r="G7" s="672">
        <v>3880</v>
      </c>
      <c r="H7" s="126" t="s">
        <v>2304</v>
      </c>
      <c r="I7" s="671">
        <f>2406.4+640</f>
        <v>3046.4</v>
      </c>
      <c r="J7" s="126" t="s">
        <v>2331</v>
      </c>
      <c r="K7" s="681">
        <f>729.44+2917.76</f>
        <v>3647.2000000000003</v>
      </c>
      <c r="L7" s="126" t="s">
        <v>2335</v>
      </c>
      <c r="M7" s="684">
        <f>2917.76+729.44</f>
        <v>3647.2000000000003</v>
      </c>
      <c r="N7" s="126" t="s">
        <v>2342</v>
      </c>
      <c r="O7" s="685">
        <v>3647.2</v>
      </c>
      <c r="P7" s="126" t="s">
        <v>2343</v>
      </c>
      <c r="Q7" s="686">
        <v>3647.2</v>
      </c>
      <c r="R7" s="126" t="s">
        <v>2347</v>
      </c>
      <c r="S7" s="696">
        <v>3647.2</v>
      </c>
      <c r="T7" s="126" t="s">
        <v>2349</v>
      </c>
      <c r="U7" s="710">
        <v>3880</v>
      </c>
      <c r="V7" s="126" t="s">
        <v>2360</v>
      </c>
      <c r="W7" s="713">
        <f>2917.76+729.44</f>
        <v>3647.2000000000003</v>
      </c>
      <c r="X7" s="126" t="s">
        <v>2363</v>
      </c>
      <c r="Y7" s="717">
        <f>2917.16+729.44</f>
        <v>3646.6</v>
      </c>
      <c r="Z7" s="126" t="s">
        <v>2368</v>
      </c>
      <c r="AA7" s="719">
        <f>3104+776</f>
        <v>3880</v>
      </c>
      <c r="AB7" s="126" t="s">
        <v>2374</v>
      </c>
      <c r="AC7" s="721">
        <f>2917.16+729.44</f>
        <v>3646.6</v>
      </c>
      <c r="AD7" s="126" t="s">
        <v>2378</v>
      </c>
      <c r="AE7" s="721">
        <f>2917.16+729.44</f>
        <v>3646.6</v>
      </c>
      <c r="AF7" s="126" t="s">
        <v>2386</v>
      </c>
      <c r="AG7" s="721">
        <f>2917.16+729.44</f>
        <v>3646.6</v>
      </c>
      <c r="AH7" s="126" t="s">
        <v>2386</v>
      </c>
      <c r="AI7" s="721">
        <f>2917.16+729.44</f>
        <v>3646.6</v>
      </c>
      <c r="AJ7" s="126" t="s">
        <v>2386</v>
      </c>
      <c r="AK7" s="745">
        <v>3646.6</v>
      </c>
      <c r="AL7" s="126" t="s">
        <v>2419</v>
      </c>
      <c r="AM7" s="962" t="s">
        <v>2019</v>
      </c>
      <c r="AN7" s="962"/>
      <c r="AO7" s="962"/>
      <c r="AP7" s="962"/>
      <c r="AQ7" s="709"/>
      <c r="AR7" s="709"/>
      <c r="AS7" s="101"/>
      <c r="AT7" s="102"/>
      <c r="AU7" s="101"/>
      <c r="AV7" s="102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1"/>
      <c r="DI7" s="101"/>
      <c r="DJ7" s="101"/>
      <c r="DK7" s="101"/>
      <c r="DL7" s="101"/>
      <c r="DM7" s="101"/>
      <c r="DN7" s="101"/>
      <c r="DO7" s="101"/>
      <c r="DP7" s="101"/>
      <c r="DQ7" s="101"/>
      <c r="DR7" s="101"/>
      <c r="DS7" s="101"/>
      <c r="DT7" s="101"/>
      <c r="DU7" s="101"/>
      <c r="DV7" s="101"/>
    </row>
    <row r="8" spans="1:126" ht="16.5" x14ac:dyDescent="0.25">
      <c r="A8" s="106"/>
      <c r="B8" s="1">
        <v>2</v>
      </c>
      <c r="C8" s="1" t="s">
        <v>2299</v>
      </c>
      <c r="D8" s="53" t="s">
        <v>2334</v>
      </c>
      <c r="F8" s="1" t="s">
        <v>2317</v>
      </c>
      <c r="G8" s="672">
        <v>3200</v>
      </c>
      <c r="H8" s="126" t="s">
        <v>223</v>
      </c>
      <c r="I8" s="671">
        <v>3880</v>
      </c>
      <c r="J8" s="126" t="s">
        <v>223</v>
      </c>
      <c r="K8" s="681">
        <v>4030</v>
      </c>
      <c r="L8" s="126" t="s">
        <v>2339</v>
      </c>
      <c r="M8" s="685">
        <v>4224</v>
      </c>
      <c r="N8" s="126" t="s">
        <v>2345</v>
      </c>
      <c r="O8" s="686">
        <v>4224</v>
      </c>
      <c r="P8" s="126" t="s">
        <v>2348</v>
      </c>
      <c r="Q8" s="707">
        <v>4224</v>
      </c>
      <c r="R8" s="126" t="s">
        <v>2359</v>
      </c>
      <c r="S8" s="662">
        <v>4418</v>
      </c>
      <c r="T8" s="126" t="s">
        <v>2366</v>
      </c>
      <c r="U8" s="662">
        <v>4224</v>
      </c>
      <c r="V8" s="126" t="s">
        <v>2367</v>
      </c>
      <c r="W8" s="717">
        <v>4224</v>
      </c>
      <c r="X8" s="126" t="s">
        <v>2373</v>
      </c>
      <c r="Y8" s="719">
        <v>4224</v>
      </c>
      <c r="Z8" s="126" t="s">
        <v>223</v>
      </c>
      <c r="AA8" s="720">
        <v>4224</v>
      </c>
      <c r="AB8" s="126" t="s">
        <v>2379</v>
      </c>
      <c r="AC8" s="721">
        <v>3880</v>
      </c>
      <c r="AD8" s="126" t="s">
        <v>2382</v>
      </c>
      <c r="AE8" s="737">
        <v>4224</v>
      </c>
      <c r="AF8" s="126" t="s">
        <v>2406</v>
      </c>
      <c r="AG8" s="745">
        <v>4418</v>
      </c>
      <c r="AH8" s="126" t="s">
        <v>2420</v>
      </c>
      <c r="AI8" s="745">
        <v>4224</v>
      </c>
      <c r="AJ8" s="126" t="s">
        <v>223</v>
      </c>
      <c r="AK8" s="750">
        <v>4418</v>
      </c>
      <c r="AL8" s="126" t="s">
        <v>2431</v>
      </c>
      <c r="AM8" s="752">
        <v>4612</v>
      </c>
      <c r="AN8" s="126" t="s">
        <v>2440</v>
      </c>
      <c r="AO8" s="752">
        <v>4418</v>
      </c>
      <c r="AP8" s="2"/>
      <c r="AQ8" s="708" t="s">
        <v>328</v>
      </c>
      <c r="AR8" s="709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</row>
    <row r="9" spans="1:126" x14ac:dyDescent="0.2">
      <c r="B9" s="1">
        <v>3</v>
      </c>
      <c r="C9" s="1" t="s">
        <v>2300</v>
      </c>
      <c r="D9" s="53" t="s">
        <v>2334</v>
      </c>
      <c r="F9" s="1" t="s">
        <v>2317</v>
      </c>
      <c r="G9" s="672">
        <v>3200</v>
      </c>
      <c r="H9" s="126" t="s">
        <v>2307</v>
      </c>
      <c r="I9" s="671">
        <v>3880</v>
      </c>
      <c r="J9" s="126" t="s">
        <v>2333</v>
      </c>
      <c r="K9" s="681">
        <v>3647.2</v>
      </c>
      <c r="L9" s="126" t="s">
        <v>2336</v>
      </c>
      <c r="M9" s="684">
        <v>3647.2</v>
      </c>
      <c r="N9" s="126" t="s">
        <v>2340</v>
      </c>
      <c r="O9" s="685">
        <v>3880</v>
      </c>
      <c r="P9" s="126" t="s">
        <v>2344</v>
      </c>
      <c r="Q9" s="686">
        <v>3647.2</v>
      </c>
      <c r="R9" s="126" t="s">
        <v>2346</v>
      </c>
      <c r="S9" s="702">
        <v>4030</v>
      </c>
      <c r="T9" s="126" t="s">
        <v>223</v>
      </c>
      <c r="U9" s="706">
        <v>3880</v>
      </c>
      <c r="V9" s="126" t="s">
        <v>2358</v>
      </c>
      <c r="W9" s="712">
        <v>3880</v>
      </c>
      <c r="X9" s="126" t="s">
        <v>2362</v>
      </c>
      <c r="Y9" s="717">
        <v>4030</v>
      </c>
      <c r="Z9" s="126" t="s">
        <v>2372</v>
      </c>
      <c r="AA9" s="720">
        <v>4224</v>
      </c>
      <c r="AB9" s="126" t="s">
        <v>2380</v>
      </c>
      <c r="AC9" s="721">
        <v>4030</v>
      </c>
      <c r="AD9" s="126" t="s">
        <v>2385</v>
      </c>
      <c r="AE9" s="726">
        <v>4030</v>
      </c>
      <c r="AF9" s="126" t="s">
        <v>2387</v>
      </c>
      <c r="AG9" s="738">
        <v>3647.2</v>
      </c>
      <c r="AH9" s="126" t="s">
        <v>2408</v>
      </c>
      <c r="AI9" s="740">
        <f>3647.2+232.8</f>
        <v>3880</v>
      </c>
      <c r="AJ9" s="126" t="s">
        <v>2412</v>
      </c>
      <c r="AK9" s="747">
        <v>4224</v>
      </c>
      <c r="AL9" s="126" t="s">
        <v>2423</v>
      </c>
      <c r="AM9" s="747">
        <v>3647.2</v>
      </c>
      <c r="AN9" s="126" t="s">
        <v>2421</v>
      </c>
      <c r="AO9" s="750">
        <v>3647.2</v>
      </c>
      <c r="AP9" s="126" t="s">
        <v>2430</v>
      </c>
      <c r="AQ9" s="708" t="s">
        <v>328</v>
      </c>
      <c r="AR9" s="709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</row>
    <row r="10" spans="1:126" x14ac:dyDescent="0.2">
      <c r="B10" s="1">
        <v>4</v>
      </c>
      <c r="C10" s="1" t="s">
        <v>2301</v>
      </c>
      <c r="D10" s="53" t="s">
        <v>2354</v>
      </c>
      <c r="F10" s="1" t="s">
        <v>2302</v>
      </c>
      <c r="G10" s="672">
        <v>3200</v>
      </c>
      <c r="H10" s="126" t="s">
        <v>2305</v>
      </c>
      <c r="I10" s="671">
        <v>3647</v>
      </c>
      <c r="J10" s="126" t="s">
        <v>223</v>
      </c>
      <c r="K10" s="681">
        <v>3647</v>
      </c>
      <c r="L10" s="126" t="s">
        <v>223</v>
      </c>
      <c r="M10" s="684">
        <v>3647</v>
      </c>
      <c r="N10" s="126" t="s">
        <v>223</v>
      </c>
      <c r="O10" s="685">
        <v>3880</v>
      </c>
      <c r="P10" s="126" t="s">
        <v>223</v>
      </c>
      <c r="Q10" s="695">
        <v>3880</v>
      </c>
      <c r="R10" s="126" t="s">
        <v>223</v>
      </c>
      <c r="S10" s="702">
        <v>3880</v>
      </c>
      <c r="T10" s="126" t="s">
        <v>223</v>
      </c>
      <c r="U10" s="707">
        <v>4030</v>
      </c>
      <c r="V10" s="126" t="s">
        <v>223</v>
      </c>
      <c r="W10" s="713">
        <v>3880</v>
      </c>
      <c r="X10" s="126" t="s">
        <v>223</v>
      </c>
      <c r="Y10" s="717">
        <v>3880</v>
      </c>
      <c r="Z10" s="126" t="s">
        <v>223</v>
      </c>
      <c r="AA10" s="719">
        <v>3880</v>
      </c>
      <c r="AB10" s="126" t="s">
        <v>223</v>
      </c>
      <c r="AC10" s="721">
        <v>3880</v>
      </c>
      <c r="AD10" s="126" t="s">
        <v>223</v>
      </c>
      <c r="AE10" s="724">
        <v>3880</v>
      </c>
      <c r="AF10" s="126" t="s">
        <v>223</v>
      </c>
      <c r="AG10" s="738">
        <v>3880</v>
      </c>
      <c r="AH10" s="126" t="s">
        <v>223</v>
      </c>
      <c r="AI10" s="740">
        <v>3880</v>
      </c>
      <c r="AJ10" s="126" t="s">
        <v>223</v>
      </c>
      <c r="AK10" s="745">
        <f>3000+880</f>
        <v>3880</v>
      </c>
      <c r="AL10" s="126" t="s">
        <v>223</v>
      </c>
      <c r="AM10" s="747">
        <v>3648</v>
      </c>
      <c r="AN10" s="126" t="s">
        <v>223</v>
      </c>
      <c r="AO10" s="750">
        <v>3880</v>
      </c>
      <c r="AP10" s="126" t="s">
        <v>223</v>
      </c>
      <c r="AQ10" s="708" t="s">
        <v>328</v>
      </c>
      <c r="AR10" s="709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</row>
    <row r="11" spans="1:126" x14ac:dyDescent="0.2">
      <c r="B11" s="1">
        <v>5</v>
      </c>
      <c r="C11" s="1" t="s">
        <v>2306</v>
      </c>
      <c r="D11" s="53" t="s">
        <v>330</v>
      </c>
      <c r="F11" s="1" t="s">
        <v>2326</v>
      </c>
      <c r="G11" s="672">
        <v>3200</v>
      </c>
      <c r="H11" s="126" t="s">
        <v>223</v>
      </c>
      <c r="I11" s="671">
        <v>5452</v>
      </c>
      <c r="J11" s="126" t="s">
        <v>223</v>
      </c>
      <c r="K11" s="681">
        <v>5452</v>
      </c>
      <c r="L11" s="126" t="s">
        <v>2337</v>
      </c>
      <c r="M11" s="684">
        <v>5452</v>
      </c>
      <c r="N11" s="126" t="s">
        <v>2341</v>
      </c>
      <c r="O11" s="686">
        <v>6090</v>
      </c>
      <c r="P11" s="126" t="s">
        <v>223</v>
      </c>
      <c r="Q11" s="686">
        <v>5452</v>
      </c>
      <c r="R11" s="126" t="s">
        <v>223</v>
      </c>
      <c r="S11" s="708" t="s">
        <v>2019</v>
      </c>
      <c r="T11" s="709"/>
      <c r="U11" s="708"/>
      <c r="V11" s="709"/>
      <c r="W11" s="708"/>
      <c r="X11" s="709"/>
      <c r="Y11" s="708"/>
      <c r="Z11" s="709"/>
      <c r="AA11" s="708"/>
      <c r="AB11" s="709"/>
      <c r="AC11" s="708"/>
      <c r="AD11" s="709"/>
      <c r="AE11" s="708"/>
      <c r="AF11" s="709"/>
      <c r="AG11" s="708"/>
      <c r="AH11" s="709"/>
      <c r="AI11" s="708"/>
      <c r="AJ11" s="709"/>
      <c r="AK11" s="708"/>
      <c r="AL11" s="709"/>
      <c r="AM11" s="708"/>
      <c r="AN11" s="709"/>
      <c r="AO11" s="708"/>
      <c r="AP11" s="709"/>
      <c r="AQ11" s="708"/>
      <c r="AR11" s="709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</row>
    <row r="12" spans="1:126" x14ac:dyDescent="0.2">
      <c r="C12" s="11" t="s">
        <v>54</v>
      </c>
      <c r="D12" s="11"/>
      <c r="E12" s="11"/>
      <c r="F12" s="11"/>
      <c r="G12" s="12">
        <f>SUM(G7:G11)</f>
        <v>16680</v>
      </c>
      <c r="H12" s="12">
        <f t="shared" ref="H12:R12" si="0">SUM(H7:H11)</f>
        <v>0</v>
      </c>
      <c r="I12" s="12">
        <f>SUM(I7:I11)</f>
        <v>19905.400000000001</v>
      </c>
      <c r="J12" s="12">
        <f t="shared" si="0"/>
        <v>0</v>
      </c>
      <c r="K12" s="12">
        <f>SUM(K7:K11)</f>
        <v>20423.400000000001</v>
      </c>
      <c r="L12" s="12">
        <f t="shared" si="0"/>
        <v>0</v>
      </c>
      <c r="M12" s="12">
        <f>SUM(M7:M11)</f>
        <v>20617.400000000001</v>
      </c>
      <c r="N12" s="12">
        <f t="shared" si="0"/>
        <v>0</v>
      </c>
      <c r="O12" s="12">
        <f>SUM(O7:O11)</f>
        <v>21721.200000000001</v>
      </c>
      <c r="P12" s="12">
        <f t="shared" si="0"/>
        <v>0</v>
      </c>
      <c r="Q12" s="12">
        <f>SUM(Q7:Q11)</f>
        <v>20850.400000000001</v>
      </c>
      <c r="R12" s="12">
        <f t="shared" si="0"/>
        <v>0</v>
      </c>
      <c r="S12" s="12">
        <f>SUM(S7:S10)</f>
        <v>15975.2</v>
      </c>
      <c r="T12" s="11"/>
      <c r="U12" s="659">
        <f>SUM(U7:U11)+Q8</f>
        <v>20238</v>
      </c>
      <c r="V12" s="11"/>
      <c r="W12" s="659">
        <f>SUM(W7:W11)</f>
        <v>15631.2</v>
      </c>
      <c r="X12" s="659">
        <f t="shared" ref="X12" si="1">SUM(X7:X11)</f>
        <v>0</v>
      </c>
      <c r="Y12" s="659">
        <f>SUM(Y7:Y11)</f>
        <v>15780.6</v>
      </c>
      <c r="Z12" s="659">
        <f>SUM(Z7:Z11)</f>
        <v>0</v>
      </c>
      <c r="AA12" s="659">
        <f>SUM(AA7:AA11)</f>
        <v>16208</v>
      </c>
      <c r="AB12" s="659">
        <f t="shared" ref="AB12" si="2">SUM(AB7:AB11)</f>
        <v>0</v>
      </c>
      <c r="AC12" s="659">
        <f>SUM(AC7:AC11)</f>
        <v>15436.6</v>
      </c>
      <c r="AD12" s="659">
        <f t="shared" ref="AD12:AF12" si="3">SUM(AD7:AD11)</f>
        <v>0</v>
      </c>
      <c r="AE12" s="659">
        <f t="shared" si="3"/>
        <v>15780.6</v>
      </c>
      <c r="AF12" s="659">
        <f t="shared" si="3"/>
        <v>0</v>
      </c>
      <c r="AG12" s="659">
        <f>SUM(AG7:AG11)</f>
        <v>15591.8</v>
      </c>
      <c r="AH12" s="659">
        <f t="shared" ref="AH12:AO12" si="4">SUM(AH7:AH11)</f>
        <v>0</v>
      </c>
      <c r="AI12" s="659">
        <f t="shared" si="4"/>
        <v>15630.6</v>
      </c>
      <c r="AJ12" s="659">
        <f t="shared" si="4"/>
        <v>0</v>
      </c>
      <c r="AK12" s="659">
        <f>SUM(AK7:AK11)</f>
        <v>16168.6</v>
      </c>
      <c r="AL12" s="659">
        <f t="shared" si="4"/>
        <v>0</v>
      </c>
      <c r="AM12" s="659">
        <f t="shared" si="4"/>
        <v>11907.2</v>
      </c>
      <c r="AN12" s="659">
        <f t="shared" si="4"/>
        <v>0</v>
      </c>
      <c r="AO12" s="659">
        <f t="shared" si="4"/>
        <v>11945.2</v>
      </c>
      <c r="AP12" s="11"/>
      <c r="AQ12" s="11"/>
      <c r="AR12" s="11"/>
    </row>
    <row r="13" spans="1:126" x14ac:dyDescent="0.2">
      <c r="G13" s="1"/>
      <c r="H13" s="1"/>
      <c r="I13" s="679"/>
      <c r="J13" s="1"/>
      <c r="L13" s="1"/>
      <c r="M13" s="3">
        <f>+M8</f>
        <v>4224</v>
      </c>
      <c r="N13" s="1"/>
      <c r="O13" s="3">
        <f>+O8+O11</f>
        <v>10314</v>
      </c>
      <c r="P13" s="1"/>
      <c r="Q13" s="3">
        <f>+Q8</f>
        <v>4224</v>
      </c>
      <c r="R13" s="1"/>
      <c r="S13" s="3">
        <f>+S8</f>
        <v>4418</v>
      </c>
      <c r="T13" s="1"/>
      <c r="U13" s="3">
        <f>+U8</f>
        <v>4224</v>
      </c>
      <c r="W13" s="3">
        <f>+W8+W11</f>
        <v>4224</v>
      </c>
      <c r="Y13" s="3">
        <f>+Y8+Y11</f>
        <v>4224</v>
      </c>
      <c r="AA13" s="3">
        <f>+AA9</f>
        <v>4224</v>
      </c>
      <c r="AE13" s="3">
        <f>+AE7+AE8</f>
        <v>7870.6</v>
      </c>
      <c r="AG13" s="3">
        <f>+AG7+AG8</f>
        <v>8064.6</v>
      </c>
      <c r="AI13" s="3">
        <f>+AI7+AI8</f>
        <v>7870.6</v>
      </c>
      <c r="AK13" s="3">
        <f>+AK8+AK9</f>
        <v>8642</v>
      </c>
      <c r="AM13" s="3">
        <f>+AM8</f>
        <v>4612</v>
      </c>
      <c r="AO13" s="3">
        <f>+AO8</f>
        <v>4418</v>
      </c>
    </row>
    <row r="14" spans="1:126" ht="14.25" customHeight="1" x14ac:dyDescent="0.2">
      <c r="C14" s="107"/>
      <c r="D14" s="53"/>
      <c r="E14" s="53"/>
      <c r="F14" s="673" t="s">
        <v>2308</v>
      </c>
      <c r="G14" s="680">
        <f>G12</f>
        <v>16680</v>
      </c>
      <c r="H14" s="169"/>
      <c r="I14" s="670">
        <f>+I12-I13</f>
        <v>19905.400000000001</v>
      </c>
      <c r="J14" s="5"/>
      <c r="K14" s="682">
        <f>K12-K13</f>
        <v>20423.400000000001</v>
      </c>
      <c r="L14" s="5"/>
      <c r="M14" s="683">
        <f>M12-M13</f>
        <v>16393.400000000001</v>
      </c>
      <c r="N14" s="5"/>
      <c r="O14" s="694">
        <f>+O12-O13+M8</f>
        <v>15631.2</v>
      </c>
      <c r="P14" s="5"/>
      <c r="Q14" s="697">
        <f>Q12-Q13+O11+O8</f>
        <v>26940.400000000001</v>
      </c>
      <c r="R14" s="5"/>
      <c r="S14" s="687">
        <f>S12-S13</f>
        <v>11557.2</v>
      </c>
      <c r="T14" s="688"/>
      <c r="U14" s="689">
        <f>U12-U13</f>
        <v>16014</v>
      </c>
      <c r="V14" s="688"/>
      <c r="W14" s="690">
        <f>W12-W13+S8+U8</f>
        <v>20049.2</v>
      </c>
      <c r="X14" s="688"/>
      <c r="Y14" s="691">
        <f>Y12-Y13+W8</f>
        <v>15780.6</v>
      </c>
      <c r="Z14" s="688"/>
      <c r="AA14" s="692">
        <f>AA12-AA13+Y8</f>
        <v>16208</v>
      </c>
      <c r="AB14" s="688"/>
      <c r="AC14" s="693">
        <f>AC12-AC13+AA8+AA9+AE7+AG7+AI7</f>
        <v>34824.399999999994</v>
      </c>
      <c r="AE14" s="725">
        <f>AE12-AE13</f>
        <v>7910</v>
      </c>
      <c r="AG14" s="742">
        <f>AG12-AG13+AE8</f>
        <v>11751.199999999999</v>
      </c>
      <c r="AI14" s="744">
        <f>AI12-AI13</f>
        <v>7760</v>
      </c>
      <c r="AK14" s="746">
        <f>AK12-AK13+AI8+AG8</f>
        <v>16168.6</v>
      </c>
      <c r="AM14" s="748">
        <f>AM12-AM13+AK9</f>
        <v>11519.2</v>
      </c>
      <c r="AO14" s="749">
        <f>AO12-AO13+AK8</f>
        <v>11945.2</v>
      </c>
      <c r="AQ14" s="751">
        <f>+AM8+AO8</f>
        <v>9030</v>
      </c>
    </row>
    <row r="15" spans="1:126" ht="14.25" customHeight="1" x14ac:dyDescent="0.2">
      <c r="C15" s="107"/>
      <c r="D15" s="53"/>
      <c r="E15" s="53"/>
      <c r="F15" s="107"/>
      <c r="G15" s="14" t="s">
        <v>955</v>
      </c>
      <c r="H15" s="169"/>
      <c r="I15" s="14"/>
      <c r="J15" s="5"/>
      <c r="K15" s="24">
        <v>20423.400000000001</v>
      </c>
      <c r="L15" s="5"/>
      <c r="M15" s="126">
        <v>16393.400000000001</v>
      </c>
      <c r="N15" s="5"/>
      <c r="O15" s="9">
        <v>15631.2</v>
      </c>
      <c r="P15" s="5"/>
      <c r="Q15" s="9">
        <v>26940.400000000001</v>
      </c>
      <c r="R15" s="5"/>
      <c r="S15" s="9">
        <v>11557.2</v>
      </c>
      <c r="T15" s="5"/>
      <c r="U15" s="3">
        <v>16014</v>
      </c>
      <c r="W15" s="3">
        <v>20049.2</v>
      </c>
      <c r="Y15" s="3">
        <v>15780.6</v>
      </c>
      <c r="AA15" s="3">
        <v>11984</v>
      </c>
      <c r="AC15" s="3">
        <v>34824.400000000001</v>
      </c>
      <c r="AE15" s="3">
        <v>7910</v>
      </c>
      <c r="AG15" s="3">
        <v>11751.2</v>
      </c>
      <c r="AI15" s="3">
        <v>7760</v>
      </c>
      <c r="AK15" s="3">
        <v>16168.6</v>
      </c>
      <c r="AM15" s="3">
        <v>11519.2</v>
      </c>
      <c r="AO15" s="3">
        <v>11945.2</v>
      </c>
      <c r="AQ15" s="3">
        <v>9030</v>
      </c>
    </row>
    <row r="16" spans="1:126" ht="14.25" customHeight="1" x14ac:dyDescent="0.2">
      <c r="C16" s="107"/>
      <c r="D16" s="53"/>
      <c r="E16" s="53"/>
      <c r="F16" s="107"/>
      <c r="G16" s="14"/>
      <c r="H16" s="169"/>
      <c r="I16" s="14"/>
      <c r="J16" s="5"/>
      <c r="K16" s="24"/>
      <c r="L16" s="5"/>
      <c r="M16" s="24"/>
      <c r="N16" s="5"/>
      <c r="O16" s="9"/>
      <c r="P16" s="5"/>
      <c r="Q16" s="9"/>
      <c r="R16" s="5"/>
      <c r="S16" s="9"/>
      <c r="T16" s="5"/>
      <c r="AC16" s="3">
        <f>AC14-AC15</f>
        <v>0</v>
      </c>
    </row>
    <row r="17" spans="3:86" ht="14.25" customHeight="1" x14ac:dyDescent="0.2">
      <c r="C17" s="107"/>
      <c r="D17" s="53"/>
      <c r="E17" s="53"/>
      <c r="F17" s="107"/>
      <c r="G17" s="14"/>
      <c r="H17" s="169"/>
      <c r="I17" s="14"/>
      <c r="J17" s="5"/>
      <c r="K17" s="24"/>
      <c r="L17" s="5"/>
      <c r="M17" s="126"/>
      <c r="N17" s="5"/>
      <c r="O17" s="9"/>
      <c r="P17" s="5"/>
      <c r="Q17" s="9"/>
      <c r="R17" s="5"/>
      <c r="S17" s="9"/>
      <c r="T17" s="5"/>
    </row>
    <row r="18" spans="3:86" ht="14.25" customHeight="1" x14ac:dyDescent="0.2">
      <c r="C18" s="107"/>
      <c r="D18" s="53"/>
      <c r="E18" s="53"/>
      <c r="F18" s="107"/>
      <c r="G18" s="14"/>
      <c r="H18" s="169"/>
      <c r="I18" s="14"/>
      <c r="J18" s="5"/>
      <c r="K18" s="24"/>
      <c r="L18" s="5"/>
      <c r="M18" s="24"/>
      <c r="N18" s="5"/>
      <c r="O18" s="9"/>
      <c r="P18" s="5"/>
      <c r="Q18" s="9"/>
      <c r="R18" s="5"/>
      <c r="S18" s="9"/>
      <c r="T18" s="5"/>
    </row>
    <row r="19" spans="3:86" x14ac:dyDescent="0.2">
      <c r="C19" s="107"/>
      <c r="D19" s="53"/>
      <c r="E19" s="53"/>
      <c r="F19" s="107"/>
      <c r="G19" s="14"/>
      <c r="H19" s="169"/>
      <c r="I19" s="14"/>
      <c r="J19" s="5"/>
      <c r="K19" s="24"/>
      <c r="L19" s="5"/>
      <c r="M19" s="24"/>
      <c r="N19" s="5"/>
      <c r="O19" s="9"/>
      <c r="P19" s="5"/>
      <c r="Q19" s="9"/>
      <c r="R19" s="5"/>
      <c r="S19" s="9"/>
      <c r="T19" s="5"/>
    </row>
    <row r="20" spans="3:86" x14ac:dyDescent="0.2">
      <c r="C20" s="107"/>
      <c r="D20" s="53"/>
      <c r="E20" s="53"/>
      <c r="G20" s="14"/>
      <c r="H20" s="5"/>
      <c r="I20" s="14"/>
      <c r="J20" s="5"/>
      <c r="K20" s="24"/>
      <c r="L20" s="5"/>
      <c r="M20" s="9"/>
      <c r="N20" s="5"/>
      <c r="O20" s="9"/>
      <c r="P20" s="5"/>
      <c r="Q20" s="9"/>
      <c r="R20" s="5"/>
      <c r="S20" s="9"/>
      <c r="T20" s="5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</row>
    <row r="21" spans="3:86" x14ac:dyDescent="0.2">
      <c r="D21" s="53"/>
      <c r="E21" s="53"/>
      <c r="G21" s="14"/>
      <c r="H21" s="5"/>
      <c r="I21" s="14"/>
      <c r="J21" s="5"/>
      <c r="K21" s="24"/>
      <c r="L21" s="5"/>
      <c r="M21" s="9"/>
      <c r="N21" s="5"/>
      <c r="O21" s="9"/>
      <c r="P21" s="5"/>
      <c r="Q21" s="9"/>
      <c r="R21" s="5"/>
      <c r="S21" s="9"/>
      <c r="T21" s="5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</row>
    <row r="22" spans="3:86" x14ac:dyDescent="0.2">
      <c r="D22" s="53"/>
      <c r="E22" s="53"/>
      <c r="G22" s="14"/>
      <c r="H22" s="5"/>
      <c r="I22" s="14"/>
      <c r="J22" s="5"/>
      <c r="K22" s="24"/>
      <c r="L22" s="5"/>
      <c r="M22" s="9"/>
      <c r="N22" s="5"/>
      <c r="O22" s="9"/>
      <c r="P22" s="5"/>
      <c r="Q22" s="9"/>
      <c r="R22" s="5"/>
      <c r="S22" s="9"/>
      <c r="T22" s="5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</row>
    <row r="23" spans="3:86" x14ac:dyDescent="0.2">
      <c r="K23" s="2"/>
      <c r="M23" s="2"/>
      <c r="O23" s="2"/>
      <c r="Q23" s="2"/>
      <c r="S23" s="2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</row>
    <row r="32" spans="3:86" x14ac:dyDescent="0.2">
      <c r="S32" s="9"/>
      <c r="T32" s="62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</row>
    <row r="33" spans="2:86" x14ac:dyDescent="0.2">
      <c r="G33" s="129"/>
      <c r="H33" s="5"/>
      <c r="I33" s="14"/>
      <c r="J33" s="5"/>
      <c r="K33" s="5"/>
      <c r="L33" s="5"/>
      <c r="M33" s="5"/>
      <c r="N33" s="5"/>
      <c r="Q33" s="5"/>
      <c r="R33" s="5"/>
      <c r="S33" s="5"/>
      <c r="T33" s="5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</row>
    <row r="34" spans="2:86" x14ac:dyDescent="0.2">
      <c r="C34" s="123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</row>
    <row r="35" spans="2:86" ht="15" x14ac:dyDescent="0.25">
      <c r="B35" s="123"/>
      <c r="C35" s="123"/>
      <c r="D35" s="108"/>
      <c r="E35"/>
      <c r="F35" s="107"/>
      <c r="G35" s="109"/>
      <c r="H35" s="113"/>
      <c r="I35" s="111"/>
      <c r="J35" s="871"/>
      <c r="K35" s="871"/>
      <c r="L35" s="113"/>
      <c r="M35" s="111"/>
      <c r="N35" s="113"/>
      <c r="O35" s="111"/>
      <c r="P35" s="113"/>
      <c r="Q35" s="111"/>
      <c r="R35" s="113"/>
      <c r="S35" s="111"/>
      <c r="T35" s="113"/>
    </row>
    <row r="36" spans="2:86" ht="15" x14ac:dyDescent="0.25">
      <c r="B36" s="123"/>
      <c r="C36" s="178"/>
      <c r="D36" s="108"/>
      <c r="E36"/>
      <c r="F36" s="107"/>
      <c r="G36" s="109"/>
      <c r="H36" s="110"/>
      <c r="I36" s="111"/>
      <c r="J36" s="110"/>
      <c r="K36" s="110"/>
      <c r="L36" s="110"/>
      <c r="M36" s="24"/>
      <c r="N36" s="5"/>
      <c r="O36" s="5"/>
      <c r="P36" s="5"/>
      <c r="Q36" s="5"/>
      <c r="R36" s="5"/>
      <c r="S36" s="9"/>
      <c r="T36" s="5"/>
    </row>
    <row r="37" spans="2:86" x14ac:dyDescent="0.2">
      <c r="B37" s="123"/>
      <c r="D37" s="53"/>
      <c r="E37" s="53"/>
      <c r="F37" s="107"/>
      <c r="G37" s="14"/>
      <c r="H37" s="169"/>
      <c r="I37" s="126"/>
      <c r="J37" s="5"/>
      <c r="K37" s="126"/>
      <c r="L37" s="5"/>
      <c r="M37" s="126"/>
      <c r="N37" s="5"/>
      <c r="O37" s="9"/>
      <c r="P37" s="5"/>
      <c r="Q37" s="9"/>
      <c r="R37" s="5"/>
      <c r="S37" s="9"/>
      <c r="T37" s="5"/>
    </row>
    <row r="38" spans="2:86" ht="15" customHeight="1" x14ac:dyDescent="0.2">
      <c r="B38" s="123"/>
      <c r="D38" s="123"/>
      <c r="E38" s="53"/>
      <c r="F38" s="107"/>
      <c r="G38" s="14"/>
      <c r="H38" s="169"/>
      <c r="I38" s="126"/>
      <c r="J38" s="872"/>
      <c r="K38" s="872"/>
      <c r="L38" s="5"/>
      <c r="M38" s="126"/>
      <c r="N38" s="5"/>
      <c r="O38" s="9"/>
      <c r="P38" s="5"/>
      <c r="Q38" s="9"/>
      <c r="R38" s="5"/>
      <c r="S38" s="9"/>
      <c r="T38" s="5"/>
    </row>
    <row r="39" spans="2:86" x14ac:dyDescent="0.2">
      <c r="B39" s="123"/>
      <c r="D39" s="53"/>
      <c r="E39" s="53"/>
      <c r="G39" s="14"/>
      <c r="H39" s="169"/>
      <c r="I39" s="126"/>
      <c r="J39" s="5"/>
      <c r="K39" s="126"/>
      <c r="L39" s="5"/>
      <c r="M39" s="126"/>
      <c r="N39" s="5"/>
      <c r="O39" s="9"/>
      <c r="P39" s="5"/>
      <c r="Q39" s="9"/>
      <c r="R39" s="5"/>
      <c r="S39" s="9"/>
      <c r="T39" s="5"/>
    </row>
    <row r="40" spans="2:86" x14ac:dyDescent="0.2">
      <c r="B40" s="123"/>
      <c r="D40" s="53"/>
      <c r="E40" s="53"/>
      <c r="F40" s="107"/>
      <c r="G40" s="14"/>
      <c r="H40" s="169"/>
      <c r="I40" s="126"/>
      <c r="J40" s="5"/>
      <c r="K40" s="126"/>
      <c r="L40" s="5"/>
      <c r="M40" s="126"/>
      <c r="N40" s="5"/>
      <c r="O40" s="9"/>
      <c r="P40" s="5"/>
      <c r="Q40" s="9"/>
      <c r="R40" s="5"/>
      <c r="S40" s="9"/>
      <c r="T40" s="5"/>
    </row>
    <row r="41" spans="2:86" x14ac:dyDescent="0.2">
      <c r="B41" s="123"/>
      <c r="D41" s="53"/>
      <c r="E41" s="53"/>
      <c r="F41" s="107"/>
      <c r="G41" s="14"/>
      <c r="H41" s="169"/>
      <c r="I41" s="126"/>
      <c r="J41" s="873"/>
      <c r="K41" s="873"/>
      <c r="L41" s="5"/>
      <c r="M41" s="126"/>
      <c r="N41" s="5"/>
      <c r="O41" s="9"/>
      <c r="P41" s="5"/>
      <c r="Q41" s="9"/>
      <c r="R41" s="5"/>
      <c r="S41" s="9"/>
      <c r="T41" s="5"/>
    </row>
    <row r="42" spans="2:86" ht="14.25" customHeight="1" x14ac:dyDescent="0.2">
      <c r="D42" s="53"/>
      <c r="E42" s="53"/>
      <c r="F42" s="123"/>
      <c r="G42" s="14"/>
      <c r="H42" s="169"/>
      <c r="I42" s="14"/>
      <c r="J42" s="5"/>
      <c r="K42" s="14"/>
      <c r="L42" s="5"/>
      <c r="M42" s="14"/>
      <c r="N42" s="5"/>
      <c r="O42" s="14"/>
      <c r="P42" s="5"/>
      <c r="Q42" s="9"/>
      <c r="R42" s="5"/>
      <c r="S42" s="9"/>
      <c r="T42" s="5"/>
    </row>
    <row r="43" spans="2:86" ht="14.25" customHeight="1" x14ac:dyDescent="0.2">
      <c r="D43" s="123"/>
      <c r="E43" s="53"/>
      <c r="F43" s="107"/>
      <c r="G43" s="14"/>
      <c r="H43" s="169"/>
      <c r="I43" s="14"/>
      <c r="J43" s="873"/>
      <c r="K43" s="873"/>
      <c r="L43" s="5"/>
      <c r="M43" s="54"/>
      <c r="N43" s="5"/>
      <c r="O43" s="9"/>
      <c r="P43" s="5"/>
      <c r="Q43" s="9"/>
      <c r="R43" s="5"/>
      <c r="S43" s="9"/>
      <c r="T43" s="5"/>
    </row>
  </sheetData>
  <mergeCells count="12">
    <mergeCell ref="U4:AF4"/>
    <mergeCell ref="AG4:AR4"/>
    <mergeCell ref="J35:K35"/>
    <mergeCell ref="J38:K38"/>
    <mergeCell ref="J41:K41"/>
    <mergeCell ref="AM7:AP7"/>
    <mergeCell ref="J43:K43"/>
    <mergeCell ref="B2:G2"/>
    <mergeCell ref="B3:G3"/>
    <mergeCell ref="H3:J3"/>
    <mergeCell ref="B4:G4"/>
    <mergeCell ref="I4:T4"/>
  </mergeCells>
  <phoneticPr fontId="124" type="noConversion"/>
  <pageMargins left="0.7" right="0.7" top="0.75" bottom="0.75" header="0.3" footer="0.3"/>
  <pageSetup orientation="portrait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7:J16"/>
  <sheetViews>
    <sheetView topLeftCell="A4" zoomScale="112" zoomScaleNormal="112" workbookViewId="0">
      <selection activeCell="H14" sqref="H14"/>
    </sheetView>
  </sheetViews>
  <sheetFormatPr baseColWidth="10" defaultRowHeight="15" x14ac:dyDescent="0.25"/>
  <cols>
    <col min="2" max="2" width="15" customWidth="1"/>
    <col min="3" max="3" width="13.140625" customWidth="1"/>
    <col min="4" max="4" width="17" customWidth="1"/>
    <col min="6" max="6" width="11.5703125" customWidth="1"/>
    <col min="7" max="7" width="11.42578125" customWidth="1"/>
    <col min="9" max="9" width="10.28515625" customWidth="1"/>
    <col min="10" max="10" width="11.85546875" bestFit="1" customWidth="1"/>
  </cols>
  <sheetData>
    <row r="7" spans="2:10" ht="15.75" thickBot="1" x14ac:dyDescent="0.3"/>
    <row r="8" spans="2:10" ht="15.75" thickBot="1" x14ac:dyDescent="0.3">
      <c r="B8" s="853" t="s">
        <v>97</v>
      </c>
      <c r="C8" s="854"/>
      <c r="D8" s="854"/>
      <c r="E8" s="854"/>
      <c r="F8" s="854"/>
      <c r="G8" s="854"/>
      <c r="H8" s="854"/>
      <c r="I8" s="854"/>
      <c r="J8" s="855"/>
    </row>
    <row r="9" spans="2:10" x14ac:dyDescent="0.25">
      <c r="B9" s="25"/>
      <c r="C9" s="26"/>
      <c r="D9" s="26"/>
      <c r="E9" s="26"/>
      <c r="F9" s="26"/>
      <c r="G9" s="26"/>
      <c r="H9" s="26"/>
      <c r="I9" s="26"/>
      <c r="J9" s="27"/>
    </row>
    <row r="10" spans="2:10" x14ac:dyDescent="0.25">
      <c r="B10" s="862" t="s">
        <v>98</v>
      </c>
      <c r="C10" s="863"/>
      <c r="D10" s="863"/>
      <c r="E10" s="863"/>
      <c r="F10" s="8" t="s">
        <v>2299</v>
      </c>
      <c r="G10" s="28"/>
      <c r="H10" s="28"/>
      <c r="I10" s="28"/>
      <c r="J10" s="29"/>
    </row>
    <row r="11" spans="2:10" ht="15.75" thickBot="1" x14ac:dyDescent="0.3">
      <c r="B11" s="858" t="s">
        <v>2240</v>
      </c>
      <c r="C11" s="859"/>
      <c r="D11" s="859"/>
      <c r="E11" s="859"/>
      <c r="F11" s="859"/>
      <c r="G11" s="859"/>
      <c r="H11" s="859"/>
      <c r="I11" s="859"/>
      <c r="J11" s="860"/>
    </row>
    <row r="12" spans="2:10" ht="38.25" x14ac:dyDescent="0.25">
      <c r="B12" s="30" t="s">
        <v>99</v>
      </c>
      <c r="C12" s="31" t="s">
        <v>100</v>
      </c>
      <c r="D12" s="32" t="s">
        <v>101</v>
      </c>
      <c r="E12" s="33" t="s">
        <v>102</v>
      </c>
      <c r="F12" s="34" t="s">
        <v>103</v>
      </c>
      <c r="G12" s="35" t="s">
        <v>104</v>
      </c>
      <c r="H12" s="36" t="s">
        <v>105</v>
      </c>
      <c r="I12" s="36" t="s">
        <v>106</v>
      </c>
      <c r="J12" s="37" t="s">
        <v>107</v>
      </c>
    </row>
    <row r="13" spans="2:10" x14ac:dyDescent="0.25">
      <c r="B13" s="38" t="s">
        <v>949</v>
      </c>
      <c r="C13" s="39"/>
      <c r="D13" s="40">
        <v>3880</v>
      </c>
      <c r="E13" s="41">
        <v>150</v>
      </c>
      <c r="F13" s="40">
        <f>+D13*0.05*G13</f>
        <v>388</v>
      </c>
      <c r="G13" s="41">
        <v>2</v>
      </c>
      <c r="H13" s="40">
        <f>+D13+E13+F13</f>
        <v>4418</v>
      </c>
      <c r="I13" s="40">
        <v>4418</v>
      </c>
      <c r="J13" s="43">
        <f>H13-I13</f>
        <v>0</v>
      </c>
    </row>
    <row r="14" spans="2:10" x14ac:dyDescent="0.25">
      <c r="B14" s="38" t="s">
        <v>2424</v>
      </c>
      <c r="C14" s="39"/>
      <c r="D14" s="40">
        <v>3880</v>
      </c>
      <c r="E14" s="41">
        <v>150</v>
      </c>
      <c r="F14" s="40">
        <f>+D14*0.05*G14</f>
        <v>582</v>
      </c>
      <c r="G14" s="41">
        <v>3</v>
      </c>
      <c r="H14" s="40">
        <f>+D14+E14+F14</f>
        <v>4612</v>
      </c>
      <c r="I14" s="40"/>
      <c r="J14" s="43">
        <f>+J13+H14-I14</f>
        <v>4612</v>
      </c>
    </row>
    <row r="15" spans="2:10" x14ac:dyDescent="0.25">
      <c r="B15" s="38" t="s">
        <v>2428</v>
      </c>
      <c r="C15" s="39"/>
      <c r="D15" s="40">
        <v>3880</v>
      </c>
      <c r="E15" s="41">
        <v>150</v>
      </c>
      <c r="F15" s="40"/>
      <c r="G15" s="41"/>
      <c r="H15" s="40">
        <f>+D15+E15+F15</f>
        <v>4030</v>
      </c>
      <c r="I15" s="40"/>
      <c r="J15" s="43">
        <f t="shared" ref="J15:J16" si="0">+J14+H15-I15</f>
        <v>8642</v>
      </c>
    </row>
    <row r="16" spans="2:10" ht="14.25" customHeight="1" x14ac:dyDescent="0.25">
      <c r="B16" s="179" t="s">
        <v>108</v>
      </c>
      <c r="C16" s="140"/>
      <c r="D16" s="40"/>
      <c r="E16" s="40"/>
      <c r="F16" s="40"/>
      <c r="G16" s="40"/>
      <c r="H16" s="40"/>
      <c r="I16" s="40"/>
      <c r="J16" s="95">
        <f t="shared" si="0"/>
        <v>8642</v>
      </c>
    </row>
  </sheetData>
  <mergeCells count="3">
    <mergeCell ref="B11:J11"/>
    <mergeCell ref="B8:J8"/>
    <mergeCell ref="B10:E10"/>
  </mergeCells>
  <phoneticPr fontId="124" type="noConversion"/>
  <pageMargins left="0.31496062992125984" right="0.31496062992125984" top="0.74803149606299213" bottom="0.74803149606299213" header="0.31496062992125984" footer="0.31496062992125984"/>
  <pageSetup scale="9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D4:I9"/>
  <sheetViews>
    <sheetView workbookViewId="0">
      <selection activeCell="G5" sqref="G5"/>
    </sheetView>
  </sheetViews>
  <sheetFormatPr baseColWidth="10" defaultRowHeight="15" x14ac:dyDescent="0.25"/>
  <cols>
    <col min="5" max="5" width="51.42578125" customWidth="1"/>
    <col min="6" max="6" width="23.5703125" customWidth="1"/>
    <col min="7" max="7" width="25.7109375" customWidth="1"/>
  </cols>
  <sheetData>
    <row r="4" spans="4:9" x14ac:dyDescent="0.25">
      <c r="D4" s="635" t="s">
        <v>2309</v>
      </c>
      <c r="E4" s="635" t="s">
        <v>2310</v>
      </c>
      <c r="F4" s="635" t="s">
        <v>2311</v>
      </c>
      <c r="G4" s="635" t="s">
        <v>2312</v>
      </c>
      <c r="H4" t="s">
        <v>2313</v>
      </c>
      <c r="I4" t="s">
        <v>2314</v>
      </c>
    </row>
    <row r="5" spans="4:9" x14ac:dyDescent="0.25">
      <c r="D5" s="674">
        <v>1</v>
      </c>
      <c r="E5" s="675" t="s">
        <v>2297</v>
      </c>
      <c r="F5" s="676" t="s">
        <v>2315</v>
      </c>
      <c r="G5" s="677" t="s">
        <v>2316</v>
      </c>
      <c r="H5" t="s">
        <v>2318</v>
      </c>
      <c r="I5" t="s">
        <v>2325</v>
      </c>
    </row>
    <row r="6" spans="4:9" x14ac:dyDescent="0.25">
      <c r="D6" s="78">
        <v>2</v>
      </c>
      <c r="E6" s="675" t="s">
        <v>2299</v>
      </c>
      <c r="F6" s="152" t="s">
        <v>2319</v>
      </c>
      <c r="G6" s="78" t="s">
        <v>2320</v>
      </c>
      <c r="H6" t="s">
        <v>2318</v>
      </c>
      <c r="I6" t="s">
        <v>2338</v>
      </c>
    </row>
    <row r="7" spans="4:9" x14ac:dyDescent="0.25">
      <c r="D7" s="78">
        <v>3</v>
      </c>
      <c r="E7" s="675" t="s">
        <v>2300</v>
      </c>
      <c r="F7" s="152" t="s">
        <v>2321</v>
      </c>
      <c r="G7" s="78" t="s">
        <v>2322</v>
      </c>
      <c r="H7" t="s">
        <v>2318</v>
      </c>
      <c r="I7" t="s">
        <v>2325</v>
      </c>
    </row>
    <row r="8" spans="4:9" x14ac:dyDescent="0.25">
      <c r="D8" s="78">
        <v>4</v>
      </c>
      <c r="E8" s="675" t="s">
        <v>2301</v>
      </c>
      <c r="F8" s="152" t="s">
        <v>2323</v>
      </c>
      <c r="G8" s="78" t="s">
        <v>2324</v>
      </c>
      <c r="H8" s="465" t="s">
        <v>2318</v>
      </c>
      <c r="I8" s="465" t="s">
        <v>2325</v>
      </c>
    </row>
    <row r="9" spans="4:9" x14ac:dyDescent="0.25">
      <c r="D9" s="78">
        <v>5</v>
      </c>
      <c r="E9" s="675" t="s">
        <v>2306</v>
      </c>
      <c r="F9" s="152" t="s">
        <v>2327</v>
      </c>
      <c r="G9" s="78" t="s">
        <v>2328</v>
      </c>
      <c r="H9" s="465" t="s">
        <v>2318</v>
      </c>
      <c r="I9" s="465" t="s">
        <v>2332</v>
      </c>
    </row>
  </sheetData>
  <hyperlinks>
    <hyperlink ref="F5" r:id="rId1"/>
    <hyperlink ref="F6" r:id="rId2"/>
    <hyperlink ref="F7" r:id="rId3"/>
    <hyperlink ref="F8" r:id="rId4"/>
    <hyperlink ref="F9" r:id="rId5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1:DV39"/>
  <sheetViews>
    <sheetView topLeftCell="AC1" workbookViewId="0">
      <selection activeCell="C7" sqref="C7"/>
    </sheetView>
  </sheetViews>
  <sheetFormatPr baseColWidth="10" defaultColWidth="11.42578125" defaultRowHeight="14.25" x14ac:dyDescent="0.2"/>
  <cols>
    <col min="1" max="1" width="3.7109375" style="1" customWidth="1"/>
    <col min="2" max="2" width="5.140625" style="1" customWidth="1"/>
    <col min="3" max="3" width="40" style="1" bestFit="1" customWidth="1"/>
    <col min="4" max="4" width="14.140625" style="1" customWidth="1"/>
    <col min="5" max="5" width="5.5703125" style="1" customWidth="1"/>
    <col min="6" max="6" width="45.5703125" style="1" customWidth="1"/>
    <col min="7" max="7" width="14.140625" style="2" customWidth="1"/>
    <col min="8" max="8" width="11.140625" style="2" customWidth="1"/>
    <col min="9" max="9" width="13.140625" style="2" customWidth="1"/>
    <col min="10" max="10" width="10.140625" style="2" customWidth="1"/>
    <col min="11" max="11" width="11.5703125" style="3" customWidth="1"/>
    <col min="12" max="12" width="9.85546875" style="2" customWidth="1"/>
    <col min="13" max="13" width="11.5703125" style="3" customWidth="1"/>
    <col min="14" max="14" width="11.28515625" style="2" customWidth="1"/>
    <col min="15" max="15" width="11.5703125" style="3" customWidth="1"/>
    <col min="16" max="16" width="9.140625" style="2" customWidth="1"/>
    <col min="17" max="17" width="11.5703125" style="3" customWidth="1"/>
    <col min="18" max="18" width="11.28515625" style="2" customWidth="1"/>
    <col min="19" max="19" width="11.85546875" style="3" customWidth="1"/>
    <col min="20" max="20" width="10.42578125" style="2" customWidth="1"/>
    <col min="21" max="86" width="11.42578125" style="3"/>
    <col min="87" max="16384" width="11.42578125" style="1"/>
  </cols>
  <sheetData>
    <row r="1" spans="2:126" x14ac:dyDescent="0.2">
      <c r="H1" s="678"/>
      <c r="I1" s="8"/>
      <c r="J1" s="8"/>
    </row>
    <row r="2" spans="2:126" ht="18.75" x14ac:dyDescent="0.25">
      <c r="B2" s="861" t="s">
        <v>304</v>
      </c>
      <c r="C2" s="861"/>
      <c r="D2" s="861"/>
      <c r="E2" s="861"/>
      <c r="F2" s="861"/>
      <c r="G2" s="861"/>
      <c r="H2" s="100"/>
      <c r="I2" s="100"/>
      <c r="J2" s="100"/>
      <c r="M2" s="754" t="s">
        <v>2329</v>
      </c>
      <c r="N2" s="754" t="s">
        <v>330</v>
      </c>
      <c r="P2" s="3"/>
      <c r="R2" s="3"/>
      <c r="T2" s="3"/>
      <c r="Z2" s="754" t="s">
        <v>2329</v>
      </c>
      <c r="AA2" s="754" t="s">
        <v>330</v>
      </c>
      <c r="AL2" s="754" t="s">
        <v>2329</v>
      </c>
      <c r="AM2" s="754" t="s">
        <v>330</v>
      </c>
    </row>
    <row r="3" spans="2:126" ht="18.75" x14ac:dyDescent="0.25">
      <c r="B3" s="861" t="s">
        <v>2352</v>
      </c>
      <c r="C3" s="861"/>
      <c r="D3" s="861"/>
      <c r="E3" s="861"/>
      <c r="F3" s="861"/>
      <c r="G3" s="861"/>
      <c r="H3" s="861"/>
      <c r="I3" s="861"/>
      <c r="J3" s="861"/>
      <c r="K3" s="716"/>
      <c r="L3" s="716"/>
      <c r="M3" s="716">
        <v>4200</v>
      </c>
      <c r="N3" s="716">
        <v>6100</v>
      </c>
      <c r="O3" s="716"/>
      <c r="P3" s="716"/>
      <c r="Q3" s="716"/>
      <c r="R3" s="716"/>
      <c r="S3" s="716"/>
      <c r="T3" s="716"/>
      <c r="U3" s="716"/>
      <c r="V3" s="716"/>
      <c r="W3" s="716"/>
      <c r="X3" s="716"/>
      <c r="Y3" s="716"/>
      <c r="Z3" s="716">
        <v>4500</v>
      </c>
      <c r="AA3" s="716">
        <v>6400</v>
      </c>
      <c r="AB3" s="716"/>
      <c r="AC3" s="716"/>
      <c r="AD3" s="716"/>
      <c r="AE3" s="716"/>
      <c r="AF3" s="716"/>
      <c r="AG3" s="716"/>
      <c r="AH3" s="716"/>
      <c r="AI3" s="716"/>
      <c r="AJ3" s="716"/>
      <c r="AK3" s="716"/>
      <c r="AL3" s="716">
        <v>4800</v>
      </c>
      <c r="AM3" s="716">
        <v>6700</v>
      </c>
      <c r="AN3" s="716"/>
      <c r="AO3" s="716"/>
      <c r="AP3" s="716"/>
      <c r="AQ3" s="716"/>
      <c r="AR3" s="716"/>
      <c r="AS3" s="716"/>
      <c r="AT3" s="716"/>
      <c r="AU3" s="716"/>
      <c r="AV3" s="716"/>
      <c r="AW3" s="716"/>
      <c r="AX3" s="716"/>
      <c r="AY3" s="716"/>
      <c r="AZ3" s="716"/>
      <c r="BA3" s="716"/>
      <c r="BB3" s="716"/>
      <c r="BC3" s="716"/>
      <c r="BD3" s="716"/>
      <c r="BE3" s="716"/>
      <c r="BF3" s="716"/>
      <c r="BG3" s="716"/>
      <c r="BH3" s="716"/>
      <c r="BI3" s="716"/>
      <c r="BJ3" s="716"/>
      <c r="BK3" s="716"/>
      <c r="BL3" s="716"/>
      <c r="BM3" s="716"/>
      <c r="BN3" s="716"/>
      <c r="BO3" s="716"/>
      <c r="BP3" s="716"/>
      <c r="BQ3" s="716"/>
      <c r="BR3" s="716"/>
      <c r="BS3" s="716"/>
      <c r="BT3" s="716"/>
      <c r="BU3" s="716"/>
      <c r="BV3" s="716"/>
      <c r="BW3" s="716"/>
      <c r="BX3" s="716"/>
      <c r="BY3" s="716"/>
      <c r="BZ3" s="716"/>
      <c r="CA3" s="716"/>
      <c r="CB3" s="716"/>
      <c r="CC3" s="716"/>
      <c r="CD3" s="716"/>
      <c r="CE3" s="716"/>
      <c r="CF3" s="716"/>
      <c r="CG3" s="716"/>
      <c r="CH3" s="716"/>
      <c r="CI3" s="716"/>
      <c r="CJ3" s="716"/>
      <c r="CK3" s="716"/>
      <c r="CL3" s="716"/>
      <c r="CM3" s="716"/>
      <c r="CN3" s="716"/>
      <c r="CO3" s="716"/>
      <c r="CP3" s="716"/>
      <c r="CQ3" s="716"/>
    </row>
    <row r="4" spans="2:126" ht="18.75" x14ac:dyDescent="0.25">
      <c r="B4" s="861" t="s">
        <v>2</v>
      </c>
      <c r="C4" s="861"/>
      <c r="D4" s="861"/>
      <c r="E4" s="861"/>
      <c r="F4" s="861"/>
      <c r="G4" s="861"/>
      <c r="H4" s="714"/>
      <c r="I4" s="959" t="s">
        <v>2364</v>
      </c>
      <c r="J4" s="959"/>
      <c r="K4" s="959"/>
      <c r="L4" s="959"/>
      <c r="M4" s="959"/>
      <c r="N4" s="959"/>
      <c r="O4" s="959"/>
      <c r="P4" s="959"/>
      <c r="Q4" s="959"/>
      <c r="R4" s="959"/>
      <c r="S4" s="959"/>
      <c r="T4" s="959"/>
      <c r="U4" s="960" t="s">
        <v>972</v>
      </c>
      <c r="V4" s="960"/>
      <c r="W4" s="960"/>
      <c r="X4" s="960"/>
      <c r="Y4" s="960"/>
      <c r="Z4" s="960"/>
      <c r="AA4" s="960"/>
      <c r="AB4" s="960"/>
      <c r="AC4" s="960"/>
      <c r="AD4" s="960"/>
      <c r="AE4" s="960"/>
      <c r="AF4" s="960"/>
      <c r="AG4" s="961" t="s">
        <v>976</v>
      </c>
      <c r="AH4" s="961"/>
      <c r="AI4" s="961"/>
      <c r="AJ4" s="961"/>
      <c r="AK4" s="961"/>
      <c r="AL4" s="961"/>
      <c r="AM4" s="961"/>
      <c r="AN4" s="961"/>
      <c r="AO4" s="961"/>
      <c r="AP4" s="961"/>
      <c r="AQ4" s="961"/>
      <c r="AR4" s="961"/>
      <c r="AS4" s="716"/>
      <c r="AT4" s="716"/>
      <c r="AU4" s="716"/>
      <c r="AV4" s="716"/>
      <c r="AW4" s="716"/>
      <c r="AX4" s="716"/>
      <c r="AY4" s="716"/>
      <c r="AZ4" s="716"/>
      <c r="BA4" s="716"/>
      <c r="BB4" s="716"/>
      <c r="BC4" s="716"/>
      <c r="BD4" s="716"/>
      <c r="BE4" s="716"/>
      <c r="BF4" s="716"/>
      <c r="BG4" s="716"/>
      <c r="BH4" s="716"/>
      <c r="BI4" s="716"/>
      <c r="BJ4" s="716"/>
      <c r="BK4" s="716"/>
      <c r="BL4" s="716"/>
      <c r="BM4" s="716"/>
      <c r="BN4" s="716"/>
      <c r="BO4" s="716"/>
      <c r="BP4" s="716"/>
      <c r="BQ4" s="716"/>
      <c r="BR4" s="716"/>
      <c r="BS4" s="716"/>
      <c r="BT4" s="716"/>
      <c r="BU4" s="716"/>
      <c r="BV4" s="716"/>
      <c r="BW4" s="716"/>
      <c r="BX4" s="716"/>
      <c r="BY4" s="716"/>
      <c r="BZ4" s="716"/>
      <c r="CA4" s="716"/>
      <c r="CB4" s="716"/>
      <c r="CC4" s="716"/>
      <c r="CD4" s="716"/>
      <c r="CE4" s="716"/>
      <c r="CF4" s="716"/>
      <c r="CG4" s="716"/>
      <c r="CH4" s="716"/>
      <c r="CI4" s="716"/>
      <c r="CJ4" s="716"/>
      <c r="CK4" s="716"/>
      <c r="CL4" s="716"/>
      <c r="CM4" s="716"/>
      <c r="CN4" s="716"/>
      <c r="CO4" s="716"/>
      <c r="CP4" s="716"/>
      <c r="CQ4" s="716"/>
    </row>
    <row r="5" spans="2:126" s="106" customFormat="1" ht="16.5" x14ac:dyDescent="0.25">
      <c r="F5" s="107"/>
      <c r="G5" s="10"/>
      <c r="H5" s="2" t="s">
        <v>49</v>
      </c>
      <c r="I5" s="2" t="s">
        <v>21</v>
      </c>
      <c r="J5" s="2" t="s">
        <v>49</v>
      </c>
      <c r="K5" s="2" t="s">
        <v>22</v>
      </c>
      <c r="L5" s="2" t="s">
        <v>49</v>
      </c>
      <c r="M5" s="2" t="s">
        <v>23</v>
      </c>
      <c r="N5" s="2" t="s">
        <v>49</v>
      </c>
      <c r="O5" s="2" t="s">
        <v>24</v>
      </c>
      <c r="P5" s="2" t="s">
        <v>49</v>
      </c>
      <c r="Q5" s="2" t="s">
        <v>25</v>
      </c>
      <c r="R5" s="2" t="s">
        <v>49</v>
      </c>
      <c r="S5" s="2" t="s">
        <v>26</v>
      </c>
      <c r="T5" s="2" t="s">
        <v>49</v>
      </c>
      <c r="U5" s="2" t="s">
        <v>27</v>
      </c>
      <c r="V5" s="2" t="s">
        <v>49</v>
      </c>
      <c r="W5" s="2" t="s">
        <v>28</v>
      </c>
      <c r="X5" s="2" t="s">
        <v>49</v>
      </c>
      <c r="Y5" s="2" t="s">
        <v>29</v>
      </c>
      <c r="Z5" s="2" t="s">
        <v>49</v>
      </c>
      <c r="AA5" s="2" t="s">
        <v>30</v>
      </c>
      <c r="AB5" s="2" t="s">
        <v>49</v>
      </c>
      <c r="AC5" s="2" t="s">
        <v>31</v>
      </c>
      <c r="AD5" s="2" t="s">
        <v>49</v>
      </c>
      <c r="AE5" s="2" t="s">
        <v>32</v>
      </c>
      <c r="AF5" s="2" t="s">
        <v>49</v>
      </c>
      <c r="AG5" s="2" t="s">
        <v>33</v>
      </c>
      <c r="AH5" s="2" t="s">
        <v>49</v>
      </c>
      <c r="AI5" s="2" t="s">
        <v>34</v>
      </c>
      <c r="AJ5" s="2" t="s">
        <v>49</v>
      </c>
      <c r="AK5" s="2" t="s">
        <v>35</v>
      </c>
      <c r="AL5" s="2" t="s">
        <v>49</v>
      </c>
      <c r="AM5" s="2" t="s">
        <v>36</v>
      </c>
      <c r="AN5" s="2" t="s">
        <v>49</v>
      </c>
      <c r="AO5" s="2" t="s">
        <v>37</v>
      </c>
      <c r="AP5" s="2" t="s">
        <v>49</v>
      </c>
      <c r="AQ5" s="2" t="s">
        <v>38</v>
      </c>
      <c r="AR5" s="2" t="s">
        <v>49</v>
      </c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</row>
    <row r="6" spans="2:126" s="106" customFormat="1" ht="16.5" x14ac:dyDescent="0.25">
      <c r="B6" s="7" t="s">
        <v>3</v>
      </c>
      <c r="C6" s="7" t="s">
        <v>4</v>
      </c>
      <c r="D6" s="7"/>
      <c r="E6" s="7"/>
      <c r="F6" s="7" t="s">
        <v>2330</v>
      </c>
      <c r="G6" s="10" t="s">
        <v>5</v>
      </c>
      <c r="H6" s="2" t="s">
        <v>50</v>
      </c>
      <c r="I6" s="2" t="s">
        <v>6</v>
      </c>
      <c r="J6" s="2" t="s">
        <v>50</v>
      </c>
      <c r="K6" s="2" t="s">
        <v>20</v>
      </c>
      <c r="L6" s="2" t="s">
        <v>50</v>
      </c>
      <c r="M6" s="2" t="s">
        <v>39</v>
      </c>
      <c r="N6" s="2" t="s">
        <v>50</v>
      </c>
      <c r="O6" s="2" t="s">
        <v>40</v>
      </c>
      <c r="P6" s="2" t="s">
        <v>50</v>
      </c>
      <c r="Q6" s="2" t="s">
        <v>41</v>
      </c>
      <c r="R6" s="2" t="s">
        <v>50</v>
      </c>
      <c r="S6" s="2" t="s">
        <v>130</v>
      </c>
      <c r="T6" s="2" t="s">
        <v>50</v>
      </c>
      <c r="U6" s="2" t="s">
        <v>131</v>
      </c>
      <c r="V6" s="2" t="s">
        <v>50</v>
      </c>
      <c r="W6" s="2" t="s">
        <v>147</v>
      </c>
      <c r="X6" s="2" t="s">
        <v>50</v>
      </c>
      <c r="Y6" s="2" t="s">
        <v>153</v>
      </c>
      <c r="Z6" s="2" t="s">
        <v>50</v>
      </c>
      <c r="AA6" s="2" t="s">
        <v>154</v>
      </c>
      <c r="AB6" s="2" t="s">
        <v>50</v>
      </c>
      <c r="AC6" s="2" t="s">
        <v>46</v>
      </c>
      <c r="AD6" s="2" t="s">
        <v>50</v>
      </c>
      <c r="AE6" s="2" t="s">
        <v>155</v>
      </c>
      <c r="AF6" s="2" t="s">
        <v>50</v>
      </c>
      <c r="AG6" s="2" t="s">
        <v>6</v>
      </c>
      <c r="AH6" s="2" t="s">
        <v>50</v>
      </c>
      <c r="AI6" s="2" t="s">
        <v>20</v>
      </c>
      <c r="AJ6" s="2" t="s">
        <v>50</v>
      </c>
      <c r="AK6" s="2" t="s">
        <v>39</v>
      </c>
      <c r="AL6" s="2" t="s">
        <v>50</v>
      </c>
      <c r="AM6" s="2" t="s">
        <v>40</v>
      </c>
      <c r="AN6" s="2" t="s">
        <v>50</v>
      </c>
      <c r="AO6" s="2" t="s">
        <v>41</v>
      </c>
      <c r="AP6" s="2" t="s">
        <v>50</v>
      </c>
      <c r="AQ6" s="2" t="s">
        <v>130</v>
      </c>
      <c r="AR6" s="2" t="s">
        <v>50</v>
      </c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</row>
    <row r="7" spans="2:126" s="106" customFormat="1" ht="16.5" x14ac:dyDescent="0.25">
      <c r="B7" s="1">
        <v>1</v>
      </c>
      <c r="C7" s="1" t="s">
        <v>2355</v>
      </c>
      <c r="D7" s="53" t="s">
        <v>2413</v>
      </c>
      <c r="E7" s="7"/>
      <c r="F7" s="1" t="s">
        <v>2353</v>
      </c>
      <c r="G7" s="702">
        <v>3200</v>
      </c>
      <c r="H7" s="126" t="s">
        <v>2357</v>
      </c>
      <c r="I7" s="126" t="s">
        <v>2365</v>
      </c>
      <c r="J7" s="126"/>
      <c r="K7" s="711">
        <v>4350</v>
      </c>
      <c r="L7" s="126" t="s">
        <v>2361</v>
      </c>
      <c r="M7" s="718">
        <v>4560</v>
      </c>
      <c r="N7" s="126" t="s">
        <v>2370</v>
      </c>
      <c r="O7" s="176">
        <v>4200</v>
      </c>
      <c r="P7" s="126" t="s">
        <v>2371</v>
      </c>
      <c r="Q7" s="723">
        <v>4560</v>
      </c>
      <c r="R7" s="126" t="s">
        <v>2383</v>
      </c>
      <c r="S7" s="723">
        <v>4200</v>
      </c>
      <c r="T7" s="126" t="s">
        <v>2384</v>
      </c>
      <c r="U7" s="731">
        <v>4500</v>
      </c>
      <c r="V7" s="126" t="s">
        <v>2404</v>
      </c>
      <c r="W7" s="740">
        <v>4875</v>
      </c>
      <c r="X7" s="126" t="s">
        <v>2416</v>
      </c>
      <c r="Y7" s="740">
        <v>4500</v>
      </c>
      <c r="Z7" s="126" t="s">
        <v>2417</v>
      </c>
      <c r="AA7" s="747">
        <v>4875</v>
      </c>
      <c r="AB7" s="126" t="s">
        <v>2426</v>
      </c>
      <c r="AC7" s="747">
        <v>4650</v>
      </c>
      <c r="AD7" s="126" t="s">
        <v>2426</v>
      </c>
      <c r="AE7" s="756">
        <v>4825</v>
      </c>
      <c r="AF7" s="2"/>
      <c r="AG7" s="756">
        <v>5125</v>
      </c>
      <c r="AH7" s="2"/>
      <c r="AI7" s="756">
        <v>4800</v>
      </c>
      <c r="AJ7" s="2"/>
      <c r="AK7" s="2"/>
      <c r="AL7" s="2"/>
      <c r="AM7" s="2"/>
      <c r="AN7" s="2"/>
      <c r="AO7" s="763" t="s">
        <v>2443</v>
      </c>
      <c r="AP7" s="2"/>
      <c r="AQ7" s="2"/>
      <c r="AR7" s="2"/>
      <c r="AS7" s="101"/>
      <c r="AT7" s="102"/>
      <c r="AU7" s="101"/>
      <c r="AV7" s="102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1"/>
      <c r="DI7" s="101"/>
      <c r="DJ7" s="101"/>
      <c r="DK7" s="101"/>
      <c r="DL7" s="101"/>
      <c r="DM7" s="101"/>
      <c r="DN7" s="101"/>
      <c r="DO7" s="101"/>
      <c r="DP7" s="101"/>
      <c r="DQ7" s="101"/>
      <c r="DR7" s="101"/>
      <c r="DS7" s="101"/>
      <c r="DT7" s="101"/>
      <c r="DU7" s="101"/>
      <c r="DV7" s="101"/>
    </row>
    <row r="8" spans="2:126" x14ac:dyDescent="0.2">
      <c r="C8" s="11" t="s">
        <v>54</v>
      </c>
      <c r="D8" s="11"/>
      <c r="E8" s="11"/>
      <c r="F8" s="11"/>
      <c r="G8" s="12">
        <f t="shared" ref="G8:AC8" si="0">SUM(G7:G7)</f>
        <v>3200</v>
      </c>
      <c r="H8" s="12">
        <f t="shared" si="0"/>
        <v>0</v>
      </c>
      <c r="I8" s="12">
        <f t="shared" si="0"/>
        <v>0</v>
      </c>
      <c r="J8" s="12">
        <f t="shared" si="0"/>
        <v>0</v>
      </c>
      <c r="K8" s="12">
        <f t="shared" si="0"/>
        <v>4350</v>
      </c>
      <c r="L8" s="12">
        <f t="shared" si="0"/>
        <v>0</v>
      </c>
      <c r="M8" s="12">
        <f t="shared" si="0"/>
        <v>4560</v>
      </c>
      <c r="N8" s="12">
        <f t="shared" si="0"/>
        <v>0</v>
      </c>
      <c r="O8" s="12">
        <f t="shared" si="0"/>
        <v>4200</v>
      </c>
      <c r="P8" s="12">
        <f t="shared" si="0"/>
        <v>0</v>
      </c>
      <c r="Q8" s="12">
        <f t="shared" si="0"/>
        <v>4560</v>
      </c>
      <c r="R8" s="12">
        <f t="shared" si="0"/>
        <v>0</v>
      </c>
      <c r="S8" s="12">
        <f t="shared" si="0"/>
        <v>4200</v>
      </c>
      <c r="T8" s="12">
        <f t="shared" si="0"/>
        <v>0</v>
      </c>
      <c r="U8" s="12">
        <f t="shared" si="0"/>
        <v>4500</v>
      </c>
      <c r="V8" s="12">
        <f t="shared" si="0"/>
        <v>0</v>
      </c>
      <c r="W8" s="12">
        <f t="shared" si="0"/>
        <v>4875</v>
      </c>
      <c r="X8" s="12">
        <f t="shared" si="0"/>
        <v>0</v>
      </c>
      <c r="Y8" s="12">
        <f t="shared" si="0"/>
        <v>4500</v>
      </c>
      <c r="Z8" s="12">
        <f t="shared" si="0"/>
        <v>0</v>
      </c>
      <c r="AA8" s="12">
        <f t="shared" si="0"/>
        <v>4875</v>
      </c>
      <c r="AB8" s="12">
        <f t="shared" si="0"/>
        <v>0</v>
      </c>
      <c r="AC8" s="12">
        <f t="shared" si="0"/>
        <v>4650</v>
      </c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</row>
    <row r="9" spans="2:126" x14ac:dyDescent="0.2">
      <c r="F9" s="704" t="s">
        <v>2356</v>
      </c>
      <c r="G9" s="1"/>
      <c r="H9" s="1"/>
      <c r="I9" s="679"/>
      <c r="J9" s="1"/>
      <c r="L9" s="1"/>
      <c r="M9" s="3">
        <f>M7</f>
        <v>4560</v>
      </c>
      <c r="N9" s="1"/>
      <c r="P9" s="1"/>
      <c r="R9" s="1"/>
      <c r="T9" s="1"/>
      <c r="W9" s="3">
        <f>W7</f>
        <v>4875</v>
      </c>
      <c r="AA9" s="3">
        <f>AA7</f>
        <v>4875</v>
      </c>
    </row>
    <row r="10" spans="2:126" ht="14.25" customHeight="1" x14ac:dyDescent="0.2">
      <c r="C10" s="107"/>
      <c r="D10" s="53"/>
      <c r="E10" s="53"/>
      <c r="F10" s="673" t="s">
        <v>2308</v>
      </c>
      <c r="G10" s="703">
        <f>G8</f>
        <v>3200</v>
      </c>
      <c r="H10" s="169"/>
      <c r="I10" s="687">
        <f>+I8-I9</f>
        <v>0</v>
      </c>
      <c r="J10" s="5"/>
      <c r="K10" s="689">
        <f>K8-K9</f>
        <v>4350</v>
      </c>
      <c r="L10" s="5"/>
      <c r="M10" s="690">
        <f>M8-M9</f>
        <v>0</v>
      </c>
      <c r="N10" s="5"/>
      <c r="O10" s="691">
        <f>O8-O9+M7</f>
        <v>8760</v>
      </c>
      <c r="P10" s="688"/>
      <c r="Q10" s="692"/>
      <c r="R10" s="688"/>
      <c r="S10" s="693">
        <f>+S8+Q7</f>
        <v>8760</v>
      </c>
      <c r="T10" s="688"/>
      <c r="U10" s="732">
        <f>+U8</f>
        <v>4500</v>
      </c>
      <c r="V10" s="688"/>
      <c r="W10" s="736">
        <f>W8-W9</f>
        <v>0</v>
      </c>
      <c r="X10" s="688"/>
      <c r="Y10" s="744">
        <f>Y8-Y9+W7</f>
        <v>9375</v>
      </c>
      <c r="Z10" s="688"/>
      <c r="AA10" s="745">
        <f>AA8-AA9</f>
        <v>0</v>
      </c>
      <c r="AB10" s="688"/>
      <c r="AC10" s="748">
        <f>AC8-AC9+AA7</f>
        <v>9525</v>
      </c>
      <c r="AE10" s="749"/>
      <c r="AG10" s="751"/>
      <c r="AI10" s="755">
        <f>+AE7+AG7+AI7</f>
        <v>14750</v>
      </c>
      <c r="AK10" s="757"/>
    </row>
    <row r="11" spans="2:126" ht="14.25" customHeight="1" x14ac:dyDescent="0.2">
      <c r="C11" s="107"/>
      <c r="D11" s="53"/>
      <c r="E11" s="53"/>
      <c r="F11" s="705" t="s">
        <v>2275</v>
      </c>
      <c r="G11" s="14">
        <v>3200</v>
      </c>
      <c r="H11" s="169"/>
      <c r="I11" s="14"/>
      <c r="J11" s="5"/>
      <c r="K11" s="24">
        <v>4350</v>
      </c>
      <c r="L11" s="5"/>
      <c r="M11" s="126"/>
      <c r="N11" s="5"/>
      <c r="O11" s="9">
        <v>8760</v>
      </c>
      <c r="P11" s="5"/>
      <c r="Q11" s="9"/>
      <c r="R11" s="5"/>
      <c r="S11" s="9">
        <v>8760</v>
      </c>
      <c r="T11" s="5"/>
      <c r="U11" s="3">
        <v>4500</v>
      </c>
      <c r="W11" s="3">
        <v>0</v>
      </c>
      <c r="Y11" s="3">
        <v>9375</v>
      </c>
      <c r="AC11" s="3">
        <v>9525</v>
      </c>
    </row>
    <row r="12" spans="2:126" ht="14.25" customHeight="1" x14ac:dyDescent="0.2">
      <c r="C12" s="107"/>
      <c r="D12" s="53"/>
      <c r="E12" s="53"/>
      <c r="F12" s="107"/>
      <c r="G12" s="14"/>
      <c r="H12" s="169"/>
      <c r="I12" s="14"/>
      <c r="J12" s="5"/>
      <c r="K12" s="24" t="s">
        <v>1937</v>
      </c>
      <c r="L12" s="5"/>
      <c r="M12" s="24" t="s">
        <v>2369</v>
      </c>
      <c r="N12" s="5"/>
      <c r="O12" s="9"/>
      <c r="P12" s="5"/>
      <c r="Q12" s="9"/>
      <c r="R12" s="5"/>
      <c r="S12" s="9"/>
      <c r="T12" s="5"/>
    </row>
    <row r="13" spans="2:126" ht="14.25" customHeight="1" x14ac:dyDescent="0.2">
      <c r="C13" s="107"/>
      <c r="D13" s="53"/>
      <c r="E13" s="53"/>
      <c r="F13" s="107"/>
      <c r="G13" s="14"/>
      <c r="H13" s="169"/>
      <c r="I13" s="14"/>
      <c r="J13" s="5"/>
      <c r="K13" s="24"/>
      <c r="L13" s="5"/>
      <c r="M13" s="126"/>
      <c r="N13" s="5"/>
      <c r="O13" s="9"/>
      <c r="P13" s="5"/>
      <c r="Q13" s="9"/>
      <c r="R13" s="5"/>
      <c r="S13" s="9"/>
      <c r="T13" s="5"/>
    </row>
    <row r="14" spans="2:126" ht="14.25" customHeight="1" x14ac:dyDescent="0.2">
      <c r="C14" s="107"/>
      <c r="D14" s="53"/>
      <c r="E14" s="53"/>
      <c r="F14" s="107"/>
      <c r="G14" s="14"/>
      <c r="H14" s="169"/>
      <c r="I14" s="14"/>
      <c r="J14" s="5"/>
      <c r="K14" s="24"/>
      <c r="L14" s="5"/>
      <c r="M14" s="24"/>
      <c r="N14" s="5"/>
      <c r="O14" s="9"/>
      <c r="P14" s="5"/>
      <c r="Q14" s="9"/>
      <c r="R14" s="5"/>
      <c r="S14" s="9"/>
      <c r="T14" s="5"/>
    </row>
    <row r="15" spans="2:126" x14ac:dyDescent="0.2">
      <c r="C15" s="107"/>
      <c r="D15" s="53"/>
      <c r="E15" s="53"/>
      <c r="F15" s="107"/>
      <c r="G15" s="14"/>
      <c r="H15" s="169"/>
      <c r="I15" s="14"/>
      <c r="J15" s="5"/>
      <c r="K15" s="24"/>
      <c r="L15" s="5"/>
      <c r="M15" s="24"/>
      <c r="N15" s="5"/>
      <c r="O15" s="9"/>
      <c r="P15" s="5"/>
      <c r="Q15" s="9"/>
      <c r="R15" s="5"/>
      <c r="S15" s="9"/>
      <c r="T15" s="5"/>
    </row>
    <row r="16" spans="2:126" x14ac:dyDescent="0.2">
      <c r="C16" s="107"/>
      <c r="D16" s="53"/>
      <c r="E16" s="53"/>
      <c r="G16" s="14"/>
      <c r="H16" s="5"/>
      <c r="I16" s="14"/>
      <c r="J16" s="5"/>
      <c r="K16" s="24"/>
      <c r="L16" s="5"/>
      <c r="M16" s="9"/>
      <c r="N16" s="5"/>
      <c r="O16" s="9"/>
      <c r="P16" s="5"/>
      <c r="Q16" s="9"/>
      <c r="R16" s="5"/>
      <c r="S16" s="9"/>
      <c r="T16" s="5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</row>
    <row r="17" spans="2:86" x14ac:dyDescent="0.2">
      <c r="D17" s="53"/>
      <c r="E17" s="53"/>
      <c r="G17" s="14"/>
      <c r="H17" s="5"/>
      <c r="I17" s="14"/>
      <c r="J17" s="5"/>
      <c r="K17" s="24"/>
      <c r="L17" s="5"/>
      <c r="M17" s="9"/>
      <c r="N17" s="5"/>
      <c r="O17" s="9"/>
      <c r="P17" s="5"/>
      <c r="Q17" s="9"/>
      <c r="R17" s="5"/>
      <c r="S17" s="9"/>
      <c r="T17" s="5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</row>
    <row r="18" spans="2:86" x14ac:dyDescent="0.2">
      <c r="D18" s="53"/>
      <c r="E18" s="53"/>
      <c r="G18" s="14"/>
      <c r="H18" s="5"/>
      <c r="I18" s="14"/>
      <c r="J18" s="5"/>
      <c r="K18" s="24"/>
      <c r="L18" s="5"/>
      <c r="M18" s="9"/>
      <c r="N18" s="5"/>
      <c r="O18" s="9"/>
      <c r="P18" s="5"/>
      <c r="Q18" s="9"/>
      <c r="R18" s="5"/>
      <c r="S18" s="9"/>
      <c r="T18" s="5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</row>
    <row r="19" spans="2:86" x14ac:dyDescent="0.2">
      <c r="K19" s="2"/>
      <c r="M19" s="2"/>
      <c r="O19" s="2"/>
      <c r="Q19" s="2"/>
      <c r="S19" s="2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</row>
    <row r="28" spans="2:86" x14ac:dyDescent="0.2">
      <c r="S28" s="9"/>
      <c r="T28" s="62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</row>
    <row r="29" spans="2:86" x14ac:dyDescent="0.2">
      <c r="G29" s="129"/>
      <c r="H29" s="5"/>
      <c r="I29" s="14"/>
      <c r="J29" s="5"/>
      <c r="K29" s="5"/>
      <c r="L29" s="5"/>
      <c r="M29" s="5"/>
      <c r="N29" s="5"/>
      <c r="Q29" s="5"/>
      <c r="R29" s="5"/>
      <c r="S29" s="5"/>
      <c r="T29" s="5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</row>
    <row r="30" spans="2:86" x14ac:dyDescent="0.2">
      <c r="C30" s="123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</row>
    <row r="31" spans="2:86" ht="15" x14ac:dyDescent="0.25">
      <c r="B31" s="123"/>
      <c r="C31" s="123"/>
      <c r="D31" s="108"/>
      <c r="E31"/>
      <c r="F31" s="107"/>
      <c r="G31" s="109"/>
      <c r="H31" s="113"/>
      <c r="I31" s="111"/>
      <c r="J31" s="871"/>
      <c r="K31" s="871"/>
      <c r="L31" s="113"/>
      <c r="M31" s="111"/>
      <c r="N31" s="113"/>
      <c r="O31" s="111"/>
      <c r="P31" s="113"/>
      <c r="Q31" s="111"/>
      <c r="R31" s="113"/>
      <c r="S31" s="111"/>
      <c r="T31" s="113"/>
    </row>
    <row r="32" spans="2:86" ht="15" x14ac:dyDescent="0.25">
      <c r="B32" s="123"/>
      <c r="C32" s="178"/>
      <c r="D32" s="108"/>
      <c r="E32"/>
      <c r="F32" s="107"/>
      <c r="G32" s="109"/>
      <c r="H32" s="110"/>
      <c r="I32" s="111"/>
      <c r="J32" s="110"/>
      <c r="K32" s="110"/>
      <c r="L32" s="110"/>
      <c r="M32" s="24"/>
      <c r="N32" s="5"/>
      <c r="O32" s="5"/>
      <c r="P32" s="5"/>
      <c r="Q32" s="5"/>
      <c r="R32" s="5"/>
      <c r="S32" s="9"/>
      <c r="T32" s="5"/>
    </row>
    <row r="33" spans="2:20" x14ac:dyDescent="0.2">
      <c r="B33" s="123"/>
      <c r="D33" s="53"/>
      <c r="E33" s="53"/>
      <c r="F33" s="107"/>
      <c r="G33" s="14"/>
      <c r="H33" s="169"/>
      <c r="I33" s="126"/>
      <c r="J33" s="5"/>
      <c r="K33" s="126"/>
      <c r="L33" s="5"/>
      <c r="M33" s="126"/>
      <c r="N33" s="5"/>
      <c r="O33" s="9"/>
      <c r="P33" s="5"/>
      <c r="Q33" s="9"/>
      <c r="R33" s="5"/>
      <c r="S33" s="9"/>
      <c r="T33" s="5"/>
    </row>
    <row r="34" spans="2:20" ht="15" customHeight="1" x14ac:dyDescent="0.2">
      <c r="B34" s="123"/>
      <c r="D34" s="123"/>
      <c r="E34" s="53"/>
      <c r="F34" s="107"/>
      <c r="G34" s="14"/>
      <c r="H34" s="169"/>
      <c r="I34" s="126"/>
      <c r="J34" s="872"/>
      <c r="K34" s="872"/>
      <c r="L34" s="5"/>
      <c r="M34" s="126"/>
      <c r="N34" s="5"/>
      <c r="O34" s="9"/>
      <c r="P34" s="5"/>
      <c r="Q34" s="9"/>
      <c r="R34" s="5"/>
      <c r="S34" s="9"/>
      <c r="T34" s="5"/>
    </row>
    <row r="35" spans="2:20" x14ac:dyDescent="0.2">
      <c r="B35" s="123"/>
      <c r="D35" s="53"/>
      <c r="E35" s="53"/>
      <c r="G35" s="14"/>
      <c r="H35" s="169"/>
      <c r="I35" s="126"/>
      <c r="J35" s="5"/>
      <c r="K35" s="126"/>
      <c r="L35" s="5"/>
      <c r="M35" s="126"/>
      <c r="N35" s="5"/>
      <c r="O35" s="9"/>
      <c r="P35" s="5"/>
      <c r="Q35" s="9"/>
      <c r="R35" s="5"/>
      <c r="S35" s="9"/>
      <c r="T35" s="5"/>
    </row>
    <row r="36" spans="2:20" x14ac:dyDescent="0.2">
      <c r="B36" s="123"/>
      <c r="D36" s="53"/>
      <c r="E36" s="53"/>
      <c r="F36" s="107"/>
      <c r="G36" s="14"/>
      <c r="H36" s="169"/>
      <c r="I36" s="126"/>
      <c r="J36" s="5"/>
      <c r="K36" s="126"/>
      <c r="L36" s="5"/>
      <c r="M36" s="126"/>
      <c r="N36" s="5"/>
      <c r="O36" s="9"/>
      <c r="P36" s="5"/>
      <c r="Q36" s="9"/>
      <c r="R36" s="5"/>
      <c r="S36" s="9"/>
      <c r="T36" s="5"/>
    </row>
    <row r="37" spans="2:20" x14ac:dyDescent="0.2">
      <c r="B37" s="123"/>
      <c r="D37" s="53"/>
      <c r="E37" s="53"/>
      <c r="F37" s="107"/>
      <c r="G37" s="14"/>
      <c r="H37" s="169"/>
      <c r="I37" s="126"/>
      <c r="J37" s="873"/>
      <c r="K37" s="873"/>
      <c r="L37" s="5"/>
      <c r="M37" s="126"/>
      <c r="N37" s="5"/>
      <c r="O37" s="9"/>
      <c r="P37" s="5"/>
      <c r="Q37" s="9"/>
      <c r="R37" s="5"/>
      <c r="S37" s="9"/>
      <c r="T37" s="5"/>
    </row>
    <row r="38" spans="2:20" ht="14.25" customHeight="1" x14ac:dyDescent="0.2">
      <c r="D38" s="53"/>
      <c r="E38" s="53"/>
      <c r="F38" s="123"/>
      <c r="G38" s="14"/>
      <c r="H38" s="169"/>
      <c r="I38" s="14"/>
      <c r="J38" s="5"/>
      <c r="K38" s="14"/>
      <c r="L38" s="5"/>
      <c r="M38" s="14"/>
      <c r="N38" s="5"/>
      <c r="O38" s="14"/>
      <c r="P38" s="5"/>
      <c r="Q38" s="9"/>
      <c r="R38" s="5"/>
      <c r="S38" s="9"/>
      <c r="T38" s="5"/>
    </row>
    <row r="39" spans="2:20" ht="14.25" customHeight="1" x14ac:dyDescent="0.2">
      <c r="D39" s="123"/>
      <c r="E39" s="53"/>
      <c r="F39" s="107"/>
      <c r="G39" s="14"/>
      <c r="H39" s="169"/>
      <c r="I39" s="14"/>
      <c r="J39" s="873"/>
      <c r="K39" s="873"/>
      <c r="L39" s="5"/>
      <c r="M39" s="54"/>
      <c r="N39" s="5"/>
      <c r="O39" s="9"/>
      <c r="P39" s="5"/>
      <c r="Q39" s="9"/>
      <c r="R39" s="5"/>
      <c r="S39" s="9"/>
      <c r="T39" s="5"/>
    </row>
  </sheetData>
  <mergeCells count="11">
    <mergeCell ref="U4:AF4"/>
    <mergeCell ref="AG4:AR4"/>
    <mergeCell ref="J34:K34"/>
    <mergeCell ref="J37:K37"/>
    <mergeCell ref="J39:K39"/>
    <mergeCell ref="B2:G2"/>
    <mergeCell ref="B3:G3"/>
    <mergeCell ref="H3:J3"/>
    <mergeCell ref="B4:G4"/>
    <mergeCell ref="J31:K31"/>
    <mergeCell ref="I4:T4"/>
  </mergeCells>
  <pageMargins left="0.7" right="0.7" top="0.75" bottom="0.75" header="0.3" footer="0.3"/>
  <pageSetup orientation="portrait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7:J15"/>
  <sheetViews>
    <sheetView topLeftCell="A4" zoomScale="112" zoomScaleNormal="112" workbookViewId="0">
      <selection activeCell="H24" sqref="H24"/>
    </sheetView>
  </sheetViews>
  <sheetFormatPr baseColWidth="10" defaultRowHeight="15" x14ac:dyDescent="0.25"/>
  <cols>
    <col min="2" max="2" width="15" customWidth="1"/>
    <col min="3" max="3" width="13.140625" customWidth="1"/>
    <col min="4" max="4" width="17" customWidth="1"/>
    <col min="6" max="6" width="11.5703125" customWidth="1"/>
    <col min="7" max="7" width="11.42578125" customWidth="1"/>
    <col min="9" max="9" width="10.28515625" customWidth="1"/>
    <col min="10" max="10" width="11.85546875" bestFit="1" customWidth="1"/>
  </cols>
  <sheetData>
    <row r="7" spans="2:10" ht="15.75" thickBot="1" x14ac:dyDescent="0.3"/>
    <row r="8" spans="2:10" ht="15.75" thickBot="1" x14ac:dyDescent="0.3">
      <c r="B8" s="853" t="s">
        <v>97</v>
      </c>
      <c r="C8" s="854"/>
      <c r="D8" s="854"/>
      <c r="E8" s="854"/>
      <c r="F8" s="854"/>
      <c r="G8" s="854"/>
      <c r="H8" s="854"/>
      <c r="I8" s="854"/>
      <c r="J8" s="855"/>
    </row>
    <row r="9" spans="2:10" x14ac:dyDescent="0.25">
      <c r="B9" s="25"/>
      <c r="C9" s="26"/>
      <c r="D9" s="26"/>
      <c r="E9" s="26"/>
      <c r="F9" s="26"/>
      <c r="G9" s="26"/>
      <c r="H9" s="26"/>
      <c r="I9" s="26"/>
      <c r="J9" s="27"/>
    </row>
    <row r="10" spans="2:10" x14ac:dyDescent="0.25">
      <c r="B10" s="862" t="s">
        <v>98</v>
      </c>
      <c r="C10" s="863"/>
      <c r="D10" s="863"/>
      <c r="E10" s="863"/>
      <c r="F10" s="8" t="s">
        <v>2355</v>
      </c>
      <c r="G10" s="28"/>
      <c r="H10" s="28"/>
      <c r="I10" s="28"/>
      <c r="J10" s="29"/>
    </row>
    <row r="11" spans="2:10" ht="15.75" thickBot="1" x14ac:dyDescent="0.3">
      <c r="B11" s="858" t="s">
        <v>2240</v>
      </c>
      <c r="C11" s="859"/>
      <c r="D11" s="859"/>
      <c r="E11" s="859"/>
      <c r="F11" s="859"/>
      <c r="G11" s="859"/>
      <c r="H11" s="859"/>
      <c r="I11" s="859"/>
      <c r="J11" s="860"/>
    </row>
    <row r="12" spans="2:10" ht="38.25" x14ac:dyDescent="0.25">
      <c r="B12" s="30" t="s">
        <v>99</v>
      </c>
      <c r="C12" s="31" t="s">
        <v>100</v>
      </c>
      <c r="D12" s="32" t="s">
        <v>101</v>
      </c>
      <c r="E12" s="33" t="s">
        <v>102</v>
      </c>
      <c r="F12" s="34" t="s">
        <v>103</v>
      </c>
      <c r="G12" s="35" t="s">
        <v>104</v>
      </c>
      <c r="H12" s="36" t="s">
        <v>105</v>
      </c>
      <c r="I12" s="36" t="s">
        <v>106</v>
      </c>
      <c r="J12" s="37" t="s">
        <v>107</v>
      </c>
    </row>
    <row r="13" spans="2:10" x14ac:dyDescent="0.25">
      <c r="B13" s="38" t="s">
        <v>2428</v>
      </c>
      <c r="C13" s="39"/>
      <c r="D13" s="40">
        <v>4500</v>
      </c>
      <c r="E13" s="41">
        <v>150</v>
      </c>
      <c r="F13" s="40">
        <f>+D13*0.05*G13</f>
        <v>225</v>
      </c>
      <c r="G13" s="41">
        <v>1</v>
      </c>
      <c r="H13" s="40">
        <f>+D13+E13+F13</f>
        <v>4875</v>
      </c>
      <c r="I13" s="40"/>
      <c r="J13" s="43">
        <f>H13-I13</f>
        <v>4875</v>
      </c>
    </row>
    <row r="14" spans="2:10" x14ac:dyDescent="0.25">
      <c r="B14" s="38" t="s">
        <v>2432</v>
      </c>
      <c r="C14" s="39"/>
      <c r="D14" s="40">
        <v>4800</v>
      </c>
      <c r="E14" s="41">
        <v>150</v>
      </c>
      <c r="F14" s="40">
        <f>+D14*0.05*G14</f>
        <v>0</v>
      </c>
      <c r="G14" s="41">
        <v>0</v>
      </c>
      <c r="H14" s="40">
        <f>+D14+E14+F14</f>
        <v>4950</v>
      </c>
      <c r="I14" s="40"/>
      <c r="J14" s="43">
        <f>+J13+H14-I14</f>
        <v>9825</v>
      </c>
    </row>
    <row r="15" spans="2:10" ht="14.25" customHeight="1" x14ac:dyDescent="0.25">
      <c r="B15" s="179" t="s">
        <v>108</v>
      </c>
      <c r="C15" s="140"/>
      <c r="D15" s="40"/>
      <c r="E15" s="40"/>
      <c r="F15" s="40"/>
      <c r="G15" s="40"/>
      <c r="H15" s="40"/>
      <c r="I15" s="40"/>
      <c r="J15" s="95">
        <f>+J14+H15-I15</f>
        <v>9825</v>
      </c>
    </row>
  </sheetData>
  <mergeCells count="3">
    <mergeCell ref="B8:J8"/>
    <mergeCell ref="B10:E10"/>
    <mergeCell ref="B11:J11"/>
  </mergeCells>
  <pageMargins left="0.31496062992125984" right="0.31496062992125984" top="0.74803149606299213" bottom="0.74803149606299213" header="0.31496062992125984" footer="0.31496062992125984"/>
  <pageSetup scale="9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B1:DV41"/>
  <sheetViews>
    <sheetView tabSelected="1" workbookViewId="0">
      <selection activeCell="G22" sqref="G22"/>
    </sheetView>
  </sheetViews>
  <sheetFormatPr baseColWidth="10" defaultColWidth="11.42578125" defaultRowHeight="14.25" x14ac:dyDescent="0.2"/>
  <cols>
    <col min="1" max="1" width="3.7109375" style="1" customWidth="1"/>
    <col min="2" max="2" width="5.140625" style="1" customWidth="1"/>
    <col min="3" max="3" width="40" style="1" bestFit="1" customWidth="1"/>
    <col min="4" max="4" width="14.140625" style="1" customWidth="1"/>
    <col min="5" max="5" width="5.5703125" style="1" customWidth="1"/>
    <col min="6" max="6" width="57.85546875" style="1" customWidth="1"/>
    <col min="7" max="7" width="14.140625" style="2" customWidth="1"/>
    <col min="8" max="8" width="11.140625" style="2" customWidth="1"/>
    <col min="9" max="9" width="13.140625" style="2" customWidth="1"/>
    <col min="10" max="10" width="10.140625" style="2" customWidth="1"/>
    <col min="11" max="11" width="11.5703125" style="3" customWidth="1"/>
    <col min="12" max="12" width="9.85546875" style="2" customWidth="1"/>
    <col min="13" max="13" width="11.5703125" style="3" customWidth="1"/>
    <col min="14" max="14" width="11.28515625" style="2" customWidth="1"/>
    <col min="15" max="15" width="11.5703125" style="3" customWidth="1"/>
    <col min="16" max="16" width="9.140625" style="2" customWidth="1"/>
    <col min="17" max="17" width="11.5703125" style="3" customWidth="1"/>
    <col min="18" max="18" width="11.28515625" style="2" customWidth="1"/>
    <col min="19" max="19" width="11.85546875" style="3" customWidth="1"/>
    <col min="20" max="20" width="10.42578125" style="2" customWidth="1"/>
    <col min="21" max="86" width="11.42578125" style="3"/>
    <col min="87" max="16384" width="11.42578125" style="1"/>
  </cols>
  <sheetData>
    <row r="1" spans="2:126" x14ac:dyDescent="0.2">
      <c r="H1" s="678"/>
      <c r="I1" s="8"/>
      <c r="J1" s="8"/>
    </row>
    <row r="2" spans="2:126" ht="18.75" x14ac:dyDescent="0.25">
      <c r="B2" s="861" t="s">
        <v>304</v>
      </c>
      <c r="C2" s="861"/>
      <c r="D2" s="861"/>
      <c r="E2" s="861"/>
      <c r="F2" s="861"/>
      <c r="G2" s="861"/>
      <c r="H2" s="729"/>
      <c r="I2" s="729"/>
      <c r="J2" s="729"/>
      <c r="K2" s="716"/>
      <c r="L2" s="716"/>
      <c r="M2" s="730" t="s">
        <v>2390</v>
      </c>
      <c r="N2" s="730" t="s">
        <v>2391</v>
      </c>
      <c r="O2" s="716"/>
      <c r="P2" s="716"/>
      <c r="Q2" s="716"/>
      <c r="R2" s="716"/>
      <c r="S2" s="716"/>
      <c r="T2" s="716"/>
      <c r="U2" s="716"/>
      <c r="V2" s="716"/>
      <c r="W2" s="716"/>
      <c r="X2" s="716"/>
      <c r="Y2" s="716"/>
      <c r="Z2" s="730" t="s">
        <v>2390</v>
      </c>
      <c r="AA2" s="730" t="s">
        <v>2391</v>
      </c>
      <c r="AB2" s="716"/>
      <c r="AC2" s="716"/>
      <c r="AD2" s="716"/>
      <c r="AE2" s="716"/>
      <c r="AF2" s="716"/>
      <c r="AG2" s="716"/>
      <c r="AH2" s="716"/>
      <c r="AI2" s="716"/>
      <c r="AJ2" s="716"/>
      <c r="AK2" s="716"/>
      <c r="AL2" s="730" t="s">
        <v>2390</v>
      </c>
      <c r="AM2" s="730" t="s">
        <v>2391</v>
      </c>
      <c r="AN2" s="716"/>
      <c r="AO2" s="716"/>
      <c r="AP2" s="716"/>
      <c r="AQ2" s="716"/>
      <c r="AR2" s="716"/>
      <c r="AS2" s="716"/>
      <c r="AT2" s="716"/>
      <c r="AU2" s="716"/>
      <c r="AV2" s="716"/>
      <c r="AW2" s="716"/>
      <c r="AX2" s="716"/>
      <c r="AY2" s="716"/>
      <c r="AZ2" s="716"/>
      <c r="BA2" s="716"/>
      <c r="BB2" s="716"/>
      <c r="BC2" s="716"/>
      <c r="BD2" s="716"/>
      <c r="BE2" s="716"/>
      <c r="BF2" s="716"/>
      <c r="BG2" s="716"/>
      <c r="BH2" s="716"/>
      <c r="BI2" s="716"/>
      <c r="BJ2" s="716"/>
      <c r="BK2" s="716"/>
      <c r="BL2" s="716"/>
      <c r="BM2" s="716"/>
      <c r="BN2" s="716"/>
      <c r="BO2" s="716"/>
      <c r="BP2" s="716"/>
      <c r="BQ2" s="716"/>
      <c r="BR2" s="716"/>
      <c r="BS2" s="716"/>
      <c r="BT2" s="716"/>
      <c r="BU2" s="716"/>
      <c r="BV2" s="716"/>
      <c r="BW2" s="716"/>
      <c r="BX2" s="716"/>
      <c r="BY2" s="716"/>
      <c r="BZ2" s="716"/>
      <c r="CA2" s="716"/>
      <c r="CB2" s="716"/>
      <c r="CC2" s="716"/>
      <c r="CD2" s="716"/>
      <c r="CE2" s="716"/>
      <c r="CF2" s="716"/>
      <c r="CG2" s="716"/>
      <c r="CH2" s="716"/>
      <c r="CI2" s="716"/>
      <c r="CJ2" s="716"/>
      <c r="CK2" s="716"/>
      <c r="CL2" s="716"/>
      <c r="CM2" s="716"/>
      <c r="CN2" s="716"/>
      <c r="CO2" s="716"/>
      <c r="CP2" s="716"/>
      <c r="CQ2" s="716"/>
    </row>
    <row r="3" spans="2:126" ht="18.75" x14ac:dyDescent="0.25">
      <c r="B3" s="861" t="s">
        <v>2375</v>
      </c>
      <c r="C3" s="861"/>
      <c r="D3" s="861"/>
      <c r="E3" s="861"/>
      <c r="F3" s="861"/>
      <c r="G3" s="861"/>
      <c r="H3" s="861"/>
      <c r="I3" s="861"/>
      <c r="J3" s="861"/>
      <c r="K3" s="716"/>
      <c r="L3" s="716"/>
      <c r="M3" s="716">
        <v>4200</v>
      </c>
      <c r="N3" s="716">
        <v>6100</v>
      </c>
      <c r="O3" s="716"/>
      <c r="P3" s="716"/>
      <c r="Q3" s="716"/>
      <c r="R3" s="716"/>
      <c r="S3" s="716"/>
      <c r="T3" s="716"/>
      <c r="U3" s="716"/>
      <c r="V3" s="716"/>
      <c r="W3" s="716"/>
      <c r="X3" s="716"/>
      <c r="Y3" s="716"/>
      <c r="Z3" s="716">
        <v>4500</v>
      </c>
      <c r="AA3" s="716">
        <v>6400</v>
      </c>
      <c r="AB3" s="716"/>
      <c r="AC3" s="716"/>
      <c r="AD3" s="716"/>
      <c r="AE3" s="716"/>
      <c r="AF3" s="716"/>
      <c r="AG3" s="716"/>
      <c r="AH3" s="716"/>
      <c r="AI3" s="716"/>
      <c r="AJ3" s="716"/>
      <c r="AK3" s="716"/>
      <c r="AL3" s="716">
        <v>4800</v>
      </c>
      <c r="AM3" s="716">
        <v>6700</v>
      </c>
      <c r="AN3" s="716"/>
      <c r="AO3" s="716"/>
      <c r="AP3" s="716"/>
      <c r="AQ3" s="716"/>
      <c r="AR3" s="716"/>
      <c r="AS3" s="716"/>
      <c r="AT3" s="716"/>
      <c r="AU3" s="716"/>
      <c r="AV3" s="716"/>
      <c r="AW3" s="716"/>
      <c r="AX3" s="716"/>
      <c r="AY3" s="716"/>
      <c r="AZ3" s="716"/>
      <c r="BA3" s="716"/>
      <c r="BB3" s="716"/>
      <c r="BC3" s="716"/>
      <c r="BD3" s="716"/>
      <c r="BE3" s="716"/>
      <c r="BF3" s="716"/>
      <c r="BG3" s="716"/>
      <c r="BH3" s="716"/>
      <c r="BI3" s="716"/>
      <c r="BJ3" s="716"/>
      <c r="BK3" s="716"/>
      <c r="BL3" s="716"/>
      <c r="BM3" s="716"/>
      <c r="BN3" s="716"/>
      <c r="BO3" s="716"/>
      <c r="BP3" s="716"/>
      <c r="BQ3" s="716"/>
      <c r="BR3" s="716"/>
      <c r="BS3" s="716"/>
      <c r="BT3" s="716"/>
      <c r="BU3" s="716"/>
      <c r="BV3" s="716"/>
      <c r="BW3" s="716"/>
      <c r="BX3" s="716"/>
      <c r="BY3" s="716"/>
      <c r="BZ3" s="716"/>
      <c r="CA3" s="716"/>
      <c r="CB3" s="716"/>
      <c r="CC3" s="716"/>
      <c r="CD3" s="716"/>
      <c r="CE3" s="716"/>
      <c r="CF3" s="716"/>
      <c r="CG3" s="716"/>
      <c r="CH3" s="716"/>
      <c r="CI3" s="716"/>
      <c r="CJ3" s="716"/>
      <c r="CK3" s="716"/>
      <c r="CL3" s="716"/>
      <c r="CM3" s="716"/>
      <c r="CN3" s="716"/>
      <c r="CO3" s="716"/>
      <c r="CP3" s="716"/>
      <c r="CQ3" s="716"/>
    </row>
    <row r="4" spans="2:126" ht="18.75" x14ac:dyDescent="0.25">
      <c r="B4" s="861" t="s">
        <v>2</v>
      </c>
      <c r="C4" s="861"/>
      <c r="D4" s="861"/>
      <c r="E4" s="861"/>
      <c r="F4" s="861"/>
      <c r="G4" s="861"/>
      <c r="H4" s="714"/>
      <c r="I4" s="959" t="s">
        <v>2364</v>
      </c>
      <c r="J4" s="959"/>
      <c r="K4" s="959"/>
      <c r="L4" s="959"/>
      <c r="M4" s="959"/>
      <c r="N4" s="959"/>
      <c r="O4" s="959"/>
      <c r="P4" s="959"/>
      <c r="Q4" s="959"/>
      <c r="R4" s="959"/>
      <c r="S4" s="959"/>
      <c r="T4" s="959"/>
      <c r="U4" s="960" t="s">
        <v>972</v>
      </c>
      <c r="V4" s="960"/>
      <c r="W4" s="960"/>
      <c r="X4" s="960"/>
      <c r="Y4" s="960"/>
      <c r="Z4" s="960"/>
      <c r="AA4" s="960"/>
      <c r="AB4" s="960"/>
      <c r="AC4" s="960"/>
      <c r="AD4" s="960"/>
      <c r="AE4" s="960"/>
      <c r="AF4" s="960"/>
      <c r="AG4" s="961" t="s">
        <v>976</v>
      </c>
      <c r="AH4" s="961"/>
      <c r="AI4" s="961"/>
      <c r="AJ4" s="961"/>
      <c r="AK4" s="961"/>
      <c r="AL4" s="961"/>
      <c r="AM4" s="961"/>
      <c r="AN4" s="961"/>
      <c r="AO4" s="961"/>
      <c r="AP4" s="961"/>
      <c r="AQ4" s="961"/>
      <c r="AR4" s="961"/>
      <c r="AS4" s="716"/>
      <c r="AT4" s="716"/>
      <c r="AU4" s="716"/>
      <c r="AV4" s="716"/>
      <c r="AW4" s="716"/>
      <c r="AX4" s="716"/>
      <c r="AY4" s="716"/>
      <c r="AZ4" s="716"/>
      <c r="BA4" s="716"/>
      <c r="BB4" s="716"/>
      <c r="BC4" s="716"/>
      <c r="BD4" s="716"/>
      <c r="BE4" s="716"/>
      <c r="BF4" s="716"/>
      <c r="BG4" s="716"/>
      <c r="BH4" s="716"/>
      <c r="BI4" s="716"/>
      <c r="BJ4" s="716"/>
      <c r="BK4" s="716"/>
      <c r="BL4" s="716"/>
      <c r="BM4" s="716"/>
      <c r="BN4" s="716"/>
      <c r="BO4" s="716"/>
      <c r="BP4" s="716"/>
      <c r="BQ4" s="716"/>
      <c r="BR4" s="716"/>
      <c r="BS4" s="716"/>
      <c r="BT4" s="716"/>
      <c r="BU4" s="716"/>
      <c r="BV4" s="716"/>
      <c r="BW4" s="716"/>
      <c r="BX4" s="716"/>
      <c r="BY4" s="716"/>
      <c r="BZ4" s="716"/>
      <c r="CA4" s="716"/>
      <c r="CB4" s="716"/>
      <c r="CC4" s="716"/>
      <c r="CD4" s="716"/>
      <c r="CE4" s="716"/>
      <c r="CF4" s="716"/>
      <c r="CG4" s="716"/>
      <c r="CH4" s="716"/>
      <c r="CI4" s="716"/>
      <c r="CJ4" s="716"/>
      <c r="CK4" s="716"/>
      <c r="CL4" s="716"/>
      <c r="CM4" s="716"/>
      <c r="CN4" s="716"/>
      <c r="CO4" s="716"/>
      <c r="CP4" s="716"/>
      <c r="CQ4" s="716"/>
    </row>
    <row r="5" spans="2:126" s="106" customFormat="1" ht="16.5" x14ac:dyDescent="0.25">
      <c r="G5" s="727"/>
      <c r="H5" s="688" t="s">
        <v>49</v>
      </c>
      <c r="I5" s="688" t="s">
        <v>21</v>
      </c>
      <c r="J5" s="688" t="s">
        <v>49</v>
      </c>
      <c r="K5" s="688" t="s">
        <v>22</v>
      </c>
      <c r="L5" s="688" t="s">
        <v>49</v>
      </c>
      <c r="M5" s="688" t="s">
        <v>23</v>
      </c>
      <c r="N5" s="688" t="s">
        <v>49</v>
      </c>
      <c r="O5" s="688" t="s">
        <v>24</v>
      </c>
      <c r="P5" s="688" t="s">
        <v>49</v>
      </c>
      <c r="Q5" s="688" t="s">
        <v>25</v>
      </c>
      <c r="R5" s="688" t="s">
        <v>49</v>
      </c>
      <c r="S5" s="688" t="s">
        <v>26</v>
      </c>
      <c r="T5" s="688" t="s">
        <v>49</v>
      </c>
      <c r="U5" s="688" t="s">
        <v>27</v>
      </c>
      <c r="V5" s="688" t="s">
        <v>49</v>
      </c>
      <c r="W5" s="688" t="s">
        <v>28</v>
      </c>
      <c r="X5" s="688" t="s">
        <v>49</v>
      </c>
      <c r="Y5" s="688" t="s">
        <v>29</v>
      </c>
      <c r="Z5" s="688" t="s">
        <v>49</v>
      </c>
      <c r="AA5" s="688" t="s">
        <v>30</v>
      </c>
      <c r="AB5" s="688" t="s">
        <v>49</v>
      </c>
      <c r="AC5" s="688" t="s">
        <v>31</v>
      </c>
      <c r="AD5" s="688" t="s">
        <v>49</v>
      </c>
      <c r="AE5" s="688" t="s">
        <v>32</v>
      </c>
      <c r="AF5" s="688" t="s">
        <v>49</v>
      </c>
      <c r="AG5" s="688" t="s">
        <v>33</v>
      </c>
      <c r="AH5" s="688" t="s">
        <v>49</v>
      </c>
      <c r="AI5" s="688" t="s">
        <v>34</v>
      </c>
      <c r="AJ5" s="688" t="s">
        <v>49</v>
      </c>
      <c r="AK5" s="688" t="s">
        <v>35</v>
      </c>
      <c r="AL5" s="688" t="s">
        <v>49</v>
      </c>
      <c r="AM5" s="688" t="s">
        <v>36</v>
      </c>
      <c r="AN5" s="688" t="s">
        <v>49</v>
      </c>
      <c r="AO5" s="688" t="s">
        <v>37</v>
      </c>
      <c r="AP5" s="688" t="s">
        <v>49</v>
      </c>
      <c r="AQ5" s="688" t="s">
        <v>38</v>
      </c>
      <c r="AR5" s="688" t="s">
        <v>49</v>
      </c>
      <c r="AS5" s="728"/>
      <c r="AT5" s="728"/>
      <c r="AU5" s="728"/>
      <c r="AV5" s="728"/>
      <c r="AW5" s="728"/>
      <c r="AX5" s="728"/>
      <c r="AY5" s="728"/>
      <c r="AZ5" s="728"/>
      <c r="BA5" s="728"/>
      <c r="BB5" s="728"/>
      <c r="BC5" s="728"/>
      <c r="BD5" s="728"/>
      <c r="BE5" s="728"/>
      <c r="BF5" s="728"/>
      <c r="BG5" s="728"/>
      <c r="BH5" s="728"/>
      <c r="BI5" s="728"/>
      <c r="BJ5" s="728"/>
      <c r="BK5" s="728"/>
      <c r="BL5" s="728"/>
      <c r="BM5" s="728"/>
      <c r="BN5" s="728"/>
      <c r="BO5" s="728"/>
      <c r="BP5" s="728"/>
      <c r="BQ5" s="728"/>
      <c r="BR5" s="728"/>
      <c r="BS5" s="728"/>
      <c r="BT5" s="728"/>
      <c r="BU5" s="728"/>
      <c r="BV5" s="728"/>
      <c r="BW5" s="728"/>
      <c r="BX5" s="728"/>
      <c r="BY5" s="728"/>
      <c r="BZ5" s="728"/>
      <c r="CA5" s="728"/>
      <c r="CB5" s="728"/>
      <c r="CC5" s="728"/>
      <c r="CD5" s="728"/>
      <c r="CE5" s="728"/>
      <c r="CF5" s="728"/>
      <c r="CG5" s="728"/>
      <c r="CH5" s="728"/>
      <c r="CI5" s="728"/>
      <c r="CJ5" s="728"/>
      <c r="CK5" s="728"/>
      <c r="CL5" s="728"/>
      <c r="CM5" s="728"/>
      <c r="CN5" s="728"/>
      <c r="CO5" s="728"/>
      <c r="CP5" s="728"/>
      <c r="CQ5" s="728"/>
    </row>
    <row r="6" spans="2:126" s="106" customFormat="1" ht="16.5" x14ac:dyDescent="0.25">
      <c r="B6" s="7" t="s">
        <v>3</v>
      </c>
      <c r="C6" s="7" t="s">
        <v>4</v>
      </c>
      <c r="D6" s="7"/>
      <c r="E6" s="7"/>
      <c r="F6" s="7" t="s">
        <v>2388</v>
      </c>
      <c r="G6" s="727" t="s">
        <v>5</v>
      </c>
      <c r="H6" s="688" t="s">
        <v>50</v>
      </c>
      <c r="I6" s="688" t="s">
        <v>131</v>
      </c>
      <c r="J6" s="688" t="s">
        <v>50</v>
      </c>
      <c r="K6" s="688" t="s">
        <v>147</v>
      </c>
      <c r="L6" s="688" t="s">
        <v>50</v>
      </c>
      <c r="M6" s="688" t="s">
        <v>153</v>
      </c>
      <c r="N6" s="688" t="s">
        <v>2389</v>
      </c>
      <c r="O6" s="688" t="s">
        <v>154</v>
      </c>
      <c r="P6" s="688" t="s">
        <v>2389</v>
      </c>
      <c r="Q6" s="688" t="s">
        <v>46</v>
      </c>
      <c r="R6" s="688" t="s">
        <v>2389</v>
      </c>
      <c r="S6" s="688" t="s">
        <v>155</v>
      </c>
      <c r="T6" s="688" t="s">
        <v>2389</v>
      </c>
      <c r="U6" s="688" t="s">
        <v>6</v>
      </c>
      <c r="V6" s="688" t="s">
        <v>2389</v>
      </c>
      <c r="W6" s="688" t="s">
        <v>20</v>
      </c>
      <c r="X6" s="688" t="s">
        <v>2389</v>
      </c>
      <c r="Y6" s="688" t="s">
        <v>39</v>
      </c>
      <c r="Z6" s="688" t="s">
        <v>2389</v>
      </c>
      <c r="AA6" s="688" t="s">
        <v>40</v>
      </c>
      <c r="AB6" s="688" t="s">
        <v>50</v>
      </c>
      <c r="AC6" s="688" t="s">
        <v>41</v>
      </c>
      <c r="AD6" s="688" t="s">
        <v>50</v>
      </c>
      <c r="AE6" s="688" t="s">
        <v>130</v>
      </c>
      <c r="AF6" s="688" t="s">
        <v>50</v>
      </c>
      <c r="AG6" s="688" t="s">
        <v>131</v>
      </c>
      <c r="AH6" s="688" t="s">
        <v>2389</v>
      </c>
      <c r="AI6" s="688" t="s">
        <v>147</v>
      </c>
      <c r="AJ6" s="688" t="s">
        <v>2389</v>
      </c>
      <c r="AK6" s="688" t="s">
        <v>153</v>
      </c>
      <c r="AL6" s="688" t="s">
        <v>2389</v>
      </c>
      <c r="AM6" s="688" t="s">
        <v>154</v>
      </c>
      <c r="AN6" s="688" t="s">
        <v>50</v>
      </c>
      <c r="AO6" s="688" t="s">
        <v>46</v>
      </c>
      <c r="AP6" s="688" t="s">
        <v>50</v>
      </c>
      <c r="AQ6" s="688" t="s">
        <v>155</v>
      </c>
      <c r="AR6" s="688" t="s">
        <v>50</v>
      </c>
      <c r="AS6" s="728"/>
      <c r="AT6" s="728"/>
      <c r="AU6" s="728"/>
      <c r="AV6" s="728"/>
      <c r="AW6" s="728"/>
      <c r="AX6" s="728"/>
      <c r="AY6" s="728"/>
      <c r="AZ6" s="728"/>
      <c r="BA6" s="728"/>
      <c r="BB6" s="728"/>
      <c r="BC6" s="728"/>
      <c r="BD6" s="728"/>
      <c r="BE6" s="728"/>
      <c r="BF6" s="728"/>
      <c r="BG6" s="728"/>
      <c r="BH6" s="728"/>
      <c r="BI6" s="728"/>
      <c r="BJ6" s="728"/>
      <c r="BK6" s="728"/>
      <c r="BL6" s="728"/>
      <c r="BM6" s="728"/>
      <c r="BN6" s="728"/>
      <c r="BO6" s="728"/>
      <c r="BP6" s="728"/>
      <c r="BQ6" s="728"/>
      <c r="BR6" s="728"/>
      <c r="BS6" s="728"/>
      <c r="BT6" s="728"/>
      <c r="BU6" s="728"/>
      <c r="BV6" s="728"/>
      <c r="BW6" s="728"/>
      <c r="BX6" s="728"/>
      <c r="BY6" s="728"/>
      <c r="BZ6" s="728"/>
      <c r="CA6" s="728"/>
      <c r="CB6" s="728"/>
      <c r="CC6" s="728"/>
      <c r="CD6" s="728"/>
      <c r="CE6" s="728"/>
      <c r="CF6" s="728"/>
      <c r="CG6" s="728"/>
      <c r="CH6" s="728"/>
      <c r="CI6" s="728"/>
      <c r="CJ6" s="728"/>
      <c r="CK6" s="728"/>
      <c r="CL6" s="728"/>
      <c r="CM6" s="728"/>
      <c r="CN6" s="728"/>
      <c r="CO6" s="728"/>
      <c r="CP6" s="728"/>
      <c r="CQ6" s="728"/>
    </row>
    <row r="7" spans="2:126" s="106" customFormat="1" ht="16.5" x14ac:dyDescent="0.25">
      <c r="B7" s="1">
        <v>1</v>
      </c>
      <c r="C7" s="1" t="s">
        <v>2376</v>
      </c>
      <c r="D7" s="53" t="s">
        <v>330</v>
      </c>
      <c r="E7" s="7"/>
      <c r="F7" s="1" t="s">
        <v>2377</v>
      </c>
      <c r="G7" s="722">
        <v>3200</v>
      </c>
      <c r="H7" s="126" t="s">
        <v>2381</v>
      </c>
      <c r="I7" s="735">
        <v>6250</v>
      </c>
      <c r="J7" s="126" t="s">
        <v>2407</v>
      </c>
      <c r="K7" s="735">
        <v>6250</v>
      </c>
      <c r="L7" s="126" t="s">
        <v>2410</v>
      </c>
      <c r="M7" s="743">
        <v>6250</v>
      </c>
      <c r="N7" s="126" t="s">
        <v>2418</v>
      </c>
      <c r="O7" s="747">
        <v>6250</v>
      </c>
      <c r="P7" s="126" t="s">
        <v>223</v>
      </c>
      <c r="Q7" s="747">
        <v>6250</v>
      </c>
      <c r="R7" s="126" t="s">
        <v>2427</v>
      </c>
      <c r="S7" s="752">
        <v>6555</v>
      </c>
      <c r="T7" s="126" t="s">
        <v>2433</v>
      </c>
      <c r="U7" s="756">
        <v>6735</v>
      </c>
      <c r="V7" s="126"/>
      <c r="W7" s="758">
        <v>6735</v>
      </c>
      <c r="X7" s="126"/>
      <c r="Y7" s="762">
        <v>6735</v>
      </c>
      <c r="Z7" s="126"/>
      <c r="AA7" s="762">
        <v>6735</v>
      </c>
      <c r="AB7" s="126"/>
      <c r="AC7" s="772">
        <v>6735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101"/>
      <c r="AT7" s="102"/>
      <c r="AU7" s="101"/>
      <c r="AV7" s="102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1"/>
      <c r="DI7" s="101"/>
      <c r="DJ7" s="101"/>
      <c r="DK7" s="101"/>
      <c r="DL7" s="101"/>
      <c r="DM7" s="101"/>
      <c r="DN7" s="101"/>
      <c r="DO7" s="101"/>
      <c r="DP7" s="101"/>
      <c r="DQ7" s="101"/>
      <c r="DR7" s="101"/>
      <c r="DS7" s="101"/>
      <c r="DT7" s="101"/>
      <c r="DU7" s="101"/>
      <c r="DV7" s="101"/>
    </row>
    <row r="8" spans="2:126" s="106" customFormat="1" ht="16.5" x14ac:dyDescent="0.25">
      <c r="B8" s="1">
        <v>2</v>
      </c>
      <c r="C8" s="1" t="s">
        <v>2395</v>
      </c>
      <c r="D8" s="53" t="s">
        <v>2396</v>
      </c>
      <c r="E8" s="7"/>
      <c r="F8" s="87" t="s">
        <v>2409</v>
      </c>
      <c r="G8" s="722">
        <v>3200</v>
      </c>
      <c r="H8" s="126" t="s">
        <v>223</v>
      </c>
      <c r="I8" s="735">
        <v>2500</v>
      </c>
      <c r="J8" s="126" t="s">
        <v>223</v>
      </c>
      <c r="K8" s="735">
        <v>2500</v>
      </c>
      <c r="L8" s="126" t="s">
        <v>223</v>
      </c>
      <c r="M8" s="743">
        <v>2500</v>
      </c>
      <c r="N8" s="126" t="s">
        <v>223</v>
      </c>
      <c r="O8" s="745">
        <v>2500</v>
      </c>
      <c r="P8" s="126" t="s">
        <v>223</v>
      </c>
      <c r="Q8" s="747">
        <v>2500</v>
      </c>
      <c r="R8" s="126" t="s">
        <v>223</v>
      </c>
      <c r="S8" s="750">
        <v>2500</v>
      </c>
      <c r="T8" s="126" t="s">
        <v>223</v>
      </c>
      <c r="U8" s="752">
        <v>2700</v>
      </c>
      <c r="V8" s="126" t="s">
        <v>223</v>
      </c>
      <c r="W8" s="756">
        <v>2700</v>
      </c>
      <c r="X8" s="126"/>
      <c r="Y8" s="758">
        <v>2700</v>
      </c>
      <c r="Z8" s="126"/>
      <c r="AA8" s="759">
        <v>2700</v>
      </c>
      <c r="AB8" s="126"/>
      <c r="AC8" s="762">
        <v>2700</v>
      </c>
      <c r="AD8" s="2"/>
      <c r="AE8" s="752">
        <v>2700</v>
      </c>
      <c r="AF8" s="2"/>
      <c r="AG8" s="772">
        <v>2700</v>
      </c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101"/>
      <c r="AT8" s="102"/>
      <c r="AU8" s="101"/>
      <c r="AV8" s="102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</row>
    <row r="9" spans="2:126" s="106" customFormat="1" ht="16.5" x14ac:dyDescent="0.25">
      <c r="B9" s="1">
        <v>3</v>
      </c>
      <c r="C9" s="1" t="s">
        <v>2400</v>
      </c>
      <c r="D9" s="53" t="s">
        <v>2413</v>
      </c>
      <c r="E9" s="7"/>
      <c r="F9" s="1" t="s">
        <v>2414</v>
      </c>
      <c r="G9" s="722">
        <v>3200</v>
      </c>
      <c r="H9" s="126" t="s">
        <v>2401</v>
      </c>
      <c r="I9" s="731">
        <v>6100</v>
      </c>
      <c r="J9" s="126" t="s">
        <v>2405</v>
      </c>
      <c r="K9" s="739">
        <v>6250</v>
      </c>
      <c r="L9" s="126" t="s">
        <v>2411</v>
      </c>
      <c r="M9" s="743">
        <v>4350</v>
      </c>
      <c r="N9" s="126" t="s">
        <v>2415</v>
      </c>
      <c r="O9" s="745">
        <v>4200</v>
      </c>
      <c r="P9" s="126" t="s">
        <v>2422</v>
      </c>
      <c r="Q9" s="747">
        <v>4200</v>
      </c>
      <c r="R9" s="126" t="s">
        <v>2425</v>
      </c>
      <c r="S9" s="750">
        <f>4350+150</f>
        <v>4500</v>
      </c>
      <c r="T9" s="126" t="s">
        <v>2429</v>
      </c>
      <c r="U9" s="752">
        <v>4230</v>
      </c>
      <c r="V9" s="126"/>
      <c r="W9" s="756">
        <v>4230</v>
      </c>
      <c r="X9" s="126"/>
      <c r="Y9" s="758">
        <v>4230</v>
      </c>
      <c r="Z9" s="126"/>
      <c r="AA9" s="759">
        <v>4230</v>
      </c>
      <c r="AB9" s="126"/>
      <c r="AC9" s="762">
        <v>4230</v>
      </c>
      <c r="AD9" s="2"/>
      <c r="AE9" s="752">
        <v>4230</v>
      </c>
      <c r="AF9" s="2"/>
      <c r="AG9" s="772">
        <v>4512</v>
      </c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101"/>
      <c r="AT9" s="102"/>
      <c r="AU9" s="101"/>
      <c r="AV9" s="102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  <c r="DP9" s="101"/>
      <c r="DQ9" s="101"/>
      <c r="DR9" s="101"/>
      <c r="DS9" s="101"/>
      <c r="DT9" s="101"/>
      <c r="DU9" s="101"/>
      <c r="DV9" s="101"/>
    </row>
    <row r="10" spans="2:126" x14ac:dyDescent="0.2">
      <c r="C10" s="11" t="s">
        <v>54</v>
      </c>
      <c r="D10" s="11"/>
      <c r="E10" s="11"/>
      <c r="F10" s="11"/>
      <c r="G10" s="12">
        <f>SUM(G7:G9)</f>
        <v>9600</v>
      </c>
      <c r="H10" s="12">
        <f t="shared" ref="H10:J10" si="0">SUM(H7:H9)</f>
        <v>0</v>
      </c>
      <c r="I10" s="12">
        <f>SUM(I7:I9)</f>
        <v>14850</v>
      </c>
      <c r="J10" s="12">
        <f t="shared" si="0"/>
        <v>0</v>
      </c>
      <c r="K10" s="12">
        <f>SUM(K7:K9)</f>
        <v>15000</v>
      </c>
      <c r="L10" s="12">
        <f t="shared" ref="L10:M10" si="1">SUM(L7:L9)</f>
        <v>0</v>
      </c>
      <c r="M10" s="12">
        <f t="shared" si="1"/>
        <v>13100</v>
      </c>
      <c r="N10" s="12">
        <f t="shared" ref="N10" si="2">SUM(N7:N9)</f>
        <v>0</v>
      </c>
      <c r="O10" s="12">
        <f t="shared" ref="O10:P10" si="3">SUM(O7:O9)</f>
        <v>12950</v>
      </c>
      <c r="P10" s="12">
        <f t="shared" si="3"/>
        <v>0</v>
      </c>
      <c r="Q10" s="12">
        <f>SUM(Q7:Q9)</f>
        <v>12950</v>
      </c>
      <c r="R10" s="12">
        <f t="shared" ref="R10" si="4">SUM(R7:R9)</f>
        <v>0</v>
      </c>
      <c r="S10" s="12">
        <f>SUM(S7:S9)</f>
        <v>13555</v>
      </c>
      <c r="T10" s="12">
        <f t="shared" ref="T10:U10" si="5">SUM(T7:T9)</f>
        <v>0</v>
      </c>
      <c r="U10" s="12">
        <f t="shared" si="5"/>
        <v>13665</v>
      </c>
      <c r="V10" s="11"/>
      <c r="W10" s="659">
        <f>SUM(W7:W9)</f>
        <v>13665</v>
      </c>
      <c r="X10" s="11"/>
      <c r="Y10" s="659">
        <f>SUM(Y7:Y9)</f>
        <v>13665</v>
      </c>
      <c r="Z10" s="659">
        <f t="shared" ref="Z10" si="6">SUM(Z7:Z9)</f>
        <v>0</v>
      </c>
      <c r="AA10" s="659">
        <f>SUM(AA7:AA9)</f>
        <v>13665</v>
      </c>
      <c r="AB10" s="659">
        <f t="shared" ref="AB10" si="7">SUM(AB7:AB9)</f>
        <v>0</v>
      </c>
      <c r="AC10" s="659">
        <f>SUM(AC7:AC9)</f>
        <v>13665</v>
      </c>
      <c r="AD10" s="659">
        <f t="shared" ref="AD10" si="8">SUM(AD7:AD9)</f>
        <v>0</v>
      </c>
      <c r="AE10" s="659">
        <f>SUM(AE7:AE9)</f>
        <v>6930</v>
      </c>
      <c r="AF10" s="659">
        <f t="shared" ref="AF10" si="9">SUM(AF7:AF9)</f>
        <v>0</v>
      </c>
      <c r="AG10" s="659">
        <f>SUM(AG7:AG9)</f>
        <v>7212</v>
      </c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</row>
    <row r="11" spans="2:126" x14ac:dyDescent="0.2">
      <c r="F11" s="704" t="s">
        <v>2356</v>
      </c>
      <c r="G11" s="1"/>
      <c r="H11" s="1"/>
      <c r="I11" s="679">
        <f>+I7+I8</f>
        <v>8750</v>
      </c>
      <c r="J11" s="1"/>
      <c r="L11" s="1"/>
      <c r="N11" s="1"/>
      <c r="O11" s="3">
        <f>+O7</f>
        <v>6250</v>
      </c>
      <c r="P11" s="1"/>
      <c r="R11" s="1"/>
      <c r="S11" s="3">
        <f>+S7</f>
        <v>6555</v>
      </c>
      <c r="T11" s="1"/>
      <c r="U11" s="3">
        <f>+U7</f>
        <v>6735</v>
      </c>
      <c r="W11" s="3">
        <f>+W7</f>
        <v>6735</v>
      </c>
      <c r="Y11" s="3">
        <f>Y7</f>
        <v>6735</v>
      </c>
      <c r="AA11" s="3">
        <f>AA7</f>
        <v>6735</v>
      </c>
      <c r="AC11" s="3">
        <f>+AC7</f>
        <v>6735</v>
      </c>
      <c r="AE11" s="3">
        <f>+AE7</f>
        <v>0</v>
      </c>
    </row>
    <row r="12" spans="2:126" ht="14.25" customHeight="1" x14ac:dyDescent="0.2">
      <c r="C12" s="107"/>
      <c r="D12" s="53"/>
      <c r="E12" s="53"/>
      <c r="F12" s="673" t="s">
        <v>2308</v>
      </c>
      <c r="G12" s="734">
        <f>G10</f>
        <v>9600</v>
      </c>
      <c r="H12" s="169"/>
      <c r="I12" s="733">
        <f>+I10-I11</f>
        <v>6100</v>
      </c>
      <c r="J12" s="5"/>
      <c r="K12" s="736">
        <f>K10-K11+I7+I8</f>
        <v>23750</v>
      </c>
      <c r="L12" s="5"/>
      <c r="M12" s="741">
        <f>M10-M11</f>
        <v>13100</v>
      </c>
      <c r="N12" s="5"/>
      <c r="O12" s="746">
        <f>O10-O11</f>
        <v>6700</v>
      </c>
      <c r="P12" s="688"/>
      <c r="Q12" s="748">
        <f>Q10-Q11+O7</f>
        <v>19200</v>
      </c>
      <c r="R12" s="688"/>
      <c r="S12" s="749">
        <f>S10-S11</f>
        <v>7000</v>
      </c>
      <c r="T12" s="688"/>
      <c r="U12" s="751">
        <f>U10-U11+S7</f>
        <v>13485</v>
      </c>
      <c r="V12" s="688"/>
      <c r="W12" s="755">
        <f>W10-W11+U7</f>
        <v>13665</v>
      </c>
      <c r="X12" s="688"/>
      <c r="Y12" s="757">
        <f>Y10-Y11+W7</f>
        <v>13665</v>
      </c>
      <c r="Z12" s="688"/>
      <c r="AA12" s="760">
        <f>AA10-AA11</f>
        <v>6930</v>
      </c>
      <c r="AB12" s="688"/>
      <c r="AC12" s="761">
        <f>AC10-AC11+Y7+AA7</f>
        <v>20400</v>
      </c>
      <c r="AE12" s="751">
        <f>AE10-AE11</f>
        <v>6930</v>
      </c>
      <c r="AG12" s="771">
        <f>AG10-AG11+AC7</f>
        <v>13947</v>
      </c>
    </row>
    <row r="13" spans="2:126" ht="14.25" customHeight="1" x14ac:dyDescent="0.2">
      <c r="C13" s="107"/>
      <c r="D13" s="53"/>
      <c r="E13" s="53"/>
      <c r="F13" s="705" t="s">
        <v>2275</v>
      </c>
      <c r="G13" s="14" t="s">
        <v>130</v>
      </c>
      <c r="H13" s="169"/>
      <c r="I13" s="14">
        <v>6100</v>
      </c>
      <c r="J13" s="5"/>
      <c r="K13" s="24">
        <v>23750</v>
      </c>
      <c r="L13" s="5"/>
      <c r="M13" s="126">
        <v>13100</v>
      </c>
      <c r="N13" s="5"/>
      <c r="O13" s="9">
        <v>6700</v>
      </c>
      <c r="P13" s="5"/>
      <c r="Q13" s="9">
        <v>19200</v>
      </c>
      <c r="R13" s="5"/>
      <c r="S13" s="9">
        <v>7000</v>
      </c>
      <c r="T13" s="5"/>
      <c r="U13" s="3">
        <v>13485</v>
      </c>
      <c r="W13" s="3">
        <v>13665</v>
      </c>
      <c r="Y13" s="3">
        <v>13665</v>
      </c>
      <c r="AA13" s="3">
        <v>6930</v>
      </c>
      <c r="AC13" s="3">
        <v>20400</v>
      </c>
      <c r="AE13" s="3">
        <v>6930</v>
      </c>
      <c r="AG13" s="3">
        <v>13947</v>
      </c>
    </row>
    <row r="14" spans="2:126" ht="14.25" customHeight="1" x14ac:dyDescent="0.2">
      <c r="C14" s="107"/>
      <c r="D14" s="53"/>
      <c r="E14" s="53"/>
      <c r="F14" s="705"/>
      <c r="G14" s="14">
        <v>9600</v>
      </c>
      <c r="H14" s="169"/>
      <c r="I14" s="14"/>
      <c r="J14" s="5"/>
      <c r="K14" s="24"/>
      <c r="L14" s="5"/>
      <c r="M14" s="24"/>
      <c r="N14" s="5"/>
      <c r="O14" s="9"/>
      <c r="P14" s="5"/>
      <c r="Q14" s="9"/>
      <c r="R14" s="5"/>
      <c r="S14" s="9"/>
      <c r="T14" s="5"/>
    </row>
    <row r="15" spans="2:126" ht="14.25" customHeight="1" x14ac:dyDescent="0.2">
      <c r="C15" s="107"/>
      <c r="D15" s="53"/>
      <c r="E15" s="53"/>
      <c r="F15" s="107"/>
      <c r="G15" s="14"/>
      <c r="H15" s="169"/>
      <c r="I15" s="14"/>
      <c r="J15" s="5"/>
      <c r="K15" s="24"/>
      <c r="L15" s="5"/>
      <c r="M15" s="126"/>
      <c r="N15" s="5"/>
      <c r="O15" s="9"/>
      <c r="P15" s="5"/>
      <c r="Q15" s="9"/>
      <c r="R15" s="5"/>
      <c r="S15" s="9"/>
      <c r="T15" s="5"/>
    </row>
    <row r="16" spans="2:126" ht="14.25" customHeight="1" x14ac:dyDescent="0.2">
      <c r="C16" s="107"/>
      <c r="D16" s="53"/>
      <c r="E16" s="53"/>
      <c r="F16" s="107"/>
      <c r="G16" s="14"/>
      <c r="H16" s="169"/>
      <c r="I16" s="14"/>
      <c r="J16" s="5"/>
      <c r="K16" s="24"/>
      <c r="L16" s="5"/>
      <c r="M16" s="24"/>
      <c r="N16" s="5"/>
      <c r="O16" s="9"/>
      <c r="P16" s="5"/>
      <c r="Q16" s="9"/>
      <c r="R16" s="5"/>
      <c r="S16" s="9"/>
      <c r="T16" s="5"/>
    </row>
    <row r="17" spans="3:86" x14ac:dyDescent="0.2">
      <c r="C17" s="107"/>
      <c r="D17" s="53"/>
      <c r="E17" s="53"/>
      <c r="F17" s="107"/>
      <c r="G17" s="14"/>
      <c r="H17" s="169"/>
      <c r="I17" s="14"/>
      <c r="J17" s="5"/>
      <c r="K17" s="24"/>
      <c r="L17" s="5"/>
      <c r="M17" s="24"/>
      <c r="N17" s="5"/>
      <c r="O17" s="9"/>
      <c r="P17" s="5"/>
      <c r="Q17" s="9"/>
      <c r="R17" s="5"/>
      <c r="S17" s="9"/>
      <c r="T17" s="5"/>
    </row>
    <row r="18" spans="3:86" x14ac:dyDescent="0.2">
      <c r="C18" s="107"/>
      <c r="D18" s="53"/>
      <c r="E18" s="53"/>
      <c r="G18" s="14"/>
      <c r="H18" s="5"/>
      <c r="I18" s="14"/>
      <c r="J18" s="5"/>
      <c r="K18" s="24"/>
      <c r="L18" s="5"/>
      <c r="M18" s="9"/>
      <c r="N18" s="5"/>
      <c r="O18" s="9"/>
      <c r="P18" s="5"/>
      <c r="Q18" s="9"/>
      <c r="R18" s="5"/>
      <c r="S18" s="9"/>
      <c r="T18" s="5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</row>
    <row r="19" spans="3:86" x14ac:dyDescent="0.2">
      <c r="D19" s="53"/>
      <c r="E19" s="53"/>
      <c r="G19" s="14"/>
      <c r="H19" s="5"/>
      <c r="I19" s="14"/>
      <c r="J19" s="5"/>
      <c r="K19" s="24"/>
      <c r="L19" s="5"/>
      <c r="M19" s="9"/>
      <c r="N19" s="5"/>
      <c r="O19" s="9"/>
      <c r="P19" s="5"/>
      <c r="Q19" s="9"/>
      <c r="R19" s="5"/>
      <c r="S19" s="9"/>
      <c r="T19" s="5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</row>
    <row r="20" spans="3:86" x14ac:dyDescent="0.2">
      <c r="D20" s="53"/>
      <c r="E20" s="53"/>
      <c r="G20" s="14"/>
      <c r="H20" s="5"/>
      <c r="I20" s="14"/>
      <c r="J20" s="5"/>
      <c r="K20" s="24"/>
      <c r="L20" s="5"/>
      <c r="M20" s="9"/>
      <c r="N20" s="5"/>
      <c r="O20" s="9"/>
      <c r="P20" s="5"/>
      <c r="Q20" s="9"/>
      <c r="R20" s="5"/>
      <c r="S20" s="9"/>
      <c r="T20" s="5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</row>
    <row r="21" spans="3:86" x14ac:dyDescent="0.2">
      <c r="K21" s="2"/>
      <c r="M21" s="2"/>
      <c r="O21" s="2"/>
      <c r="Q21" s="2"/>
      <c r="S21" s="2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</row>
    <row r="30" spans="3:86" x14ac:dyDescent="0.2">
      <c r="S30" s="9"/>
      <c r="T30" s="62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</row>
    <row r="31" spans="3:86" x14ac:dyDescent="0.2">
      <c r="G31" s="129"/>
      <c r="H31" s="5"/>
      <c r="I31" s="14"/>
      <c r="J31" s="5"/>
      <c r="K31" s="5"/>
      <c r="L31" s="5"/>
      <c r="M31" s="5"/>
      <c r="N31" s="5"/>
      <c r="Q31" s="5"/>
      <c r="R31" s="5"/>
      <c r="S31" s="5"/>
      <c r="T31" s="5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</row>
    <row r="32" spans="3:86" x14ac:dyDescent="0.2">
      <c r="C32" s="123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</row>
    <row r="33" spans="2:20" ht="15" x14ac:dyDescent="0.25">
      <c r="B33" s="123"/>
      <c r="C33" s="123"/>
      <c r="D33" s="108"/>
      <c r="E33"/>
      <c r="F33" s="107"/>
      <c r="G33" s="109"/>
      <c r="H33" s="113"/>
      <c r="I33" s="111"/>
      <c r="J33" s="871"/>
      <c r="K33" s="871"/>
      <c r="L33" s="113"/>
      <c r="M33" s="111"/>
      <c r="N33" s="113"/>
      <c r="O33" s="111"/>
      <c r="P33" s="113"/>
      <c r="Q33" s="111"/>
      <c r="R33" s="113"/>
      <c r="S33" s="111"/>
      <c r="T33" s="113"/>
    </row>
    <row r="34" spans="2:20" ht="15" x14ac:dyDescent="0.25">
      <c r="B34" s="123"/>
      <c r="C34" s="178"/>
      <c r="D34" s="108"/>
      <c r="E34"/>
      <c r="F34" s="107"/>
      <c r="G34" s="109"/>
      <c r="H34" s="110"/>
      <c r="I34" s="111"/>
      <c r="J34" s="110"/>
      <c r="K34" s="110"/>
      <c r="L34" s="110"/>
      <c r="M34" s="24"/>
      <c r="N34" s="5"/>
      <c r="O34" s="5"/>
      <c r="P34" s="5"/>
      <c r="Q34" s="5"/>
      <c r="R34" s="5"/>
      <c r="S34" s="9"/>
      <c r="T34" s="5"/>
    </row>
    <row r="35" spans="2:20" x14ac:dyDescent="0.2">
      <c r="B35" s="123"/>
      <c r="D35" s="53"/>
      <c r="E35" s="53"/>
      <c r="F35" s="107"/>
      <c r="G35" s="14"/>
      <c r="H35" s="169"/>
      <c r="I35" s="126"/>
      <c r="J35" s="5"/>
      <c r="K35" s="126"/>
      <c r="L35" s="5"/>
      <c r="M35" s="126"/>
      <c r="N35" s="5"/>
      <c r="O35" s="9"/>
      <c r="P35" s="5"/>
      <c r="Q35" s="9"/>
      <c r="R35" s="5"/>
      <c r="S35" s="9"/>
      <c r="T35" s="5"/>
    </row>
    <row r="36" spans="2:20" ht="15" customHeight="1" x14ac:dyDescent="0.2">
      <c r="B36" s="123"/>
      <c r="D36" s="123"/>
      <c r="E36" s="53"/>
      <c r="F36" s="107"/>
      <c r="G36" s="14"/>
      <c r="H36" s="169"/>
      <c r="I36" s="126"/>
      <c r="J36" s="872"/>
      <c r="K36" s="872"/>
      <c r="L36" s="5"/>
      <c r="M36" s="126"/>
      <c r="N36" s="5"/>
      <c r="O36" s="9"/>
      <c r="P36" s="5"/>
      <c r="Q36" s="9"/>
      <c r="R36" s="5"/>
      <c r="S36" s="9"/>
      <c r="T36" s="5"/>
    </row>
    <row r="37" spans="2:20" x14ac:dyDescent="0.2">
      <c r="B37" s="123"/>
      <c r="D37" s="53"/>
      <c r="E37" s="53"/>
      <c r="G37" s="14"/>
      <c r="H37" s="169"/>
      <c r="I37" s="126"/>
      <c r="J37" s="5"/>
      <c r="K37" s="126"/>
      <c r="L37" s="5"/>
      <c r="M37" s="126"/>
      <c r="N37" s="5"/>
      <c r="O37" s="9"/>
      <c r="P37" s="5"/>
      <c r="Q37" s="9"/>
      <c r="R37" s="5"/>
      <c r="S37" s="9"/>
      <c r="T37" s="5"/>
    </row>
    <row r="38" spans="2:20" x14ac:dyDescent="0.2">
      <c r="B38" s="123"/>
      <c r="D38" s="53"/>
      <c r="E38" s="53"/>
      <c r="F38" s="107"/>
      <c r="G38" s="14"/>
      <c r="H38" s="169"/>
      <c r="I38" s="126"/>
      <c r="J38" s="5"/>
      <c r="K38" s="126"/>
      <c r="L38" s="5"/>
      <c r="M38" s="126"/>
      <c r="N38" s="5"/>
      <c r="O38" s="9"/>
      <c r="P38" s="5"/>
      <c r="Q38" s="9"/>
      <c r="R38" s="5"/>
      <c r="S38" s="9"/>
      <c r="T38" s="5"/>
    </row>
    <row r="39" spans="2:20" x14ac:dyDescent="0.2">
      <c r="B39" s="123"/>
      <c r="D39" s="53"/>
      <c r="E39" s="53"/>
      <c r="F39" s="107"/>
      <c r="G39" s="14"/>
      <c r="H39" s="169"/>
      <c r="I39" s="126"/>
      <c r="J39" s="873"/>
      <c r="K39" s="873"/>
      <c r="L39" s="5"/>
      <c r="M39" s="126"/>
      <c r="N39" s="5"/>
      <c r="O39" s="9"/>
      <c r="P39" s="5"/>
      <c r="Q39" s="9"/>
      <c r="R39" s="5"/>
      <c r="S39" s="9"/>
      <c r="T39" s="5"/>
    </row>
    <row r="40" spans="2:20" ht="14.25" customHeight="1" x14ac:dyDescent="0.2">
      <c r="D40" s="53"/>
      <c r="E40" s="53"/>
      <c r="F40" s="123"/>
      <c r="G40" s="14"/>
      <c r="H40" s="169"/>
      <c r="I40" s="14"/>
      <c r="J40" s="5"/>
      <c r="K40" s="14"/>
      <c r="L40" s="5"/>
      <c r="M40" s="14"/>
      <c r="N40" s="5"/>
      <c r="O40" s="14"/>
      <c r="P40" s="5"/>
      <c r="Q40" s="9"/>
      <c r="R40" s="5"/>
      <c r="S40" s="9"/>
      <c r="T40" s="5"/>
    </row>
    <row r="41" spans="2:20" ht="14.25" customHeight="1" x14ac:dyDescent="0.2">
      <c r="D41" s="123"/>
      <c r="E41" s="53"/>
      <c r="F41" s="107"/>
      <c r="G41" s="14"/>
      <c r="H41" s="169"/>
      <c r="I41" s="14"/>
      <c r="J41" s="873"/>
      <c r="K41" s="873"/>
      <c r="L41" s="5"/>
      <c r="M41" s="54"/>
      <c r="N41" s="5"/>
      <c r="O41" s="9"/>
      <c r="P41" s="5"/>
      <c r="Q41" s="9"/>
      <c r="R41" s="5"/>
      <c r="S41" s="9"/>
      <c r="T41" s="5"/>
    </row>
  </sheetData>
  <mergeCells count="11">
    <mergeCell ref="AG4:AR4"/>
    <mergeCell ref="J33:K33"/>
    <mergeCell ref="J36:K36"/>
    <mergeCell ref="J39:K39"/>
    <mergeCell ref="J41:K41"/>
    <mergeCell ref="U4:AF4"/>
    <mergeCell ref="B2:G2"/>
    <mergeCell ref="B3:G3"/>
    <mergeCell ref="H3:J3"/>
    <mergeCell ref="B4:G4"/>
    <mergeCell ref="I4:T4"/>
  </mergeCells>
  <pageMargins left="0.7" right="0.7" top="0.75" bottom="0.75" header="0.3" footer="0.3"/>
  <pageSetup orientation="portrait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F5:K17"/>
  <sheetViews>
    <sheetView workbookViewId="0">
      <selection activeCell="F5" sqref="F5:K17"/>
    </sheetView>
  </sheetViews>
  <sheetFormatPr baseColWidth="10" defaultRowHeight="15" x14ac:dyDescent="0.25"/>
  <cols>
    <col min="7" max="7" width="36.28515625" customWidth="1"/>
    <col min="8" max="8" width="33.140625" customWidth="1"/>
    <col min="9" max="9" width="21.7109375" customWidth="1"/>
  </cols>
  <sheetData>
    <row r="5" spans="6:11" x14ac:dyDescent="0.25">
      <c r="F5" s="635" t="s">
        <v>2309</v>
      </c>
      <c r="G5" s="635" t="s">
        <v>2310</v>
      </c>
      <c r="H5" s="635" t="s">
        <v>2311</v>
      </c>
      <c r="I5" s="635" t="s">
        <v>2312</v>
      </c>
      <c r="J5" t="s">
        <v>2313</v>
      </c>
      <c r="K5" t="s">
        <v>2314</v>
      </c>
    </row>
    <row r="6" spans="6:11" x14ac:dyDescent="0.25">
      <c r="F6" s="674">
        <v>1</v>
      </c>
      <c r="G6" s="1" t="s">
        <v>2376</v>
      </c>
      <c r="H6" s="676" t="s">
        <v>2393</v>
      </c>
      <c r="I6" s="677" t="s">
        <v>2394</v>
      </c>
      <c r="J6" s="78" t="s">
        <v>2392</v>
      </c>
      <c r="K6" s="78" t="s">
        <v>52</v>
      </c>
    </row>
    <row r="7" spans="6:11" x14ac:dyDescent="0.25">
      <c r="F7" s="674">
        <v>2</v>
      </c>
      <c r="G7" s="1" t="s">
        <v>2395</v>
      </c>
      <c r="H7" s="676" t="s">
        <v>2397</v>
      </c>
      <c r="I7" s="677" t="s">
        <v>2398</v>
      </c>
      <c r="J7" s="78" t="s">
        <v>2392</v>
      </c>
      <c r="K7" s="78" t="s">
        <v>2399</v>
      </c>
    </row>
    <row r="8" spans="6:11" x14ac:dyDescent="0.25">
      <c r="F8" s="674">
        <v>3</v>
      </c>
      <c r="G8" s="1" t="s">
        <v>2400</v>
      </c>
      <c r="H8" s="676" t="s">
        <v>2402</v>
      </c>
      <c r="I8" s="677" t="s">
        <v>2403</v>
      </c>
      <c r="J8" s="78" t="s">
        <v>2318</v>
      </c>
      <c r="K8" s="78" t="s">
        <v>52</v>
      </c>
    </row>
    <row r="9" spans="6:11" x14ac:dyDescent="0.25">
      <c r="F9" s="674">
        <v>4</v>
      </c>
      <c r="G9" s="675"/>
      <c r="H9" s="676"/>
      <c r="I9" s="677"/>
      <c r="J9" s="78"/>
      <c r="K9" s="78"/>
    </row>
    <row r="10" spans="6:11" x14ac:dyDescent="0.25">
      <c r="F10" s="674">
        <v>5</v>
      </c>
      <c r="G10" s="675"/>
      <c r="H10" s="676"/>
      <c r="I10" s="677"/>
      <c r="J10" s="78"/>
      <c r="K10" s="78"/>
    </row>
    <row r="11" spans="6:11" x14ac:dyDescent="0.25">
      <c r="F11" s="674">
        <v>6</v>
      </c>
      <c r="G11" s="1"/>
      <c r="H11" s="676"/>
      <c r="I11" s="677"/>
      <c r="J11" s="78"/>
      <c r="K11" s="78"/>
    </row>
    <row r="12" spans="6:11" x14ac:dyDescent="0.25">
      <c r="F12" s="674">
        <v>7</v>
      </c>
      <c r="G12" s="675"/>
      <c r="H12" s="676"/>
      <c r="I12" s="677"/>
      <c r="J12" s="78"/>
      <c r="K12" s="78"/>
    </row>
    <row r="13" spans="6:11" x14ac:dyDescent="0.25">
      <c r="F13" s="674">
        <v>8</v>
      </c>
      <c r="G13" s="675"/>
      <c r="H13" s="676"/>
      <c r="I13" s="677"/>
      <c r="J13" s="78"/>
      <c r="K13" s="78"/>
    </row>
    <row r="14" spans="6:11" x14ac:dyDescent="0.25">
      <c r="F14" s="674">
        <v>9</v>
      </c>
      <c r="G14" s="675"/>
      <c r="H14" s="676"/>
      <c r="I14" s="677"/>
      <c r="J14" s="78"/>
      <c r="K14" s="78"/>
    </row>
    <row r="15" spans="6:11" x14ac:dyDescent="0.25">
      <c r="F15" s="674">
        <v>10</v>
      </c>
      <c r="G15" s="675"/>
      <c r="H15" s="676"/>
      <c r="I15" s="677"/>
      <c r="J15" s="78"/>
      <c r="K15" s="78"/>
    </row>
    <row r="16" spans="6:11" x14ac:dyDescent="0.25">
      <c r="F16" s="674">
        <v>11</v>
      </c>
      <c r="G16" s="675"/>
      <c r="H16" s="676"/>
      <c r="I16" s="677"/>
      <c r="J16" s="78"/>
      <c r="K16" s="78"/>
    </row>
    <row r="17" spans="6:11" x14ac:dyDescent="0.25">
      <c r="F17" s="674">
        <v>12</v>
      </c>
      <c r="G17" s="675"/>
      <c r="H17" s="676"/>
      <c r="I17" s="677"/>
      <c r="J17" s="78"/>
      <c r="K17" s="78"/>
    </row>
  </sheetData>
  <hyperlinks>
    <hyperlink ref="H6" r:id="rId1"/>
    <hyperlink ref="H7" r:id="rId2"/>
    <hyperlink ref="H8" r:id="rId3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FF"/>
  </sheetPr>
  <dimension ref="B1:DV40"/>
  <sheetViews>
    <sheetView topLeftCell="N1" workbookViewId="0">
      <selection activeCell="X22" sqref="X22"/>
    </sheetView>
  </sheetViews>
  <sheetFormatPr baseColWidth="10" defaultColWidth="11.42578125" defaultRowHeight="14.25" x14ac:dyDescent="0.2"/>
  <cols>
    <col min="1" max="1" width="3.7109375" style="1" customWidth="1"/>
    <col min="2" max="2" width="5.140625" style="1" customWidth="1"/>
    <col min="3" max="3" width="40" style="1" bestFit="1" customWidth="1"/>
    <col min="4" max="4" width="14.140625" style="1" customWidth="1"/>
    <col min="5" max="5" width="5.5703125" style="1" customWidth="1"/>
    <col min="6" max="6" width="45.5703125" style="1" customWidth="1"/>
    <col min="7" max="7" width="14.140625" style="2" customWidth="1"/>
    <col min="8" max="8" width="11.140625" style="2" customWidth="1"/>
    <col min="9" max="9" width="13.140625" style="2" customWidth="1"/>
    <col min="10" max="10" width="10.140625" style="2" customWidth="1"/>
    <col min="11" max="11" width="11.5703125" style="3" customWidth="1"/>
    <col min="12" max="12" width="11.85546875" style="2" customWidth="1"/>
    <col min="13" max="13" width="11.5703125" style="3" customWidth="1"/>
    <col min="14" max="14" width="11.28515625" style="2" customWidth="1"/>
    <col min="15" max="15" width="11.5703125" style="3" customWidth="1"/>
    <col min="16" max="16" width="9.140625" style="2" customWidth="1"/>
    <col min="17" max="17" width="11.5703125" style="3" customWidth="1"/>
    <col min="18" max="18" width="11.28515625" style="2" customWidth="1"/>
    <col min="19" max="19" width="11.85546875" style="3" customWidth="1"/>
    <col min="20" max="20" width="10.42578125" style="2" customWidth="1"/>
    <col min="21" max="86" width="11.42578125" style="3"/>
    <col min="87" max="16384" width="11.42578125" style="1"/>
  </cols>
  <sheetData>
    <row r="1" spans="2:126" x14ac:dyDescent="0.2">
      <c r="H1" s="678"/>
      <c r="I1" s="8"/>
      <c r="J1" s="8"/>
    </row>
    <row r="2" spans="2:126" ht="18.75" x14ac:dyDescent="0.25">
      <c r="B2" s="861" t="s">
        <v>304</v>
      </c>
      <c r="C2" s="861"/>
      <c r="D2" s="861"/>
      <c r="E2" s="861"/>
      <c r="F2" s="861"/>
      <c r="G2" s="861"/>
      <c r="H2" s="729"/>
      <c r="I2" s="729"/>
      <c r="J2" s="729"/>
      <c r="K2" s="716"/>
      <c r="L2" s="730" t="s">
        <v>5</v>
      </c>
      <c r="M2" s="730" t="s">
        <v>2390</v>
      </c>
      <c r="N2" s="730" t="s">
        <v>2391</v>
      </c>
      <c r="O2" s="716"/>
      <c r="P2" s="716"/>
      <c r="Q2" s="716"/>
      <c r="R2" s="716"/>
      <c r="S2" s="716"/>
      <c r="T2" s="716"/>
      <c r="U2" s="716"/>
      <c r="V2" s="716"/>
      <c r="W2" s="716"/>
      <c r="X2" s="716"/>
      <c r="Y2" s="716"/>
      <c r="Z2" s="730" t="s">
        <v>2390</v>
      </c>
      <c r="AA2" s="730" t="s">
        <v>2391</v>
      </c>
      <c r="AB2" s="716"/>
      <c r="AC2" s="716"/>
      <c r="AD2" s="716"/>
      <c r="AE2" s="716"/>
      <c r="AF2" s="716"/>
      <c r="AG2" s="716"/>
      <c r="AH2" s="716"/>
      <c r="AI2" s="716"/>
      <c r="AJ2" s="716"/>
      <c r="AK2" s="716"/>
      <c r="AL2" s="730" t="s">
        <v>2390</v>
      </c>
      <c r="AM2" s="730" t="s">
        <v>2391</v>
      </c>
      <c r="AN2" s="716"/>
      <c r="AO2" s="716"/>
      <c r="AP2" s="716"/>
      <c r="AQ2" s="716"/>
      <c r="AR2" s="716"/>
      <c r="AS2" s="716"/>
      <c r="AT2" s="716"/>
      <c r="AU2" s="716"/>
      <c r="AV2" s="716"/>
      <c r="AW2" s="716"/>
      <c r="AX2" s="716"/>
      <c r="AY2" s="716"/>
      <c r="AZ2" s="716"/>
      <c r="BA2" s="716"/>
      <c r="BB2" s="716"/>
      <c r="BC2" s="716"/>
      <c r="BD2" s="716"/>
      <c r="BE2" s="716"/>
      <c r="BF2" s="716"/>
      <c r="BG2" s="716"/>
      <c r="BH2" s="716"/>
      <c r="BI2" s="716"/>
      <c r="BJ2" s="716"/>
      <c r="BK2" s="716"/>
      <c r="BL2" s="716"/>
      <c r="BM2" s="716"/>
      <c r="BN2" s="716"/>
      <c r="BO2" s="716"/>
      <c r="BP2" s="716"/>
      <c r="BQ2" s="716"/>
      <c r="BR2" s="716"/>
      <c r="BS2" s="716"/>
      <c r="BT2" s="716"/>
      <c r="BU2" s="716"/>
      <c r="BV2" s="716"/>
      <c r="BW2" s="716"/>
      <c r="BX2" s="716"/>
      <c r="BY2" s="716"/>
      <c r="BZ2" s="716"/>
      <c r="CA2" s="716"/>
      <c r="CB2" s="716"/>
      <c r="CC2" s="716"/>
      <c r="CD2" s="716"/>
      <c r="CE2" s="716"/>
      <c r="CF2" s="716"/>
      <c r="CG2" s="716"/>
      <c r="CH2" s="716"/>
      <c r="CI2" s="716"/>
      <c r="CJ2" s="716"/>
      <c r="CK2" s="716"/>
      <c r="CL2" s="716"/>
      <c r="CM2" s="716"/>
      <c r="CN2" s="716"/>
      <c r="CO2" s="716"/>
      <c r="CP2" s="716"/>
      <c r="CQ2" s="716"/>
    </row>
    <row r="3" spans="2:126" ht="18.75" x14ac:dyDescent="0.25">
      <c r="B3" s="861" t="s">
        <v>2435</v>
      </c>
      <c r="C3" s="861"/>
      <c r="D3" s="861"/>
      <c r="E3" s="861"/>
      <c r="F3" s="861"/>
      <c r="G3" s="861"/>
      <c r="H3" s="861"/>
      <c r="I3" s="861"/>
      <c r="J3" s="861"/>
      <c r="K3" s="716"/>
      <c r="L3" s="716">
        <v>3500</v>
      </c>
      <c r="M3" s="716">
        <v>4375</v>
      </c>
      <c r="N3" s="716">
        <v>6250</v>
      </c>
      <c r="O3" s="716"/>
      <c r="P3" s="716"/>
      <c r="Q3" s="716"/>
      <c r="R3" s="716"/>
      <c r="S3" s="716"/>
      <c r="T3" s="716"/>
      <c r="U3" s="716"/>
      <c r="V3" s="716"/>
      <c r="W3" s="716"/>
      <c r="X3" s="716"/>
      <c r="Y3" s="716"/>
      <c r="Z3" s="716">
        <v>4585</v>
      </c>
      <c r="AA3" s="716">
        <v>6550</v>
      </c>
      <c r="AB3" s="716"/>
      <c r="AC3" s="716"/>
      <c r="AD3" s="716"/>
      <c r="AE3" s="716"/>
      <c r="AF3" s="716"/>
      <c r="AG3" s="716"/>
      <c r="AH3" s="716"/>
      <c r="AI3" s="716"/>
      <c r="AJ3" s="716"/>
      <c r="AK3" s="716"/>
      <c r="AL3" s="716">
        <v>4795</v>
      </c>
      <c r="AM3" s="716">
        <v>6850</v>
      </c>
      <c r="AN3" s="716"/>
      <c r="AO3" s="716"/>
      <c r="AP3" s="716"/>
      <c r="AQ3" s="716"/>
      <c r="AR3" s="716"/>
      <c r="AS3" s="716"/>
      <c r="AT3" s="716"/>
      <c r="AU3" s="716"/>
      <c r="AV3" s="716"/>
      <c r="AW3" s="716"/>
      <c r="AX3" s="716"/>
      <c r="AY3" s="716"/>
      <c r="AZ3" s="716"/>
      <c r="BA3" s="716"/>
      <c r="BB3" s="716"/>
      <c r="BC3" s="716"/>
      <c r="BD3" s="716"/>
      <c r="BE3" s="716"/>
      <c r="BF3" s="716"/>
      <c r="BG3" s="716"/>
      <c r="BH3" s="716"/>
      <c r="BI3" s="716"/>
      <c r="BJ3" s="716"/>
      <c r="BK3" s="716"/>
      <c r="BL3" s="716"/>
      <c r="BM3" s="716"/>
      <c r="BN3" s="716"/>
      <c r="BO3" s="716"/>
      <c r="BP3" s="716"/>
      <c r="BQ3" s="716"/>
      <c r="BR3" s="716"/>
      <c r="BS3" s="716"/>
      <c r="BT3" s="716"/>
      <c r="BU3" s="716"/>
      <c r="BV3" s="716"/>
      <c r="BW3" s="716"/>
      <c r="BX3" s="716"/>
      <c r="BY3" s="716"/>
      <c r="BZ3" s="716"/>
      <c r="CA3" s="716"/>
      <c r="CB3" s="716"/>
      <c r="CC3" s="716"/>
      <c r="CD3" s="716"/>
      <c r="CE3" s="716"/>
      <c r="CF3" s="716"/>
      <c r="CG3" s="716"/>
      <c r="CH3" s="716"/>
      <c r="CI3" s="716"/>
      <c r="CJ3" s="716"/>
      <c r="CK3" s="716"/>
      <c r="CL3" s="716"/>
      <c r="CM3" s="716"/>
      <c r="CN3" s="716"/>
      <c r="CO3" s="716"/>
      <c r="CP3" s="716"/>
      <c r="CQ3" s="716"/>
    </row>
    <row r="4" spans="2:126" ht="18.75" x14ac:dyDescent="0.25">
      <c r="B4" s="861" t="s">
        <v>2</v>
      </c>
      <c r="C4" s="861"/>
      <c r="D4" s="861"/>
      <c r="E4" s="861"/>
      <c r="F4" s="861"/>
      <c r="G4" s="861"/>
      <c r="H4" s="714"/>
      <c r="I4" s="959" t="s">
        <v>2364</v>
      </c>
      <c r="J4" s="959"/>
      <c r="K4" s="959"/>
      <c r="L4" s="959"/>
      <c r="M4" s="959"/>
      <c r="N4" s="959"/>
      <c r="O4" s="959"/>
      <c r="P4" s="959"/>
      <c r="Q4" s="959"/>
      <c r="R4" s="959"/>
      <c r="S4" s="959"/>
      <c r="T4" s="959"/>
      <c r="U4" s="960" t="s">
        <v>972</v>
      </c>
      <c r="V4" s="960"/>
      <c r="W4" s="960"/>
      <c r="X4" s="960"/>
      <c r="Y4" s="960"/>
      <c r="Z4" s="960"/>
      <c r="AA4" s="960"/>
      <c r="AB4" s="960"/>
      <c r="AC4" s="960"/>
      <c r="AD4" s="960"/>
      <c r="AE4" s="960"/>
      <c r="AF4" s="960"/>
      <c r="AG4" s="961" t="s">
        <v>976</v>
      </c>
      <c r="AH4" s="961"/>
      <c r="AI4" s="961"/>
      <c r="AJ4" s="961"/>
      <c r="AK4" s="961"/>
      <c r="AL4" s="961"/>
      <c r="AM4" s="961"/>
      <c r="AN4" s="961"/>
      <c r="AO4" s="961"/>
      <c r="AP4" s="961"/>
      <c r="AQ4" s="961"/>
      <c r="AR4" s="961"/>
      <c r="AS4" s="716"/>
      <c r="AT4" s="716"/>
      <c r="AU4" s="716"/>
      <c r="AV4" s="716"/>
      <c r="AW4" s="716"/>
      <c r="AX4" s="716"/>
      <c r="AY4" s="716"/>
      <c r="AZ4" s="716"/>
      <c r="BA4" s="716"/>
      <c r="BB4" s="716"/>
      <c r="BC4" s="716"/>
      <c r="BD4" s="716"/>
      <c r="BE4" s="716"/>
      <c r="BF4" s="716"/>
      <c r="BG4" s="716"/>
      <c r="BH4" s="716"/>
      <c r="BI4" s="716"/>
      <c r="BJ4" s="716"/>
      <c r="BK4" s="716"/>
      <c r="BL4" s="716"/>
      <c r="BM4" s="716"/>
      <c r="BN4" s="716"/>
      <c r="BO4" s="716"/>
      <c r="BP4" s="716"/>
      <c r="BQ4" s="716"/>
      <c r="BR4" s="716"/>
      <c r="BS4" s="716"/>
      <c r="BT4" s="716"/>
      <c r="BU4" s="716"/>
      <c r="BV4" s="716"/>
      <c r="BW4" s="716"/>
      <c r="BX4" s="716"/>
      <c r="BY4" s="716"/>
      <c r="BZ4" s="716"/>
      <c r="CA4" s="716"/>
      <c r="CB4" s="716"/>
      <c r="CC4" s="716"/>
      <c r="CD4" s="716"/>
      <c r="CE4" s="716"/>
      <c r="CF4" s="716"/>
      <c r="CG4" s="716"/>
      <c r="CH4" s="716"/>
      <c r="CI4" s="716"/>
      <c r="CJ4" s="716"/>
      <c r="CK4" s="716"/>
      <c r="CL4" s="716"/>
      <c r="CM4" s="716"/>
      <c r="CN4" s="716"/>
      <c r="CO4" s="716"/>
      <c r="CP4" s="716"/>
      <c r="CQ4" s="716"/>
    </row>
    <row r="5" spans="2:126" s="106" customFormat="1" ht="16.5" x14ac:dyDescent="0.25">
      <c r="G5" s="727"/>
      <c r="H5" s="688" t="s">
        <v>49</v>
      </c>
      <c r="I5" s="688" t="s">
        <v>21</v>
      </c>
      <c r="J5" s="688" t="s">
        <v>49</v>
      </c>
      <c r="K5" s="688" t="s">
        <v>22</v>
      </c>
      <c r="L5" s="688" t="s">
        <v>49</v>
      </c>
      <c r="M5" s="688" t="s">
        <v>23</v>
      </c>
      <c r="N5" s="688" t="s">
        <v>49</v>
      </c>
      <c r="O5" s="688" t="s">
        <v>24</v>
      </c>
      <c r="P5" s="688" t="s">
        <v>49</v>
      </c>
      <c r="Q5" s="688" t="s">
        <v>25</v>
      </c>
      <c r="R5" s="688" t="s">
        <v>49</v>
      </c>
      <c r="S5" s="688" t="s">
        <v>26</v>
      </c>
      <c r="T5" s="688" t="s">
        <v>49</v>
      </c>
      <c r="U5" s="688" t="s">
        <v>27</v>
      </c>
      <c r="V5" s="688" t="s">
        <v>49</v>
      </c>
      <c r="W5" s="688" t="s">
        <v>28</v>
      </c>
      <c r="X5" s="688" t="s">
        <v>49</v>
      </c>
      <c r="Y5" s="688" t="s">
        <v>29</v>
      </c>
      <c r="Z5" s="688" t="s">
        <v>49</v>
      </c>
      <c r="AA5" s="688" t="s">
        <v>30</v>
      </c>
      <c r="AB5" s="688" t="s">
        <v>49</v>
      </c>
      <c r="AC5" s="688" t="s">
        <v>31</v>
      </c>
      <c r="AD5" s="688" t="s">
        <v>49</v>
      </c>
      <c r="AE5" s="688" t="s">
        <v>32</v>
      </c>
      <c r="AF5" s="688" t="s">
        <v>49</v>
      </c>
      <c r="AG5" s="688" t="s">
        <v>33</v>
      </c>
      <c r="AH5" s="688" t="s">
        <v>49</v>
      </c>
      <c r="AI5" s="688" t="s">
        <v>34</v>
      </c>
      <c r="AJ5" s="688" t="s">
        <v>49</v>
      </c>
      <c r="AK5" s="688" t="s">
        <v>35</v>
      </c>
      <c r="AL5" s="688" t="s">
        <v>49</v>
      </c>
      <c r="AM5" s="688" t="s">
        <v>36</v>
      </c>
      <c r="AN5" s="688" t="s">
        <v>49</v>
      </c>
      <c r="AO5" s="688" t="s">
        <v>37</v>
      </c>
      <c r="AP5" s="688" t="s">
        <v>49</v>
      </c>
      <c r="AQ5" s="688" t="s">
        <v>38</v>
      </c>
      <c r="AR5" s="688" t="s">
        <v>49</v>
      </c>
      <c r="AS5" s="728"/>
      <c r="AT5" s="728"/>
      <c r="AU5" s="728"/>
      <c r="AV5" s="728"/>
      <c r="AW5" s="728"/>
      <c r="AX5" s="728"/>
      <c r="AY5" s="728"/>
      <c r="AZ5" s="728"/>
      <c r="BA5" s="728"/>
      <c r="BB5" s="728"/>
      <c r="BC5" s="728"/>
      <c r="BD5" s="728"/>
      <c r="BE5" s="728"/>
      <c r="BF5" s="728"/>
      <c r="BG5" s="728"/>
      <c r="BH5" s="728"/>
      <c r="BI5" s="728"/>
      <c r="BJ5" s="728"/>
      <c r="BK5" s="728"/>
      <c r="BL5" s="728"/>
      <c r="BM5" s="728"/>
      <c r="BN5" s="728"/>
      <c r="BO5" s="728"/>
      <c r="BP5" s="728"/>
      <c r="BQ5" s="728"/>
      <c r="BR5" s="728"/>
      <c r="BS5" s="728"/>
      <c r="BT5" s="728"/>
      <c r="BU5" s="728"/>
      <c r="BV5" s="728"/>
      <c r="BW5" s="728"/>
      <c r="BX5" s="728"/>
      <c r="BY5" s="728"/>
      <c r="BZ5" s="728"/>
      <c r="CA5" s="728"/>
      <c r="CB5" s="728"/>
      <c r="CC5" s="728"/>
      <c r="CD5" s="728"/>
      <c r="CE5" s="728"/>
      <c r="CF5" s="728"/>
      <c r="CG5" s="728"/>
      <c r="CH5" s="728"/>
      <c r="CI5" s="728"/>
      <c r="CJ5" s="728"/>
      <c r="CK5" s="728"/>
      <c r="CL5" s="728"/>
      <c r="CM5" s="728"/>
      <c r="CN5" s="728"/>
      <c r="CO5" s="728"/>
      <c r="CP5" s="728"/>
      <c r="CQ5" s="728"/>
    </row>
    <row r="6" spans="2:126" s="106" customFormat="1" ht="16.5" x14ac:dyDescent="0.25">
      <c r="B6" s="7" t="s">
        <v>3</v>
      </c>
      <c r="C6" s="7" t="s">
        <v>4</v>
      </c>
      <c r="D6" s="7"/>
      <c r="E6" s="7"/>
      <c r="F6" s="7" t="s">
        <v>2388</v>
      </c>
      <c r="G6" s="727" t="s">
        <v>5</v>
      </c>
      <c r="H6" s="688" t="s">
        <v>50</v>
      </c>
      <c r="I6" s="688" t="s">
        <v>6</v>
      </c>
      <c r="J6" s="688" t="s">
        <v>2389</v>
      </c>
      <c r="K6" s="688" t="s">
        <v>20</v>
      </c>
      <c r="L6" s="688" t="s">
        <v>2389</v>
      </c>
      <c r="M6" s="688" t="s">
        <v>39</v>
      </c>
      <c r="N6" s="688" t="s">
        <v>2389</v>
      </c>
      <c r="O6" s="688" t="s">
        <v>40</v>
      </c>
      <c r="P6" s="688" t="s">
        <v>50</v>
      </c>
      <c r="Q6" s="688" t="s">
        <v>41</v>
      </c>
      <c r="R6" s="688" t="s">
        <v>50</v>
      </c>
      <c r="S6" s="688" t="s">
        <v>130</v>
      </c>
      <c r="T6" s="688" t="s">
        <v>50</v>
      </c>
      <c r="U6" s="688" t="s">
        <v>131</v>
      </c>
      <c r="V6" s="688" t="s">
        <v>2389</v>
      </c>
      <c r="W6" s="688" t="s">
        <v>147</v>
      </c>
      <c r="X6" s="688" t="s">
        <v>2389</v>
      </c>
      <c r="Y6" s="688" t="s">
        <v>153</v>
      </c>
      <c r="Z6" s="688" t="s">
        <v>2389</v>
      </c>
      <c r="AA6" s="688" t="s">
        <v>154</v>
      </c>
      <c r="AB6" s="688" t="s">
        <v>50</v>
      </c>
      <c r="AC6" s="688" t="s">
        <v>46</v>
      </c>
      <c r="AD6" s="688" t="s">
        <v>50</v>
      </c>
      <c r="AE6" s="688" t="s">
        <v>155</v>
      </c>
      <c r="AF6" s="688" t="s">
        <v>50</v>
      </c>
      <c r="AG6" s="688" t="s">
        <v>6</v>
      </c>
      <c r="AH6" s="688" t="s">
        <v>2389</v>
      </c>
      <c r="AI6" s="688" t="s">
        <v>20</v>
      </c>
      <c r="AJ6" s="688" t="s">
        <v>2389</v>
      </c>
      <c r="AK6" s="688" t="s">
        <v>39</v>
      </c>
      <c r="AL6" s="688" t="s">
        <v>2389</v>
      </c>
      <c r="AM6" s="688" t="s">
        <v>40</v>
      </c>
      <c r="AN6" s="688" t="s">
        <v>50</v>
      </c>
      <c r="AO6" s="688" t="s">
        <v>41</v>
      </c>
      <c r="AP6" s="688" t="s">
        <v>50</v>
      </c>
      <c r="AQ6" s="688" t="s">
        <v>130</v>
      </c>
      <c r="AR6" s="688" t="s">
        <v>50</v>
      </c>
      <c r="AS6" s="728"/>
      <c r="AT6" s="728"/>
      <c r="AU6" s="728"/>
      <c r="AV6" s="728"/>
      <c r="AW6" s="728"/>
      <c r="AX6" s="728"/>
      <c r="AY6" s="728"/>
      <c r="AZ6" s="728"/>
      <c r="BA6" s="728"/>
      <c r="BB6" s="728"/>
      <c r="BC6" s="728"/>
      <c r="BD6" s="728"/>
      <c r="BE6" s="728"/>
      <c r="BF6" s="728"/>
      <c r="BG6" s="728"/>
      <c r="BH6" s="728"/>
      <c r="BI6" s="728"/>
      <c r="BJ6" s="728"/>
      <c r="BK6" s="728"/>
      <c r="BL6" s="728"/>
      <c r="BM6" s="728"/>
      <c r="BN6" s="728"/>
      <c r="BO6" s="728"/>
      <c r="BP6" s="728"/>
      <c r="BQ6" s="728"/>
      <c r="BR6" s="728"/>
      <c r="BS6" s="728"/>
      <c r="BT6" s="728"/>
      <c r="BU6" s="728"/>
      <c r="BV6" s="728"/>
      <c r="BW6" s="728"/>
      <c r="BX6" s="728"/>
      <c r="BY6" s="728"/>
      <c r="BZ6" s="728"/>
      <c r="CA6" s="728"/>
      <c r="CB6" s="728"/>
      <c r="CC6" s="728"/>
      <c r="CD6" s="728"/>
      <c r="CE6" s="728"/>
      <c r="CF6" s="728"/>
      <c r="CG6" s="728"/>
      <c r="CH6" s="728"/>
      <c r="CI6" s="728"/>
      <c r="CJ6" s="728"/>
      <c r="CK6" s="728"/>
      <c r="CL6" s="728"/>
      <c r="CM6" s="728"/>
      <c r="CN6" s="728"/>
      <c r="CO6" s="728"/>
      <c r="CP6" s="728"/>
      <c r="CQ6" s="728"/>
    </row>
    <row r="7" spans="2:126" s="106" customFormat="1" ht="16.5" x14ac:dyDescent="0.25">
      <c r="B7" s="1">
        <v>1</v>
      </c>
      <c r="C7" s="1" t="s">
        <v>2434</v>
      </c>
      <c r="D7" s="53" t="s">
        <v>2436</v>
      </c>
      <c r="E7" s="7"/>
      <c r="F7" s="1" t="s">
        <v>2437</v>
      </c>
      <c r="G7" s="750">
        <v>2100</v>
      </c>
      <c r="H7" s="126" t="s">
        <v>223</v>
      </c>
      <c r="I7" s="752">
        <v>3937.5</v>
      </c>
      <c r="J7" s="126" t="s">
        <v>223</v>
      </c>
      <c r="K7" s="756">
        <v>4375</v>
      </c>
      <c r="L7" s="126"/>
      <c r="M7" s="758">
        <v>4717.5</v>
      </c>
      <c r="N7" s="126"/>
      <c r="O7" s="759">
        <v>4375</v>
      </c>
      <c r="P7" s="126"/>
      <c r="Q7" s="762">
        <v>4717.5</v>
      </c>
      <c r="R7" s="126"/>
      <c r="S7" s="752">
        <v>4375</v>
      </c>
      <c r="T7" s="126"/>
      <c r="U7" s="126"/>
      <c r="V7" s="126"/>
      <c r="W7" s="127"/>
      <c r="X7" s="126"/>
      <c r="Y7" s="127"/>
      <c r="Z7" s="126"/>
      <c r="AA7" s="127"/>
      <c r="AB7" s="126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101"/>
      <c r="AT7" s="102"/>
      <c r="AU7" s="101"/>
      <c r="AV7" s="102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1"/>
      <c r="DI7" s="101"/>
      <c r="DJ7" s="101"/>
      <c r="DK7" s="101"/>
      <c r="DL7" s="101"/>
      <c r="DM7" s="101"/>
      <c r="DN7" s="101"/>
      <c r="DO7" s="101"/>
      <c r="DP7" s="101"/>
      <c r="DQ7" s="101"/>
      <c r="DR7" s="101"/>
      <c r="DS7" s="101"/>
      <c r="DT7" s="101"/>
      <c r="DU7" s="101"/>
      <c r="DV7" s="101"/>
    </row>
    <row r="8" spans="2:126" s="106" customFormat="1" ht="16.5" x14ac:dyDescent="0.25">
      <c r="B8" s="1">
        <v>2</v>
      </c>
      <c r="C8" s="1" t="s">
        <v>2441</v>
      </c>
      <c r="D8" s="53" t="s">
        <v>330</v>
      </c>
      <c r="E8" s="7"/>
      <c r="F8" s="1"/>
      <c r="G8" s="752">
        <v>3500</v>
      </c>
      <c r="H8" s="126" t="s">
        <v>223</v>
      </c>
      <c r="I8" s="752">
        <v>6250</v>
      </c>
      <c r="J8" s="126" t="s">
        <v>223</v>
      </c>
      <c r="K8" s="756">
        <v>6250</v>
      </c>
      <c r="L8" s="126"/>
      <c r="M8" s="758">
        <v>6250</v>
      </c>
      <c r="N8" s="126"/>
      <c r="O8" s="759">
        <v>6250</v>
      </c>
      <c r="P8" s="126"/>
      <c r="Q8" s="762">
        <v>6250</v>
      </c>
      <c r="R8" s="126"/>
      <c r="S8" s="752">
        <v>6250</v>
      </c>
      <c r="T8" s="126"/>
      <c r="U8" s="753"/>
      <c r="V8" s="126"/>
      <c r="W8" s="127"/>
      <c r="X8" s="126"/>
      <c r="Y8" s="127"/>
      <c r="Z8" s="126"/>
      <c r="AA8" s="127"/>
      <c r="AB8" s="126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101"/>
      <c r="AT8" s="102"/>
      <c r="AU8" s="101"/>
      <c r="AV8" s="102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</row>
    <row r="9" spans="2:126" x14ac:dyDescent="0.2">
      <c r="C9" s="11" t="s">
        <v>54</v>
      </c>
      <c r="D9" s="11"/>
      <c r="E9" s="11"/>
      <c r="F9" s="11"/>
      <c r="G9" s="12">
        <f t="shared" ref="G9:U9" si="0">SUM(G7:G7)</f>
        <v>2100</v>
      </c>
      <c r="H9" s="12">
        <f t="shared" si="0"/>
        <v>0</v>
      </c>
      <c r="I9" s="12">
        <f>SUM(I7:I8)</f>
        <v>10187.5</v>
      </c>
      <c r="J9" s="12">
        <f t="shared" si="0"/>
        <v>0</v>
      </c>
      <c r="K9" s="12">
        <f>SUM(K7:K8)</f>
        <v>10625</v>
      </c>
      <c r="L9" s="12">
        <f t="shared" si="0"/>
        <v>0</v>
      </c>
      <c r="M9" s="12">
        <f>SUM(M7:M8)</f>
        <v>10967.5</v>
      </c>
      <c r="N9" s="12">
        <f t="shared" si="0"/>
        <v>0</v>
      </c>
      <c r="O9" s="12">
        <f>SUM(O7:O8)</f>
        <v>10625</v>
      </c>
      <c r="P9" s="12">
        <f t="shared" si="0"/>
        <v>0</v>
      </c>
      <c r="Q9" s="12">
        <f>SUM(Q7:Q8)</f>
        <v>10967.5</v>
      </c>
      <c r="R9" s="12">
        <f t="shared" si="0"/>
        <v>0</v>
      </c>
      <c r="S9" s="12">
        <f>SUM(S7:S8)</f>
        <v>10625</v>
      </c>
      <c r="T9" s="12">
        <f t="shared" si="0"/>
        <v>0</v>
      </c>
      <c r="U9" s="12">
        <f t="shared" si="0"/>
        <v>0</v>
      </c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</row>
    <row r="10" spans="2:126" x14ac:dyDescent="0.2">
      <c r="F10" s="704" t="s">
        <v>2356</v>
      </c>
      <c r="G10" s="716"/>
      <c r="H10" s="1"/>
      <c r="I10" s="679"/>
      <c r="J10" s="1"/>
      <c r="L10" s="1"/>
      <c r="N10" s="1"/>
      <c r="P10" s="1"/>
      <c r="Q10" s="5"/>
      <c r="R10" s="1"/>
      <c r="T10" s="1"/>
    </row>
    <row r="11" spans="2:126" ht="14.25" customHeight="1" x14ac:dyDescent="0.2">
      <c r="C11" s="107"/>
      <c r="D11" s="53"/>
      <c r="E11" s="53"/>
      <c r="F11" s="673" t="s">
        <v>2308</v>
      </c>
      <c r="G11" s="749">
        <f>G9-G10</f>
        <v>2100</v>
      </c>
      <c r="H11" s="688"/>
      <c r="I11" s="751">
        <f>I9</f>
        <v>10187.5</v>
      </c>
      <c r="J11" s="5"/>
      <c r="K11" s="755">
        <f>K9</f>
        <v>10625</v>
      </c>
      <c r="L11" s="5"/>
      <c r="M11" s="757">
        <f>M9-M10</f>
        <v>10967.5</v>
      </c>
      <c r="N11" s="5"/>
      <c r="O11" s="760">
        <f>O9-O10</f>
        <v>10625</v>
      </c>
      <c r="P11" s="688"/>
      <c r="Q11" s="764">
        <f>Q9</f>
        <v>10967.5</v>
      </c>
      <c r="R11" s="688"/>
      <c r="S11" s="752">
        <f>S9-S10</f>
        <v>10625</v>
      </c>
      <c r="T11" s="688"/>
      <c r="U11" s="771"/>
      <c r="V11" s="688"/>
      <c r="W11" s="716"/>
      <c r="X11" s="688"/>
      <c r="Y11" s="716"/>
      <c r="Z11" s="688"/>
      <c r="AA11" s="715"/>
      <c r="AB11" s="688"/>
      <c r="AC11" s="716"/>
    </row>
    <row r="12" spans="2:126" ht="14.25" customHeight="1" x14ac:dyDescent="0.2">
      <c r="C12" s="107"/>
      <c r="D12" s="53"/>
      <c r="E12" s="53"/>
      <c r="F12" s="705" t="s">
        <v>2275</v>
      </c>
      <c r="G12" s="14" t="s">
        <v>2442</v>
      </c>
      <c r="H12" s="169"/>
      <c r="I12" s="14">
        <v>3937.5</v>
      </c>
      <c r="J12" s="5"/>
      <c r="K12" s="24">
        <v>10625</v>
      </c>
      <c r="L12" s="5"/>
      <c r="M12" s="126">
        <v>10967.5</v>
      </c>
      <c r="N12" s="5"/>
      <c r="O12" s="9">
        <v>10625</v>
      </c>
      <c r="P12" s="5"/>
      <c r="Q12" s="9">
        <v>10967.5</v>
      </c>
      <c r="R12" s="5"/>
      <c r="S12" s="9">
        <v>10625</v>
      </c>
      <c r="T12" s="5"/>
    </row>
    <row r="13" spans="2:126" ht="14.25" customHeight="1" x14ac:dyDescent="0.2">
      <c r="C13" s="107"/>
      <c r="D13" s="53"/>
      <c r="E13" s="53"/>
      <c r="F13" s="705"/>
      <c r="G13" s="14"/>
      <c r="H13" s="169"/>
      <c r="I13" s="14"/>
      <c r="J13" s="5"/>
      <c r="K13" s="24"/>
      <c r="L13" s="5"/>
      <c r="M13" s="24"/>
      <c r="N13" s="5"/>
      <c r="O13" s="9"/>
      <c r="P13" s="5"/>
      <c r="Q13" s="9"/>
      <c r="R13" s="5"/>
      <c r="S13" s="9"/>
      <c r="T13" s="5"/>
    </row>
    <row r="14" spans="2:126" ht="14.25" customHeight="1" x14ac:dyDescent="0.2">
      <c r="C14" s="107"/>
      <c r="D14" s="53"/>
      <c r="E14" s="53"/>
      <c r="F14" s="107"/>
      <c r="G14" s="14"/>
      <c r="H14" s="169"/>
      <c r="I14" s="14"/>
      <c r="J14" s="5"/>
      <c r="K14" s="24"/>
      <c r="L14" s="5"/>
      <c r="M14" s="126"/>
      <c r="N14" s="5"/>
      <c r="O14" s="9"/>
      <c r="P14" s="5"/>
      <c r="Q14" s="9"/>
      <c r="R14" s="5"/>
      <c r="S14" s="9"/>
      <c r="T14" s="5"/>
    </row>
    <row r="15" spans="2:126" ht="14.25" customHeight="1" x14ac:dyDescent="0.2">
      <c r="C15" s="107"/>
      <c r="D15" s="53"/>
      <c r="E15" s="53"/>
      <c r="F15" s="107"/>
      <c r="G15" s="14"/>
      <c r="H15" s="169"/>
      <c r="I15" s="14"/>
      <c r="J15" s="5"/>
      <c r="K15" s="24"/>
      <c r="L15" s="5"/>
      <c r="M15" s="24"/>
      <c r="N15" s="5"/>
      <c r="O15" s="9"/>
      <c r="P15" s="5"/>
      <c r="Q15" s="9"/>
      <c r="R15" s="5"/>
      <c r="S15" s="9"/>
      <c r="T15" s="5"/>
    </row>
    <row r="16" spans="2:126" x14ac:dyDescent="0.2">
      <c r="C16" s="107"/>
      <c r="D16" s="53"/>
      <c r="E16" s="53"/>
      <c r="F16" s="107"/>
      <c r="G16" s="14"/>
      <c r="H16" s="169"/>
      <c r="I16" s="14"/>
      <c r="J16" s="5"/>
      <c r="K16" s="24"/>
      <c r="L16" s="5"/>
      <c r="M16" s="24"/>
      <c r="N16" s="5"/>
      <c r="O16" s="9"/>
      <c r="P16" s="5"/>
      <c r="Q16" s="9"/>
      <c r="R16" s="5"/>
      <c r="S16" s="9"/>
      <c r="T16" s="5"/>
    </row>
    <row r="17" spans="2:86" x14ac:dyDescent="0.2">
      <c r="C17" s="107"/>
      <c r="D17" s="53"/>
      <c r="E17" s="53"/>
      <c r="G17" s="14"/>
      <c r="H17" s="5"/>
      <c r="I17" s="14"/>
      <c r="J17" s="5"/>
      <c r="K17" s="24"/>
      <c r="L17" s="5"/>
      <c r="M17" s="9"/>
      <c r="N17" s="5"/>
      <c r="O17" s="9"/>
      <c r="P17" s="5"/>
      <c r="Q17" s="9"/>
      <c r="R17" s="5"/>
      <c r="S17" s="9"/>
      <c r="T17" s="5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</row>
    <row r="18" spans="2:86" x14ac:dyDescent="0.2">
      <c r="D18" s="53"/>
      <c r="E18" s="53"/>
      <c r="G18" s="14"/>
      <c r="H18" s="5"/>
      <c r="I18" s="14"/>
      <c r="J18" s="5"/>
      <c r="K18" s="24"/>
      <c r="L18" s="5"/>
      <c r="M18" s="9"/>
      <c r="N18" s="5"/>
      <c r="O18" s="9"/>
      <c r="P18" s="5"/>
      <c r="Q18" s="9"/>
      <c r="R18" s="5"/>
      <c r="S18" s="9"/>
      <c r="T18" s="5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</row>
    <row r="19" spans="2:86" x14ac:dyDescent="0.2">
      <c r="D19" s="53"/>
      <c r="E19" s="53"/>
      <c r="G19" s="14"/>
      <c r="H19" s="5"/>
      <c r="I19" s="14"/>
      <c r="J19" s="5"/>
      <c r="K19" s="24"/>
      <c r="L19" s="5"/>
      <c r="M19" s="9"/>
      <c r="N19" s="5"/>
      <c r="O19" s="9"/>
      <c r="P19" s="5"/>
      <c r="Q19" s="9"/>
      <c r="R19" s="5"/>
      <c r="S19" s="9"/>
      <c r="T19" s="5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</row>
    <row r="20" spans="2:86" x14ac:dyDescent="0.2">
      <c r="K20" s="2"/>
      <c r="M20" s="2"/>
      <c r="O20" s="2"/>
      <c r="Q20" s="2"/>
      <c r="S20" s="2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</row>
    <row r="29" spans="2:86" x14ac:dyDescent="0.2">
      <c r="S29" s="9"/>
      <c r="T29" s="62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</row>
    <row r="30" spans="2:86" x14ac:dyDescent="0.2">
      <c r="G30" s="129"/>
      <c r="H30" s="5"/>
      <c r="I30" s="14"/>
      <c r="J30" s="5"/>
      <c r="K30" s="5"/>
      <c r="L30" s="5"/>
      <c r="M30" s="5"/>
      <c r="N30" s="5"/>
      <c r="Q30" s="5"/>
      <c r="R30" s="5"/>
      <c r="S30" s="5"/>
      <c r="T30" s="5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</row>
    <row r="31" spans="2:86" x14ac:dyDescent="0.2">
      <c r="C31" s="123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</row>
    <row r="32" spans="2:86" ht="15" x14ac:dyDescent="0.25">
      <c r="B32" s="123"/>
      <c r="C32" s="123"/>
      <c r="D32" s="108"/>
      <c r="E32"/>
      <c r="F32" s="107"/>
      <c r="G32" s="109"/>
      <c r="H32" s="113"/>
      <c r="I32" s="111"/>
      <c r="J32" s="871"/>
      <c r="K32" s="871"/>
      <c r="L32" s="113"/>
      <c r="M32" s="111"/>
      <c r="N32" s="113"/>
      <c r="O32" s="111"/>
      <c r="P32" s="113"/>
      <c r="Q32" s="111"/>
      <c r="R32" s="113"/>
      <c r="S32" s="111"/>
      <c r="T32" s="113"/>
    </row>
    <row r="33" spans="2:20" ht="15" x14ac:dyDescent="0.25">
      <c r="B33" s="123"/>
      <c r="C33" s="178"/>
      <c r="D33" s="108"/>
      <c r="E33"/>
      <c r="F33" s="107"/>
      <c r="G33" s="109"/>
      <c r="H33" s="110"/>
      <c r="I33" s="111"/>
      <c r="J33" s="110"/>
      <c r="K33" s="110"/>
      <c r="L33" s="110"/>
      <c r="M33" s="24"/>
      <c r="N33" s="5"/>
      <c r="O33" s="5"/>
      <c r="P33" s="5"/>
      <c r="Q33" s="5"/>
      <c r="R33" s="5"/>
      <c r="S33" s="9"/>
      <c r="T33" s="5"/>
    </row>
    <row r="34" spans="2:20" x14ac:dyDescent="0.2">
      <c r="B34" s="123"/>
      <c r="D34" s="53"/>
      <c r="E34" s="53"/>
      <c r="F34" s="107"/>
      <c r="G34" s="14"/>
      <c r="H34" s="169"/>
      <c r="I34" s="126"/>
      <c r="J34" s="5"/>
      <c r="K34" s="126"/>
      <c r="L34" s="5"/>
      <c r="M34" s="126"/>
      <c r="N34" s="5"/>
      <c r="O34" s="9"/>
      <c r="P34" s="5"/>
      <c r="Q34" s="9"/>
      <c r="R34" s="5"/>
      <c r="S34" s="9"/>
      <c r="T34" s="5"/>
    </row>
    <row r="35" spans="2:20" ht="15" customHeight="1" x14ac:dyDescent="0.2">
      <c r="B35" s="123"/>
      <c r="D35" s="123"/>
      <c r="E35" s="53"/>
      <c r="F35" s="107"/>
      <c r="G35" s="14"/>
      <c r="H35" s="169"/>
      <c r="I35" s="126"/>
      <c r="J35" s="872"/>
      <c r="K35" s="872"/>
      <c r="L35" s="5"/>
      <c r="M35" s="126"/>
      <c r="N35" s="5"/>
      <c r="O35" s="9"/>
      <c r="P35" s="5"/>
      <c r="Q35" s="9"/>
      <c r="R35" s="5"/>
      <c r="S35" s="9"/>
      <c r="T35" s="5"/>
    </row>
    <row r="36" spans="2:20" x14ac:dyDescent="0.2">
      <c r="B36" s="123"/>
      <c r="D36" s="53"/>
      <c r="E36" s="53"/>
      <c r="G36" s="14"/>
      <c r="H36" s="169"/>
      <c r="I36" s="126"/>
      <c r="J36" s="5"/>
      <c r="K36" s="126"/>
      <c r="L36" s="5"/>
      <c r="M36" s="126"/>
      <c r="N36" s="5"/>
      <c r="O36" s="9"/>
      <c r="P36" s="5"/>
      <c r="Q36" s="9"/>
      <c r="R36" s="5"/>
      <c r="S36" s="9"/>
      <c r="T36" s="5"/>
    </row>
    <row r="37" spans="2:20" x14ac:dyDescent="0.2">
      <c r="B37" s="123"/>
      <c r="D37" s="53"/>
      <c r="E37" s="53"/>
      <c r="F37" s="107"/>
      <c r="G37" s="14"/>
      <c r="H37" s="169"/>
      <c r="I37" s="126"/>
      <c r="J37" s="5"/>
      <c r="K37" s="126"/>
      <c r="L37" s="5"/>
      <c r="M37" s="126"/>
      <c r="N37" s="5"/>
      <c r="O37" s="9"/>
      <c r="P37" s="5"/>
      <c r="Q37" s="9"/>
      <c r="R37" s="5"/>
      <c r="S37" s="9"/>
      <c r="T37" s="5"/>
    </row>
    <row r="38" spans="2:20" x14ac:dyDescent="0.2">
      <c r="B38" s="123"/>
      <c r="D38" s="53"/>
      <c r="E38" s="53"/>
      <c r="F38" s="107"/>
      <c r="G38" s="14"/>
      <c r="H38" s="169"/>
      <c r="I38" s="126"/>
      <c r="J38" s="873"/>
      <c r="K38" s="873"/>
      <c r="L38" s="5"/>
      <c r="M38" s="126"/>
      <c r="N38" s="5"/>
      <c r="O38" s="9"/>
      <c r="P38" s="5"/>
      <c r="Q38" s="9"/>
      <c r="R38" s="5"/>
      <c r="S38" s="9"/>
      <c r="T38" s="5"/>
    </row>
    <row r="39" spans="2:20" ht="14.25" customHeight="1" x14ac:dyDescent="0.2">
      <c r="D39" s="53"/>
      <c r="E39" s="53"/>
      <c r="F39" s="123"/>
      <c r="G39" s="14"/>
      <c r="H39" s="169"/>
      <c r="I39" s="14"/>
      <c r="J39" s="5"/>
      <c r="K39" s="14"/>
      <c r="L39" s="5"/>
      <c r="M39" s="14"/>
      <c r="N39" s="5"/>
      <c r="O39" s="14"/>
      <c r="P39" s="5"/>
      <c r="Q39" s="9"/>
      <c r="R39" s="5"/>
      <c r="S39" s="9"/>
      <c r="T39" s="5"/>
    </row>
    <row r="40" spans="2:20" ht="14.25" customHeight="1" x14ac:dyDescent="0.2">
      <c r="D40" s="123"/>
      <c r="E40" s="53"/>
      <c r="F40" s="107"/>
      <c r="G40" s="14"/>
      <c r="H40" s="169"/>
      <c r="I40" s="14"/>
      <c r="J40" s="873"/>
      <c r="K40" s="873"/>
      <c r="L40" s="5"/>
      <c r="M40" s="54"/>
      <c r="N40" s="5"/>
      <c r="O40" s="9"/>
      <c r="P40" s="5"/>
      <c r="Q40" s="9"/>
      <c r="R40" s="5"/>
      <c r="S40" s="9"/>
      <c r="T40" s="5"/>
    </row>
  </sheetData>
  <mergeCells count="11">
    <mergeCell ref="B2:G2"/>
    <mergeCell ref="B3:G3"/>
    <mergeCell ref="H3:J3"/>
    <mergeCell ref="B4:G4"/>
    <mergeCell ref="I4:T4"/>
    <mergeCell ref="AG4:AR4"/>
    <mergeCell ref="J32:K32"/>
    <mergeCell ref="J35:K35"/>
    <mergeCell ref="J38:K38"/>
    <mergeCell ref="J40:K40"/>
    <mergeCell ref="U4:AF4"/>
  </mergeCells>
  <pageMargins left="0.7" right="0.7" top="0.75" bottom="0.75" header="0.3" footer="0.3"/>
  <pageSetup orientation="portrait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E5:J17"/>
  <sheetViews>
    <sheetView workbookViewId="0">
      <selection activeCell="H6" sqref="H6"/>
    </sheetView>
  </sheetViews>
  <sheetFormatPr baseColWidth="10" defaultRowHeight="15" x14ac:dyDescent="0.25"/>
  <cols>
    <col min="6" max="6" width="40.28515625" customWidth="1"/>
    <col min="7" max="7" width="32.140625" customWidth="1"/>
    <col min="8" max="8" width="22" customWidth="1"/>
  </cols>
  <sheetData>
    <row r="5" spans="5:10" x14ac:dyDescent="0.25">
      <c r="E5" s="635" t="s">
        <v>2309</v>
      </c>
      <c r="F5" s="635" t="s">
        <v>2310</v>
      </c>
      <c r="G5" s="635" t="s">
        <v>2311</v>
      </c>
      <c r="H5" s="635" t="s">
        <v>2312</v>
      </c>
      <c r="I5" t="s">
        <v>2313</v>
      </c>
      <c r="J5" t="s">
        <v>2314</v>
      </c>
    </row>
    <row r="6" spans="5:10" x14ac:dyDescent="0.25">
      <c r="E6" s="674">
        <v>1</v>
      </c>
      <c r="F6" s="1" t="s">
        <v>2434</v>
      </c>
      <c r="G6" s="676" t="s">
        <v>2438</v>
      </c>
      <c r="H6" s="677" t="s">
        <v>2439</v>
      </c>
      <c r="I6" s="78" t="s">
        <v>2392</v>
      </c>
      <c r="J6" s="78" t="s">
        <v>2392</v>
      </c>
    </row>
    <row r="7" spans="5:10" x14ac:dyDescent="0.25">
      <c r="E7" s="674">
        <v>2</v>
      </c>
      <c r="F7" s="1"/>
      <c r="G7" s="676"/>
      <c r="H7" s="677"/>
      <c r="I7" s="78"/>
      <c r="J7" s="78"/>
    </row>
    <row r="8" spans="5:10" x14ac:dyDescent="0.25">
      <c r="E8" s="674">
        <v>3</v>
      </c>
      <c r="F8" s="1"/>
      <c r="G8" s="676"/>
      <c r="H8" s="677"/>
      <c r="I8" s="78"/>
      <c r="J8" s="78"/>
    </row>
    <row r="9" spans="5:10" x14ac:dyDescent="0.25">
      <c r="E9" s="674">
        <v>4</v>
      </c>
      <c r="F9" s="675"/>
      <c r="G9" s="676"/>
      <c r="H9" s="677"/>
      <c r="I9" s="78"/>
      <c r="J9" s="78"/>
    </row>
    <row r="10" spans="5:10" x14ac:dyDescent="0.25">
      <c r="E10" s="674">
        <v>5</v>
      </c>
      <c r="F10" s="675"/>
      <c r="G10" s="676"/>
      <c r="H10" s="677"/>
      <c r="I10" s="78"/>
      <c r="J10" s="78"/>
    </row>
    <row r="11" spans="5:10" x14ac:dyDescent="0.25">
      <c r="E11" s="674">
        <v>6</v>
      </c>
      <c r="F11" s="1"/>
      <c r="G11" s="676"/>
      <c r="H11" s="677"/>
      <c r="I11" s="78"/>
      <c r="J11" s="78"/>
    </row>
    <row r="12" spans="5:10" x14ac:dyDescent="0.25">
      <c r="E12" s="674">
        <v>7</v>
      </c>
      <c r="F12" s="675"/>
      <c r="G12" s="676"/>
      <c r="H12" s="677"/>
      <c r="I12" s="78"/>
      <c r="J12" s="78"/>
    </row>
    <row r="13" spans="5:10" x14ac:dyDescent="0.25">
      <c r="E13" s="674">
        <v>8</v>
      </c>
      <c r="F13" s="675"/>
      <c r="G13" s="676"/>
      <c r="H13" s="677"/>
      <c r="I13" s="78"/>
      <c r="J13" s="78"/>
    </row>
    <row r="14" spans="5:10" x14ac:dyDescent="0.25">
      <c r="E14" s="674">
        <v>9</v>
      </c>
      <c r="F14" s="675"/>
      <c r="G14" s="676"/>
      <c r="H14" s="677"/>
      <c r="I14" s="78"/>
      <c r="J14" s="78"/>
    </row>
    <row r="15" spans="5:10" x14ac:dyDescent="0.25">
      <c r="E15" s="674">
        <v>10</v>
      </c>
      <c r="F15" s="675"/>
      <c r="G15" s="676"/>
      <c r="H15" s="677"/>
      <c r="I15" s="78"/>
      <c r="J15" s="78"/>
    </row>
    <row r="16" spans="5:10" x14ac:dyDescent="0.25">
      <c r="E16" s="674">
        <v>11</v>
      </c>
      <c r="F16" s="675"/>
      <c r="G16" s="676"/>
      <c r="H16" s="677"/>
      <c r="I16" s="78"/>
      <c r="J16" s="78"/>
    </row>
    <row r="17" spans="5:10" x14ac:dyDescent="0.25">
      <c r="E17" s="674">
        <v>12</v>
      </c>
      <c r="F17" s="675"/>
      <c r="G17" s="676"/>
      <c r="H17" s="677"/>
      <c r="I17" s="78"/>
      <c r="J17" s="78"/>
    </row>
  </sheetData>
  <hyperlinks>
    <hyperlink ref="G6" r:id="rId1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18"/>
  <sheetViews>
    <sheetView workbookViewId="0">
      <selection activeCell="I11" sqref="I11"/>
    </sheetView>
  </sheetViews>
  <sheetFormatPr baseColWidth="10" defaultColWidth="11.42578125" defaultRowHeight="14.25" x14ac:dyDescent="0.2"/>
  <cols>
    <col min="1" max="1" width="5.42578125" style="1" customWidth="1"/>
    <col min="2" max="2" width="5.140625" style="1" customWidth="1"/>
    <col min="3" max="3" width="52.42578125" style="1" customWidth="1"/>
    <col min="4" max="4" width="14.140625" style="1" customWidth="1"/>
    <col min="5" max="5" width="8.140625" style="1" customWidth="1"/>
    <col min="6" max="6" width="52.85546875" style="1" customWidth="1"/>
    <col min="7" max="7" width="15.5703125" style="688" bestFit="1" customWidth="1"/>
    <col min="8" max="8" width="11.140625" style="688" customWidth="1"/>
    <col min="9" max="9" width="12.42578125" style="688" customWidth="1"/>
    <col min="10" max="10" width="12.28515625" style="688" customWidth="1"/>
    <col min="11" max="13" width="11.42578125" style="716"/>
    <col min="14" max="14" width="10.85546875" style="716" customWidth="1"/>
    <col min="15" max="18" width="11.42578125" style="716"/>
    <col min="19" max="19" width="16.140625" style="716" customWidth="1"/>
    <col min="20" max="92" width="11.42578125" style="716"/>
    <col min="93" max="16384" width="11.42578125" style="1"/>
  </cols>
  <sheetData>
    <row r="1" spans="1:92" x14ac:dyDescent="0.2">
      <c r="H1" s="8"/>
      <c r="I1" s="8"/>
      <c r="J1" s="8"/>
    </row>
    <row r="2" spans="1:92" ht="18.75" x14ac:dyDescent="0.25">
      <c r="B2" s="861" t="s">
        <v>2464</v>
      </c>
      <c r="C2" s="861"/>
      <c r="D2" s="861"/>
      <c r="E2" s="861"/>
      <c r="F2" s="861"/>
      <c r="G2" s="861"/>
      <c r="H2" s="729"/>
      <c r="I2" s="729"/>
      <c r="J2" s="729"/>
      <c r="M2" s="730" t="s">
        <v>2390</v>
      </c>
      <c r="N2" s="730" t="s">
        <v>2391</v>
      </c>
      <c r="Z2" s="730"/>
      <c r="AA2" s="730"/>
      <c r="AL2" s="730"/>
      <c r="AM2" s="730"/>
    </row>
    <row r="3" spans="1:92" ht="18.75" x14ac:dyDescent="0.25">
      <c r="B3" s="861" t="s">
        <v>2465</v>
      </c>
      <c r="C3" s="861"/>
      <c r="D3" s="861"/>
      <c r="E3" s="861"/>
      <c r="F3" s="861"/>
      <c r="G3" s="861"/>
      <c r="H3" s="861"/>
      <c r="I3" s="861"/>
      <c r="J3" s="861"/>
      <c r="M3" s="716">
        <v>4500</v>
      </c>
      <c r="N3" s="716">
        <v>6700</v>
      </c>
    </row>
    <row r="4" spans="1:92" ht="18.75" x14ac:dyDescent="0.25">
      <c r="B4" s="861" t="s">
        <v>2</v>
      </c>
      <c r="C4" s="861"/>
      <c r="D4" s="861"/>
      <c r="E4" s="861"/>
      <c r="F4" s="861"/>
      <c r="G4" s="861"/>
      <c r="H4" s="714"/>
      <c r="I4" s="959"/>
      <c r="J4" s="959"/>
      <c r="K4" s="959"/>
      <c r="L4" s="959"/>
      <c r="M4" s="959"/>
      <c r="N4" s="959"/>
      <c r="O4" s="959"/>
      <c r="P4" s="959"/>
      <c r="Q4" s="959"/>
      <c r="R4" s="765"/>
      <c r="S4" s="766"/>
      <c r="T4" s="766"/>
      <c r="U4" s="766"/>
      <c r="V4" s="766"/>
      <c r="W4" s="766"/>
      <c r="X4" s="766"/>
      <c r="Y4" s="766"/>
      <c r="Z4" s="766"/>
      <c r="AA4" s="766"/>
      <c r="AB4" s="766"/>
      <c r="AC4" s="766"/>
      <c r="AD4" s="766"/>
      <c r="AE4" s="961"/>
      <c r="AF4" s="961"/>
      <c r="AG4" s="961"/>
      <c r="AH4" s="961"/>
      <c r="AI4" s="961"/>
      <c r="AJ4" s="961"/>
      <c r="AK4" s="961"/>
      <c r="AL4" s="961"/>
      <c r="AM4" s="961"/>
      <c r="AN4" s="961"/>
      <c r="AO4" s="961"/>
    </row>
    <row r="5" spans="1:92" s="106" customFormat="1" ht="16.5" x14ac:dyDescent="0.25">
      <c r="G5" s="727"/>
      <c r="H5" s="688" t="s">
        <v>49</v>
      </c>
      <c r="I5" s="688" t="s">
        <v>2444</v>
      </c>
      <c r="J5" s="688" t="s">
        <v>49</v>
      </c>
      <c r="K5" s="688" t="s">
        <v>2445</v>
      </c>
      <c r="L5" s="688" t="s">
        <v>49</v>
      </c>
      <c r="M5" s="688" t="s">
        <v>2446</v>
      </c>
      <c r="N5" s="688" t="s">
        <v>49</v>
      </c>
      <c r="O5" s="688" t="s">
        <v>2447</v>
      </c>
      <c r="P5" s="688" t="s">
        <v>49</v>
      </c>
      <c r="Q5" s="688" t="s">
        <v>2448</v>
      </c>
      <c r="R5" s="688" t="s">
        <v>49</v>
      </c>
      <c r="S5" s="688" t="s">
        <v>2449</v>
      </c>
      <c r="T5" s="688" t="s">
        <v>49</v>
      </c>
      <c r="U5" s="688" t="s">
        <v>2450</v>
      </c>
      <c r="V5" s="688" t="s">
        <v>49</v>
      </c>
      <c r="W5" s="688" t="s">
        <v>2451</v>
      </c>
      <c r="X5" s="688" t="s">
        <v>49</v>
      </c>
      <c r="Y5" s="688" t="s">
        <v>2452</v>
      </c>
      <c r="Z5" s="688" t="s">
        <v>49</v>
      </c>
      <c r="AA5" s="688" t="s">
        <v>2453</v>
      </c>
      <c r="AB5" s="688" t="s">
        <v>49</v>
      </c>
      <c r="AC5" s="688" t="s">
        <v>30</v>
      </c>
      <c r="AD5" s="688" t="s">
        <v>49</v>
      </c>
      <c r="AE5" s="688" t="s">
        <v>2454</v>
      </c>
      <c r="AF5" s="688" t="s">
        <v>49</v>
      </c>
      <c r="AG5" s="688" t="s">
        <v>2455</v>
      </c>
      <c r="AH5" s="688" t="s">
        <v>49</v>
      </c>
      <c r="AI5" s="688" t="s">
        <v>2456</v>
      </c>
      <c r="AJ5" s="688" t="s">
        <v>49</v>
      </c>
      <c r="AK5" s="688" t="s">
        <v>2457</v>
      </c>
      <c r="AL5" s="688" t="s">
        <v>49</v>
      </c>
      <c r="AM5" s="688" t="s">
        <v>2458</v>
      </c>
      <c r="AN5" s="688" t="s">
        <v>49</v>
      </c>
      <c r="AO5" s="688" t="s">
        <v>2459</v>
      </c>
      <c r="AP5" s="728"/>
      <c r="AQ5" s="728"/>
      <c r="AR5" s="728"/>
      <c r="AS5" s="728"/>
      <c r="AT5" s="728"/>
      <c r="AU5" s="728"/>
      <c r="AV5" s="728"/>
      <c r="AW5" s="728"/>
      <c r="AX5" s="728"/>
      <c r="AY5" s="728"/>
      <c r="AZ5" s="728"/>
      <c r="BA5" s="728"/>
      <c r="BB5" s="728"/>
      <c r="BC5" s="728"/>
      <c r="BD5" s="728"/>
      <c r="BE5" s="728"/>
      <c r="BF5" s="728"/>
      <c r="BG5" s="728"/>
      <c r="BH5" s="728"/>
      <c r="BI5" s="728"/>
      <c r="BJ5" s="728"/>
      <c r="BK5" s="728"/>
      <c r="BL5" s="728"/>
      <c r="BM5" s="728"/>
      <c r="BN5" s="728"/>
      <c r="BO5" s="728"/>
      <c r="BP5" s="728"/>
      <c r="BQ5" s="728"/>
      <c r="BR5" s="728"/>
      <c r="BS5" s="728"/>
      <c r="BT5" s="728"/>
      <c r="BU5" s="728"/>
      <c r="BV5" s="728"/>
      <c r="BW5" s="728"/>
      <c r="BX5" s="728"/>
      <c r="BY5" s="728"/>
      <c r="BZ5" s="728"/>
      <c r="CA5" s="728"/>
      <c r="CB5" s="728"/>
      <c r="CC5" s="728"/>
      <c r="CD5" s="728"/>
      <c r="CE5" s="728"/>
      <c r="CF5" s="728"/>
      <c r="CG5" s="728"/>
      <c r="CH5" s="728"/>
      <c r="CI5" s="728"/>
      <c r="CJ5" s="728"/>
      <c r="CK5" s="728"/>
      <c r="CL5" s="728"/>
      <c r="CM5" s="728"/>
      <c r="CN5" s="728"/>
    </row>
    <row r="6" spans="1:92" s="106" customFormat="1" ht="16.5" x14ac:dyDescent="0.25">
      <c r="B6" s="7" t="s">
        <v>3</v>
      </c>
      <c r="C6" s="7" t="s">
        <v>4</v>
      </c>
      <c r="D6" s="7"/>
      <c r="E6" s="7"/>
      <c r="F6" s="7" t="s">
        <v>2388</v>
      </c>
      <c r="G6" s="727" t="s">
        <v>5</v>
      </c>
      <c r="H6" s="688" t="s">
        <v>50</v>
      </c>
      <c r="I6" s="688"/>
      <c r="J6" s="688" t="s">
        <v>2389</v>
      </c>
      <c r="K6" s="688"/>
      <c r="L6" s="688"/>
      <c r="M6" s="688"/>
      <c r="N6" s="688"/>
      <c r="O6" s="688"/>
      <c r="P6" s="688"/>
      <c r="Q6" s="688"/>
      <c r="R6" s="688"/>
      <c r="S6" s="688"/>
      <c r="T6" s="688"/>
      <c r="U6" s="688"/>
      <c r="V6" s="688"/>
      <c r="W6" s="688"/>
      <c r="X6" s="688"/>
      <c r="Y6" s="688"/>
      <c r="Z6" s="688"/>
      <c r="AA6" s="688"/>
      <c r="AB6" s="688"/>
      <c r="AC6" s="688"/>
      <c r="AD6" s="688"/>
      <c r="AE6" s="688"/>
      <c r="AF6" s="688"/>
      <c r="AG6" s="688"/>
      <c r="AH6" s="688"/>
      <c r="AI6" s="688"/>
      <c r="AJ6" s="688"/>
      <c r="AK6" s="688"/>
      <c r="AL6" s="688"/>
      <c r="AM6" s="688"/>
      <c r="AN6" s="688"/>
      <c r="AO6" s="688"/>
      <c r="AP6" s="728"/>
      <c r="AQ6" s="728"/>
      <c r="AR6" s="728"/>
      <c r="AS6" s="728"/>
      <c r="AT6" s="728"/>
      <c r="AU6" s="728"/>
      <c r="AV6" s="728"/>
      <c r="AW6" s="728"/>
      <c r="AX6" s="728"/>
      <c r="AY6" s="728"/>
      <c r="AZ6" s="728"/>
      <c r="BA6" s="728"/>
      <c r="BB6" s="728"/>
      <c r="BC6" s="728"/>
      <c r="BD6" s="728"/>
      <c r="BE6" s="728"/>
      <c r="BF6" s="728"/>
      <c r="BG6" s="728"/>
      <c r="BH6" s="728"/>
      <c r="BI6" s="728"/>
      <c r="BJ6" s="728"/>
      <c r="BK6" s="728"/>
      <c r="BL6" s="728"/>
      <c r="BM6" s="728"/>
      <c r="BN6" s="728"/>
      <c r="BO6" s="728"/>
      <c r="BP6" s="728"/>
      <c r="BQ6" s="728"/>
      <c r="BR6" s="728"/>
      <c r="BS6" s="728"/>
      <c r="BT6" s="728"/>
      <c r="BU6" s="728"/>
      <c r="BV6" s="728"/>
      <c r="BW6" s="728"/>
      <c r="BX6" s="728"/>
      <c r="BY6" s="728"/>
      <c r="BZ6" s="728"/>
      <c r="CA6" s="728"/>
      <c r="CB6" s="728"/>
      <c r="CC6" s="728"/>
      <c r="CD6" s="728"/>
      <c r="CE6" s="728"/>
      <c r="CF6" s="728"/>
      <c r="CG6" s="728"/>
      <c r="CH6" s="728"/>
      <c r="CI6" s="728"/>
      <c r="CJ6" s="728"/>
      <c r="CK6" s="728"/>
      <c r="CL6" s="728"/>
      <c r="CM6" s="728"/>
      <c r="CN6" s="728"/>
    </row>
    <row r="7" spans="1:92" ht="15.75" x14ac:dyDescent="0.25">
      <c r="B7" s="1">
        <v>1</v>
      </c>
      <c r="C7" s="767" t="s">
        <v>2466</v>
      </c>
      <c r="D7" s="53" t="s">
        <v>330</v>
      </c>
      <c r="F7" s="1" t="s">
        <v>2460</v>
      </c>
      <c r="G7" s="772">
        <v>3500</v>
      </c>
      <c r="H7" s="768"/>
      <c r="I7" s="772">
        <v>6500</v>
      </c>
      <c r="J7" s="768"/>
      <c r="K7" s="753"/>
      <c r="L7" s="753"/>
      <c r="M7" s="753"/>
      <c r="N7" s="753"/>
      <c r="O7" s="753"/>
      <c r="P7" s="753"/>
      <c r="Q7" s="753"/>
      <c r="R7" s="753"/>
      <c r="S7" s="9"/>
      <c r="T7" s="753"/>
      <c r="U7" s="753"/>
    </row>
    <row r="8" spans="1:92" x14ac:dyDescent="0.2">
      <c r="C8" s="11" t="s">
        <v>54</v>
      </c>
      <c r="D8" s="11"/>
      <c r="E8" s="11"/>
      <c r="F8" s="11"/>
      <c r="G8" s="769">
        <f>SUM(G7:G7)</f>
        <v>3500</v>
      </c>
      <c r="H8" s="769">
        <f t="shared" ref="H8:AO8" si="0">SUM(H7:H7)</f>
        <v>0</v>
      </c>
      <c r="I8" s="769">
        <f>SUM(I7:I7)</f>
        <v>6500</v>
      </c>
      <c r="J8" s="769">
        <f t="shared" si="0"/>
        <v>0</v>
      </c>
      <c r="K8" s="769">
        <f t="shared" si="0"/>
        <v>0</v>
      </c>
      <c r="L8" s="769">
        <f t="shared" si="0"/>
        <v>0</v>
      </c>
      <c r="M8" s="769">
        <f t="shared" si="0"/>
        <v>0</v>
      </c>
      <c r="N8" s="769">
        <f t="shared" si="0"/>
        <v>0</v>
      </c>
      <c r="O8" s="769">
        <f t="shared" si="0"/>
        <v>0</v>
      </c>
      <c r="P8" s="769">
        <f t="shared" si="0"/>
        <v>0</v>
      </c>
      <c r="Q8" s="769">
        <f t="shared" si="0"/>
        <v>0</v>
      </c>
      <c r="R8" s="769">
        <f t="shared" si="0"/>
        <v>0</v>
      </c>
      <c r="S8" s="769">
        <f t="shared" si="0"/>
        <v>0</v>
      </c>
      <c r="T8" s="769">
        <f t="shared" si="0"/>
        <v>0</v>
      </c>
      <c r="U8" s="769">
        <f t="shared" si="0"/>
        <v>0</v>
      </c>
      <c r="V8" s="769">
        <f t="shared" si="0"/>
        <v>0</v>
      </c>
      <c r="W8" s="769">
        <f t="shared" si="0"/>
        <v>0</v>
      </c>
      <c r="X8" s="769">
        <f t="shared" si="0"/>
        <v>0</v>
      </c>
      <c r="Y8" s="769">
        <f t="shared" si="0"/>
        <v>0</v>
      </c>
      <c r="Z8" s="769">
        <f t="shared" si="0"/>
        <v>0</v>
      </c>
      <c r="AA8" s="769">
        <f t="shared" si="0"/>
        <v>0</v>
      </c>
      <c r="AB8" s="769">
        <f t="shared" si="0"/>
        <v>0</v>
      </c>
      <c r="AC8" s="769">
        <f t="shared" si="0"/>
        <v>0</v>
      </c>
      <c r="AD8" s="769">
        <f t="shared" si="0"/>
        <v>0</v>
      </c>
      <c r="AE8" s="769">
        <f t="shared" si="0"/>
        <v>0</v>
      </c>
      <c r="AF8" s="769">
        <f t="shared" si="0"/>
        <v>0</v>
      </c>
      <c r="AG8" s="769">
        <f t="shared" si="0"/>
        <v>0</v>
      </c>
      <c r="AH8" s="769">
        <f t="shared" si="0"/>
        <v>0</v>
      </c>
      <c r="AI8" s="769">
        <f t="shared" si="0"/>
        <v>0</v>
      </c>
      <c r="AJ8" s="769">
        <f t="shared" si="0"/>
        <v>0</v>
      </c>
      <c r="AK8" s="769">
        <f t="shared" si="0"/>
        <v>0</v>
      </c>
      <c r="AL8" s="769">
        <f t="shared" si="0"/>
        <v>0</v>
      </c>
      <c r="AM8" s="769">
        <f t="shared" si="0"/>
        <v>0</v>
      </c>
      <c r="AN8" s="769">
        <f t="shared" si="0"/>
        <v>0</v>
      </c>
      <c r="AO8" s="769">
        <f t="shared" si="0"/>
        <v>0</v>
      </c>
    </row>
    <row r="9" spans="1:92" x14ac:dyDescent="0.2">
      <c r="F9" s="704" t="s">
        <v>2461</v>
      </c>
      <c r="M9" s="716">
        <f>M7</f>
        <v>0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</row>
    <row r="10" spans="1:92" s="716" customFormat="1" x14ac:dyDescent="0.2">
      <c r="A10" s="1"/>
      <c r="B10" s="1"/>
      <c r="C10" s="1"/>
      <c r="D10" s="1"/>
      <c r="E10" s="1"/>
      <c r="F10" s="770" t="s">
        <v>2462</v>
      </c>
      <c r="G10" s="771">
        <f>G8-G9</f>
        <v>3500</v>
      </c>
      <c r="H10" s="688"/>
      <c r="I10" s="771">
        <f>I8-I9+G7</f>
        <v>10000</v>
      </c>
      <c r="J10" s="688"/>
      <c r="K10" s="753"/>
      <c r="M10" s="3"/>
      <c r="O10" s="753"/>
      <c r="P10" s="688"/>
      <c r="R10" s="688"/>
      <c r="S10" s="3"/>
    </row>
    <row r="11" spans="1:92" s="716" customFormat="1" x14ac:dyDescent="0.2">
      <c r="A11" s="1"/>
      <c r="B11" s="1"/>
      <c r="C11" s="1"/>
      <c r="D11" s="1"/>
      <c r="E11" s="1"/>
      <c r="F11" s="770"/>
      <c r="G11" s="688"/>
      <c r="H11" s="688"/>
      <c r="I11" s="688">
        <v>10000</v>
      </c>
      <c r="J11" s="688"/>
    </row>
    <row r="12" spans="1:92" x14ac:dyDescent="0.2">
      <c r="F12" s="770" t="s">
        <v>2463</v>
      </c>
      <c r="I12" s="688" t="s">
        <v>2467</v>
      </c>
      <c r="K12" s="688"/>
      <c r="L12" s="688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</row>
    <row r="13" spans="1:92" x14ac:dyDescent="0.2">
      <c r="K13" s="688"/>
      <c r="L13" s="688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</row>
    <row r="14" spans="1:92" x14ac:dyDescent="0.2">
      <c r="K14" s="688"/>
      <c r="L14" s="688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</row>
    <row r="15" spans="1:92" x14ac:dyDescent="0.2">
      <c r="K15" s="688"/>
      <c r="L15" s="688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</row>
    <row r="16" spans="1:92" x14ac:dyDescent="0.2">
      <c r="K16" s="688"/>
      <c r="L16" s="688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</row>
    <row r="17" spans="1:12" s="716" customFormat="1" x14ac:dyDescent="0.2">
      <c r="A17" s="1"/>
      <c r="B17" s="1"/>
      <c r="C17" s="1"/>
      <c r="D17" s="1"/>
      <c r="E17" s="1"/>
      <c r="F17" s="1"/>
      <c r="G17" s="688"/>
      <c r="H17" s="688"/>
      <c r="I17" s="688"/>
      <c r="J17" s="688"/>
      <c r="K17" s="688"/>
      <c r="L17" s="688"/>
    </row>
    <row r="18" spans="1:12" s="716" customFormat="1" x14ac:dyDescent="0.2">
      <c r="A18" s="1"/>
      <c r="B18" s="1"/>
      <c r="C18" s="1"/>
      <c r="D18" s="1"/>
      <c r="E18" s="1"/>
      <c r="F18" s="1"/>
      <c r="G18" s="688"/>
      <c r="H18" s="688"/>
      <c r="I18" s="688"/>
      <c r="J18" s="688"/>
      <c r="K18" s="688"/>
      <c r="L18" s="688"/>
    </row>
  </sheetData>
  <mergeCells count="6">
    <mergeCell ref="AE4:AO4"/>
    <mergeCell ref="B2:G2"/>
    <mergeCell ref="B3:G3"/>
    <mergeCell ref="H3:J3"/>
    <mergeCell ref="B4:G4"/>
    <mergeCell ref="I4:Q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3</vt:i4>
      </vt:variant>
    </vt:vector>
  </HeadingPairs>
  <TitlesOfParts>
    <vt:vector size="34" baseType="lpstr">
      <vt:lpstr>MGP-1</vt:lpstr>
      <vt:lpstr>LISTA MGP1</vt:lpstr>
      <vt:lpstr>MGP-2</vt:lpstr>
      <vt:lpstr>LISTA MGP2</vt:lpstr>
      <vt:lpstr>MGP-3</vt:lpstr>
      <vt:lpstr>LISTA MGP3</vt:lpstr>
      <vt:lpstr>MGP4</vt:lpstr>
      <vt:lpstr>ADEUDOS-MGP4</vt:lpstr>
      <vt:lpstr>MGP-5</vt:lpstr>
      <vt:lpstr>ADEUDOSMGP5</vt:lpstr>
      <vt:lpstr>LISTA MGP5</vt:lpstr>
      <vt:lpstr>MGP-6</vt:lpstr>
      <vt:lpstr>ADEUDOSMGP-6</vt:lpstr>
      <vt:lpstr>LISTA MGP6</vt:lpstr>
      <vt:lpstr>MGP-7 SALAMANCA</vt:lpstr>
      <vt:lpstr>DEUDORES MGP7</vt:lpstr>
      <vt:lpstr>LISTA MGP7</vt:lpstr>
      <vt:lpstr>F.ADEUDOS VARIOS</vt:lpstr>
      <vt:lpstr>ADEUDOS</vt:lpstr>
      <vt:lpstr>MGP-8</vt:lpstr>
      <vt:lpstr>LISTA MGP-8</vt:lpstr>
      <vt:lpstr>MGP-9</vt:lpstr>
      <vt:lpstr>DEUDORES MGP9</vt:lpstr>
      <vt:lpstr>LISTA MGP-9</vt:lpstr>
      <vt:lpstr>MGP-10</vt:lpstr>
      <vt:lpstr>DEUDORES MGP 10</vt:lpstr>
      <vt:lpstr>MGP-11</vt:lpstr>
      <vt:lpstr>LISTA MGP-11</vt:lpstr>
      <vt:lpstr>MGP-12</vt:lpstr>
      <vt:lpstr>LISTA MGP-12</vt:lpstr>
      <vt:lpstr>MGP-13</vt:lpstr>
      <vt:lpstr>ADEUDOS!Área_de_impresión</vt:lpstr>
      <vt:lpstr>'MGP-3'!Área_de_impresión</vt:lpstr>
      <vt:lpstr>'MGP4'!Área_de_impresión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Auxadmon</cp:lastModifiedBy>
  <cp:lastPrinted>2023-03-14T15:45:15Z</cp:lastPrinted>
  <dcterms:created xsi:type="dcterms:W3CDTF">2014-02-19T18:58:08Z</dcterms:created>
  <dcterms:modified xsi:type="dcterms:W3CDTF">2024-10-10T18:36:21Z</dcterms:modified>
</cp:coreProperties>
</file>