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4240" windowHeight="13140" tabRatio="769" firstSheet="14" activeTab="21"/>
  </bookViews>
  <sheets>
    <sheet name="MCVT-1CELAYA" sheetId="13" r:id="rId1"/>
    <sheet name="ADEUDOSMCVT-1" sheetId="15" r:id="rId2"/>
    <sheet name="LISTA MCVT1" sheetId="4" r:id="rId3"/>
    <sheet name="MVT2" sheetId="17" r:id="rId4"/>
    <sheet name="ADEUDOSMCVT-2" sheetId="18" r:id="rId5"/>
    <sheet name="LISTA MCVT 2" sheetId="20" r:id="rId6"/>
    <sheet name="MCVT-3 LEÓN" sheetId="22" r:id="rId7"/>
    <sheet name="DEUDORES " sheetId="23" r:id="rId8"/>
    <sheet name="LISTA MCVT 3" sheetId="21" r:id="rId9"/>
    <sheet name="MCVT-4" sheetId="24" r:id="rId10"/>
    <sheet name="ADEUDOS MCVT-4" sheetId="25" r:id="rId11"/>
    <sheet name="LISTA MCVT 4" sheetId="26" r:id="rId12"/>
    <sheet name="MCVT-5" sheetId="27" r:id="rId13"/>
    <sheet name="LISTA MCVT 5" sheetId="28" r:id="rId14"/>
    <sheet name="ADEUDOS MCVT-5" sheetId="29" r:id="rId15"/>
    <sheet name="MCVT-6" sheetId="30" r:id="rId16"/>
    <sheet name="LISTA MCVT-6" sheetId="32" r:id="rId17"/>
    <sheet name="ADEUDOS MCVT-6" sheetId="31" r:id="rId18"/>
    <sheet name="MCVT-7" sheetId="33" r:id="rId19"/>
    <sheet name="LISTA MCVT-7" sheetId="34" r:id="rId20"/>
    <sheet name="ADEUDOS MCVT-7" sheetId="35" r:id="rId21"/>
    <sheet name="MCVT-8" sheetId="36" r:id="rId22"/>
    <sheet name="LISTA MCVT-8" sheetId="37" r:id="rId23"/>
    <sheet name="MCVT-9" sheetId="38" r:id="rId24"/>
  </sheets>
  <definedNames>
    <definedName name="_xlnm._FilterDatabase" localSheetId="18" hidden="1">'MCVT-7'!$A$6:$CQ$13</definedName>
    <definedName name="_xlnm._FilterDatabase" localSheetId="21" hidden="1">'MCVT-8'!$A$6:$CQ$9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C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C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C" localSheetId="1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C" localSheetId="2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C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C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C" localSheetId="1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C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C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C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C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C" localSheetId="1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C" localSheetId="2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C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45621"/>
</workbook>
</file>

<file path=xl/calcChain.xml><?xml version="1.0" encoding="utf-8"?>
<calcChain xmlns="http://schemas.openxmlformats.org/spreadsheetml/2006/main">
  <c r="I16" i="38" l="1"/>
  <c r="I15" i="38"/>
  <c r="H14" i="38"/>
  <c r="I14" i="38"/>
  <c r="G16" i="38"/>
  <c r="G15" i="38"/>
  <c r="G14" i="38"/>
  <c r="AG13" i="33" l="1"/>
  <c r="AG15" i="33" s="1"/>
  <c r="AG11" i="33"/>
  <c r="AG9" i="33"/>
  <c r="AF13" i="33"/>
  <c r="M15" i="38" l="1"/>
  <c r="AO14" i="38"/>
  <c r="AN14" i="38"/>
  <c r="AM14" i="38"/>
  <c r="AL14" i="38"/>
  <c r="AK14" i="38"/>
  <c r="AJ14" i="38"/>
  <c r="AI14" i="38"/>
  <c r="AH14" i="38"/>
  <c r="AG14" i="38"/>
  <c r="AF14" i="38"/>
  <c r="AE14" i="38"/>
  <c r="AD14" i="38"/>
  <c r="AC14" i="38"/>
  <c r="AB14" i="38"/>
  <c r="AA14" i="38"/>
  <c r="Z14" i="38"/>
  <c r="Y14" i="38"/>
  <c r="X14" i="38"/>
  <c r="W14" i="38"/>
  <c r="V14" i="38"/>
  <c r="U14" i="38"/>
  <c r="T14" i="38"/>
  <c r="S14" i="38"/>
  <c r="R14" i="38"/>
  <c r="Q14" i="38"/>
  <c r="P14" i="38"/>
  <c r="O14" i="38"/>
  <c r="N14" i="38"/>
  <c r="M14" i="38"/>
  <c r="L14" i="38"/>
  <c r="K14" i="38"/>
  <c r="J14" i="38"/>
  <c r="AE13" i="33"/>
  <c r="AE15" i="33" s="1"/>
  <c r="AE11" i="33"/>
  <c r="AE9" i="33"/>
  <c r="AA14" i="33" l="1"/>
  <c r="AM7" i="30"/>
  <c r="AO11" i="30" s="1"/>
  <c r="AC11" i="33" l="1"/>
  <c r="AC9" i="33"/>
  <c r="AC13" i="33" s="1"/>
  <c r="AC15" i="33" s="1"/>
  <c r="O11" i="36" l="1"/>
  <c r="W14" i="33"/>
  <c r="Y14" i="33"/>
  <c r="Y13" i="33"/>
  <c r="Y15" i="33" s="1"/>
  <c r="AA11" i="33"/>
  <c r="AK7" i="30" l="1"/>
  <c r="AK10" i="30" s="1"/>
  <c r="AM11" i="30" l="1"/>
  <c r="AA9" i="33"/>
  <c r="AA15" i="33" l="1"/>
  <c r="AA13" i="33"/>
  <c r="W13" i="33"/>
  <c r="AI7" i="30" l="1"/>
  <c r="AK11" i="30" s="1"/>
  <c r="AG7" i="30" l="1"/>
  <c r="AI11" i="30" s="1"/>
  <c r="AG10" i="30" l="1"/>
  <c r="U8" i="33"/>
  <c r="U14" i="33" l="1"/>
  <c r="U13" i="33"/>
  <c r="W15" i="33"/>
  <c r="I9" i="36" l="1"/>
  <c r="I11" i="36" s="1"/>
  <c r="G9" i="36"/>
  <c r="AE7" i="30" l="1"/>
  <c r="AE10" i="30" s="1"/>
  <c r="K27" i="31"/>
  <c r="AQ19" i="27" l="1"/>
  <c r="AO18" i="27"/>
  <c r="H9" i="29" l="1"/>
  <c r="J9" i="29" s="1"/>
  <c r="L9" i="29" s="1"/>
  <c r="L10" i="29" l="1"/>
  <c r="AR9" i="36"/>
  <c r="AQ9" i="36"/>
  <c r="AP9" i="36"/>
  <c r="AO9" i="36"/>
  <c r="AN9" i="36"/>
  <c r="AM9" i="36"/>
  <c r="AL9" i="36"/>
  <c r="AK9" i="36"/>
  <c r="AJ9" i="36"/>
  <c r="AI9" i="36"/>
  <c r="AH9" i="36"/>
  <c r="AG9" i="36"/>
  <c r="AF9" i="36"/>
  <c r="AE9" i="36"/>
  <c r="AD9" i="36"/>
  <c r="AC9" i="36"/>
  <c r="AB9" i="36"/>
  <c r="AA9" i="36"/>
  <c r="Z9" i="36"/>
  <c r="Y9" i="36"/>
  <c r="X9" i="36"/>
  <c r="W9" i="36"/>
  <c r="V9" i="36"/>
  <c r="U9" i="36"/>
  <c r="T9" i="36"/>
  <c r="S9" i="36"/>
  <c r="R9" i="36"/>
  <c r="Q9" i="36"/>
  <c r="P9" i="36"/>
  <c r="O9" i="36"/>
  <c r="N9" i="36"/>
  <c r="M9" i="36"/>
  <c r="M11" i="36" s="1"/>
  <c r="L9" i="36"/>
  <c r="K9" i="36"/>
  <c r="K11" i="36" s="1"/>
  <c r="J9" i="36"/>
  <c r="H9" i="36"/>
  <c r="G11" i="36" l="1"/>
  <c r="S13" i="33"/>
  <c r="S14" i="33"/>
  <c r="U15" i="33" l="1"/>
  <c r="AF9" i="30" l="1"/>
  <c r="AG9" i="30"/>
  <c r="AG11" i="30" s="1"/>
  <c r="AD9" i="30"/>
  <c r="AE9" i="30"/>
  <c r="AB9" i="30"/>
  <c r="Q14" i="33" l="1"/>
  <c r="AC7" i="30" l="1"/>
  <c r="AC10" i="30" l="1"/>
  <c r="AC9" i="30"/>
  <c r="AE11" i="30"/>
  <c r="AO13" i="27"/>
  <c r="H16" i="31" l="1"/>
  <c r="J16" i="31" s="1"/>
  <c r="H15" i="31"/>
  <c r="AN17" i="27" l="1"/>
  <c r="AM18" i="27" l="1"/>
  <c r="AO7" i="27" l="1"/>
  <c r="AO17" i="27" s="1"/>
  <c r="AO19" i="27" s="1"/>
  <c r="Q13" i="33" l="1"/>
  <c r="AM7" i="27" l="1"/>
  <c r="AM17" i="27"/>
  <c r="AM19" i="27" s="1"/>
  <c r="J15" i="31" l="1"/>
  <c r="AK18" i="27"/>
  <c r="AA7" i="30" l="1"/>
  <c r="AA10" i="30" l="1"/>
  <c r="AC11" i="30"/>
  <c r="Q15" i="33"/>
  <c r="AL17" i="27" l="1"/>
  <c r="AI18" i="27"/>
  <c r="AG18" i="27"/>
  <c r="Y10" i="30" l="1"/>
  <c r="H14" i="31" l="1"/>
  <c r="Z9" i="30"/>
  <c r="AA9" i="30"/>
  <c r="AA11" i="30" s="1"/>
  <c r="AJ17" i="27"/>
  <c r="AK7" i="27" l="1"/>
  <c r="AK17" i="27" s="1"/>
  <c r="AK19" i="27" s="1"/>
  <c r="J14" i="31" l="1"/>
  <c r="H13" i="31"/>
  <c r="I14" i="33" l="1"/>
  <c r="X9" i="30" l="1"/>
  <c r="Y9" i="30"/>
  <c r="W7" i="30" l="1"/>
  <c r="W10" i="30" s="1"/>
  <c r="Y11" i="30" l="1"/>
  <c r="AH17" i="27"/>
  <c r="J13" i="31" l="1"/>
  <c r="AI7" i="27"/>
  <c r="AI17" i="27" s="1"/>
  <c r="AI19" i="27" s="1"/>
  <c r="H12" i="31" l="1"/>
  <c r="J12" i="31" s="1"/>
  <c r="AE17" i="27" l="1"/>
  <c r="AG17" i="27"/>
  <c r="AG19" i="27" s="1"/>
  <c r="AE18" i="27" l="1"/>
  <c r="AE19" i="27" s="1"/>
  <c r="AF17" i="27"/>
  <c r="U7" i="30" l="1"/>
  <c r="K13" i="33" l="1"/>
  <c r="K15" i="33" s="1"/>
  <c r="I13" i="33"/>
  <c r="U9" i="30" l="1"/>
  <c r="I15" i="33" l="1"/>
  <c r="U10" i="30" l="1"/>
  <c r="V9" i="30"/>
  <c r="W9" i="30"/>
  <c r="W11" i="30" s="1"/>
  <c r="T9" i="30"/>
  <c r="Q10" i="30"/>
  <c r="H11" i="31" l="1"/>
  <c r="H9" i="31"/>
  <c r="G14" i="33" l="1"/>
  <c r="AR13" i="33" l="1"/>
  <c r="AQ13" i="33"/>
  <c r="AP13" i="33"/>
  <c r="AO13" i="33"/>
  <c r="AN13" i="33"/>
  <c r="AM13" i="33"/>
  <c r="AL13" i="33"/>
  <c r="AK13" i="33"/>
  <c r="AJ13" i="33"/>
  <c r="AI13" i="33"/>
  <c r="AH13" i="33"/>
  <c r="AD13" i="33"/>
  <c r="AB13" i="33"/>
  <c r="Z13" i="33"/>
  <c r="X13" i="33"/>
  <c r="V13" i="33"/>
  <c r="T13" i="33"/>
  <c r="S15" i="33"/>
  <c r="R13" i="33"/>
  <c r="P13" i="33"/>
  <c r="O13" i="33"/>
  <c r="O15" i="33" s="1"/>
  <c r="N13" i="33"/>
  <c r="M13" i="33"/>
  <c r="M15" i="33" s="1"/>
  <c r="L13" i="33"/>
  <c r="J13" i="33"/>
  <c r="H13" i="33"/>
  <c r="G13" i="33"/>
  <c r="G15" i="33" s="1"/>
  <c r="AD17" i="27" l="1"/>
  <c r="S7" i="30" l="1"/>
  <c r="S10" i="30" l="1"/>
  <c r="U11" i="30"/>
  <c r="J11" i="31"/>
  <c r="H10" i="31"/>
  <c r="AC17" i="27" l="1"/>
  <c r="AC19" i="27" s="1"/>
  <c r="AB17" i="27" l="1"/>
  <c r="Q7" i="30" l="1"/>
  <c r="AA18" i="27" l="1"/>
  <c r="O10" i="30" l="1"/>
  <c r="Y18" i="27" l="1"/>
  <c r="W18" i="27"/>
  <c r="U18" i="27"/>
  <c r="H28" i="31" l="1"/>
  <c r="Y17" i="27" l="1"/>
  <c r="Q9" i="30" l="1"/>
  <c r="Q11" i="30" s="1"/>
  <c r="AA10" i="27" l="1"/>
  <c r="AA17" i="27" s="1"/>
  <c r="AA19" i="27" s="1"/>
  <c r="Y19" i="27" l="1"/>
  <c r="W17" i="27"/>
  <c r="O9" i="30" l="1"/>
  <c r="O11" i="30" s="1"/>
  <c r="M10" i="30" l="1"/>
  <c r="M9" i="30"/>
  <c r="K10" i="30"/>
  <c r="K9" i="30"/>
  <c r="M11" i="30" l="1"/>
  <c r="W19" i="27"/>
  <c r="Q17" i="27"/>
  <c r="J28" i="31" l="1"/>
  <c r="H27" i="31"/>
  <c r="J27" i="31" s="1"/>
  <c r="L27" i="31" s="1"/>
  <c r="L28" i="31" l="1"/>
  <c r="L29" i="31" s="1"/>
  <c r="J10" i="31"/>
  <c r="J9" i="31" l="1"/>
  <c r="U9" i="27"/>
  <c r="U17" i="27" s="1"/>
  <c r="U19" i="27" s="1"/>
  <c r="I9" i="30"/>
  <c r="Q18" i="27"/>
  <c r="L9" i="31" l="1"/>
  <c r="L10" i="31" s="1"/>
  <c r="L11" i="31" s="1"/>
  <c r="L12" i="31" s="1"/>
  <c r="L13" i="31" s="1"/>
  <c r="L14" i="31" s="1"/>
  <c r="L15" i="31" s="1"/>
  <c r="L16" i="31" s="1"/>
  <c r="L17" i="31" s="1"/>
  <c r="Q19" i="27"/>
  <c r="G7" i="30"/>
  <c r="I11" i="30" s="1"/>
  <c r="S9" i="30"/>
  <c r="S11" i="30" s="1"/>
  <c r="R9" i="30"/>
  <c r="P9" i="30"/>
  <c r="N9" i="30"/>
  <c r="L9" i="30"/>
  <c r="H9" i="30"/>
  <c r="S17" i="27" l="1"/>
  <c r="S18" i="27"/>
  <c r="T17" i="27"/>
  <c r="P17" i="27"/>
  <c r="R17" i="27"/>
  <c r="O17" i="27"/>
  <c r="O18" i="27"/>
  <c r="M17" i="27"/>
  <c r="S19" i="27" l="1"/>
  <c r="O19" i="27"/>
  <c r="M18" i="27"/>
  <c r="K18" i="27"/>
  <c r="M19" i="27" l="1"/>
  <c r="K17" i="27"/>
  <c r="K19" i="27" s="1"/>
  <c r="G17" i="27" l="1"/>
  <c r="G18" i="27"/>
  <c r="H17" i="27" l="1"/>
  <c r="I7" i="27"/>
  <c r="I13" i="27" l="1"/>
  <c r="I18" i="27" l="1"/>
  <c r="G19" i="27"/>
  <c r="I17" i="27"/>
  <c r="AO20" i="24"/>
  <c r="AO19" i="24"/>
  <c r="I19" i="27" l="1"/>
  <c r="AO21" i="24"/>
  <c r="AO22" i="24" s="1"/>
  <c r="AQ20" i="24"/>
  <c r="AM20" i="24"/>
  <c r="AK20" i="24"/>
  <c r="AN19" i="24"/>
  <c r="AP19" i="24"/>
  <c r="AQ19" i="24"/>
  <c r="AQ21" i="24" l="1"/>
  <c r="AQ22" i="24" s="1"/>
  <c r="AM19" i="24"/>
  <c r="AM21" i="24" s="1"/>
  <c r="AM22" i="24" s="1"/>
  <c r="AK19" i="24" l="1"/>
  <c r="AI20" i="24" l="1"/>
  <c r="AI19" i="24"/>
  <c r="AG20" i="24"/>
  <c r="AG19" i="24"/>
  <c r="AG21" i="24" l="1"/>
  <c r="AG22" i="24" s="1"/>
  <c r="H23" i="25"/>
  <c r="J23" i="25" s="1"/>
  <c r="H24" i="25"/>
  <c r="J24" i="25" s="1"/>
  <c r="H22" i="25"/>
  <c r="H9" i="25" l="1"/>
  <c r="J9" i="25" s="1"/>
  <c r="L9" i="25" s="1"/>
  <c r="H10" i="25"/>
  <c r="J10" i="25" s="1"/>
  <c r="H11" i="25"/>
  <c r="J11" i="25" s="1"/>
  <c r="H12" i="25"/>
  <c r="J12" i="25" s="1"/>
  <c r="H13" i="25"/>
  <c r="J13" i="25" s="1"/>
  <c r="H14" i="25"/>
  <c r="J14" i="25" s="1"/>
  <c r="H15" i="25"/>
  <c r="J15" i="25" s="1"/>
  <c r="H16" i="25"/>
  <c r="J16" i="25" s="1"/>
  <c r="H17" i="25"/>
  <c r="J17" i="25" s="1"/>
  <c r="H18" i="25"/>
  <c r="J18" i="25" s="1"/>
  <c r="H19" i="25"/>
  <c r="J19" i="25" s="1"/>
  <c r="H20" i="25"/>
  <c r="J20" i="25" s="1"/>
  <c r="H21" i="25"/>
  <c r="J21" i="25" s="1"/>
  <c r="J22" i="25"/>
  <c r="L10" i="25" l="1"/>
  <c r="L11" i="25" s="1"/>
  <c r="L12" i="25" s="1"/>
  <c r="L13" i="25" s="1"/>
  <c r="L14" i="25" s="1"/>
  <c r="L15" i="25" s="1"/>
  <c r="L16" i="25" s="1"/>
  <c r="L17" i="25" s="1"/>
  <c r="L18" i="25" s="1"/>
  <c r="L19" i="25" s="1"/>
  <c r="L20" i="25" s="1"/>
  <c r="L21" i="25" s="1"/>
  <c r="L22" i="25" s="1"/>
  <c r="L23" i="25" l="1"/>
  <c r="L24" i="25" s="1"/>
  <c r="L25" i="25" s="1"/>
  <c r="AC20" i="24"/>
  <c r="AE20" i="24"/>
  <c r="AK21" i="24"/>
  <c r="AK22" i="24" s="1"/>
  <c r="AE19" i="24"/>
  <c r="AL19" i="24"/>
  <c r="AE21" i="24" l="1"/>
  <c r="AE22" i="24" s="1"/>
  <c r="AJ19" i="24" l="1"/>
  <c r="AI21" i="24" l="1"/>
  <c r="AI22" i="24" s="1"/>
  <c r="AH19" i="24" l="1"/>
  <c r="Y20" i="24" l="1"/>
  <c r="Y19" i="24"/>
  <c r="AC19" i="24" l="1"/>
  <c r="AC21" i="24" s="1"/>
  <c r="AA20" i="24" l="1"/>
  <c r="Y21" i="24"/>
  <c r="Y22" i="24" s="1"/>
  <c r="W20" i="24" l="1"/>
  <c r="W19" i="24"/>
  <c r="AA19" i="24"/>
  <c r="AC22" i="24"/>
  <c r="W21" i="24" l="1"/>
  <c r="W22" i="24" s="1"/>
  <c r="AA21" i="24"/>
  <c r="AA22" i="24" s="1"/>
  <c r="Z17" i="27" l="1"/>
  <c r="X17" i="27"/>
  <c r="V17" i="27"/>
  <c r="N17" i="27"/>
  <c r="L17" i="27"/>
  <c r="T19" i="24" l="1"/>
  <c r="U19" i="24"/>
  <c r="V19" i="24"/>
  <c r="S19" i="24"/>
  <c r="Z19" i="24"/>
  <c r="X19" i="24"/>
  <c r="O19" i="24" l="1"/>
  <c r="J37" i="25" l="1"/>
  <c r="H36" i="25"/>
  <c r="J36" i="25" s="1"/>
  <c r="H35" i="25"/>
  <c r="J35" i="25" s="1"/>
  <c r="H34" i="25"/>
  <c r="J34" i="25" s="1"/>
  <c r="L34" i="25" s="1"/>
  <c r="P19" i="24"/>
  <c r="N19" i="24"/>
  <c r="M19" i="24"/>
  <c r="L19" i="24"/>
  <c r="K19" i="24"/>
  <c r="I19" i="24"/>
  <c r="H19" i="24"/>
  <c r="G19" i="24"/>
  <c r="L35" i="25" l="1"/>
  <c r="L36" i="25" s="1"/>
  <c r="L37" i="25" s="1"/>
  <c r="L38" i="25" s="1"/>
  <c r="L39" i="25" s="1"/>
  <c r="F12" i="23"/>
  <c r="H12" i="23" s="1"/>
  <c r="F11" i="23"/>
  <c r="H11" i="23" s="1"/>
  <c r="F10" i="23"/>
  <c r="H10" i="23" s="1"/>
  <c r="J10" i="23" s="1"/>
  <c r="AP26" i="22"/>
  <c r="AO26" i="22"/>
  <c r="AN26" i="22"/>
  <c r="AM26" i="22"/>
  <c r="AL26" i="22"/>
  <c r="AK26" i="22"/>
  <c r="AJ26" i="22"/>
  <c r="AI26" i="22"/>
  <c r="AH26" i="22"/>
  <c r="AG26" i="22"/>
  <c r="AF26" i="22"/>
  <c r="AE26" i="22"/>
  <c r="AD26" i="22"/>
  <c r="AC26" i="22"/>
  <c r="AB26" i="22"/>
  <c r="AA26" i="22"/>
  <c r="Z26" i="22"/>
  <c r="Y26" i="22"/>
  <c r="X26" i="22"/>
  <c r="W26" i="22"/>
  <c r="V26" i="22"/>
  <c r="U26" i="22"/>
  <c r="T26" i="22"/>
  <c r="S26" i="22"/>
  <c r="R26" i="22"/>
  <c r="Q26" i="22"/>
  <c r="P26" i="22"/>
  <c r="O26" i="22"/>
  <c r="N26" i="22"/>
  <c r="M26" i="22"/>
  <c r="L26" i="22"/>
  <c r="K26" i="22"/>
  <c r="J26" i="22"/>
  <c r="I26" i="22"/>
  <c r="G26" i="22"/>
  <c r="AQ23" i="22"/>
  <c r="AQ26" i="22" s="1"/>
  <c r="J11" i="23" l="1"/>
  <c r="J12" i="23" s="1"/>
  <c r="J13" i="23" s="1"/>
  <c r="G44" i="18"/>
  <c r="G43" i="18"/>
  <c r="G42" i="18"/>
  <c r="G41" i="18"/>
  <c r="G40" i="18"/>
  <c r="E39" i="18"/>
  <c r="G39" i="18" s="1"/>
  <c r="E38" i="18"/>
  <c r="G38" i="18" s="1"/>
  <c r="E37" i="18"/>
  <c r="G37" i="18" s="1"/>
  <c r="E36" i="18"/>
  <c r="G36" i="18" s="1"/>
  <c r="E35" i="18"/>
  <c r="G35" i="18" s="1"/>
  <c r="H34" i="18"/>
  <c r="E34" i="18"/>
  <c r="G34" i="18" s="1"/>
  <c r="Q33" i="17"/>
  <c r="Q31" i="17"/>
  <c r="Q27" i="17"/>
  <c r="Q29" i="17" s="1"/>
  <c r="AQ23" i="17"/>
  <c r="AP23" i="17"/>
  <c r="AO23" i="17"/>
  <c r="AN23" i="17"/>
  <c r="AM23" i="17"/>
  <c r="AL23" i="17"/>
  <c r="AK23" i="17"/>
  <c r="AJ23" i="17"/>
  <c r="AI23" i="17"/>
  <c r="AH23" i="17"/>
  <c r="AG23" i="17"/>
  <c r="AF23" i="17"/>
  <c r="AE23" i="17"/>
  <c r="AD23" i="17"/>
  <c r="AC23" i="17"/>
  <c r="AB23" i="17"/>
  <c r="AA23" i="17"/>
  <c r="Z23" i="17"/>
  <c r="Y23" i="17"/>
  <c r="X23" i="17"/>
  <c r="V23" i="17"/>
  <c r="U23" i="17"/>
  <c r="T23" i="17"/>
  <c r="S23" i="17"/>
  <c r="Q23" i="17"/>
  <c r="P23" i="17"/>
  <c r="O23" i="17"/>
  <c r="M23" i="17"/>
  <c r="K23" i="17"/>
  <c r="I23" i="17"/>
  <c r="G23" i="17"/>
  <c r="W11" i="17"/>
  <c r="W23" i="17" s="1"/>
  <c r="I34" i="18" l="1"/>
  <c r="I35" i="18" s="1"/>
  <c r="I36" i="18" s="1"/>
  <c r="I37" i="18" s="1"/>
  <c r="I38" i="18" s="1"/>
  <c r="I39" i="18" s="1"/>
  <c r="I40" i="18" s="1"/>
  <c r="I41" i="18" s="1"/>
  <c r="I42" i="18" s="1"/>
  <c r="I43" i="18" s="1"/>
  <c r="I44" i="18" s="1"/>
  <c r="I45" i="18" s="1"/>
  <c r="I47" i="18" s="1"/>
  <c r="AI23" i="13"/>
  <c r="AQ26" i="13" l="1"/>
  <c r="AO26" i="13" l="1"/>
  <c r="AI26" i="13" l="1"/>
  <c r="AK26" i="13"/>
  <c r="AG26" i="13" l="1"/>
  <c r="AE26" i="13"/>
  <c r="AC26" i="13" l="1"/>
  <c r="AA26" i="13" l="1"/>
  <c r="Z26" i="13" l="1"/>
  <c r="T26" i="13"/>
  <c r="V26" i="13"/>
  <c r="X26" i="13"/>
  <c r="W26" i="13"/>
  <c r="Y26" i="13"/>
  <c r="U26" i="13" l="1"/>
  <c r="R26" i="13" l="1"/>
  <c r="Q26" i="13" l="1"/>
  <c r="S26" i="13"/>
  <c r="E41" i="15" l="1"/>
  <c r="G41" i="15" s="1"/>
  <c r="E40" i="15"/>
  <c r="G40" i="15" s="1"/>
  <c r="P26" i="13" l="1"/>
  <c r="O26" i="13" l="1"/>
  <c r="G26" i="13" l="1"/>
  <c r="E39" i="15" l="1"/>
  <c r="G39" i="15" s="1"/>
  <c r="E38" i="15"/>
  <c r="G38" i="15" s="1"/>
  <c r="E37" i="15"/>
  <c r="G37" i="15" s="1"/>
  <c r="I37" i="15" s="1"/>
  <c r="I38" i="15" l="1"/>
  <c r="I39" i="15" s="1"/>
  <c r="I40" i="15" s="1"/>
  <c r="I41" i="15" s="1"/>
  <c r="I42" i="15" s="1"/>
  <c r="I26" i="13" l="1"/>
  <c r="M26" i="13"/>
  <c r="K26" i="13" l="1"/>
  <c r="E28" i="15" l="1"/>
  <c r="G28" i="15" s="1"/>
  <c r="E27" i="15"/>
  <c r="G27" i="15" s="1"/>
  <c r="I27" i="15" s="1"/>
  <c r="E17" i="15"/>
  <c r="G17" i="15" s="1"/>
  <c r="E16" i="15"/>
  <c r="G16" i="15" s="1"/>
  <c r="I16" i="15" s="1"/>
  <c r="I28" i="15" l="1"/>
  <c r="I29" i="15" s="1"/>
  <c r="I17" i="15"/>
  <c r="I18" i="15" s="1"/>
  <c r="AP26" i="13" l="1"/>
  <c r="AN26" i="13"/>
  <c r="AM26" i="13"/>
  <c r="AL26" i="13"/>
  <c r="AJ26" i="13"/>
  <c r="AH26" i="13"/>
  <c r="AF26" i="13"/>
  <c r="AD26" i="13"/>
  <c r="AB26" i="13"/>
</calcChain>
</file>

<file path=xl/comments1.xml><?xml version="1.0" encoding="utf-8"?>
<comments xmlns="http://schemas.openxmlformats.org/spreadsheetml/2006/main">
  <authors>
    <author>auxcontable</author>
  </authors>
  <commentList>
    <comment ref="J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descuento del 6% 4,500</t>
        </r>
      </text>
    </comment>
    <comment ref="K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MATERIA DISEÑO GEOMETRICO DE VIAS TERRESTRES MAESTRO LOCAL</t>
        </r>
      </text>
    </comment>
    <comment ref="M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MATERIA PLANEACION DE LA INFRAESTRUCTURA DE VIAS TERRESTRES Y SU IMPACTO AMBIENTAL MAESTRO LOCAL</t>
        </r>
      </text>
    </comment>
    <comment ref="O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MATERIA INGENIERIA DE TRANSITO MAESTRO ITC</t>
        </r>
      </text>
    </comment>
    <comment ref="Q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MATERIA GEOTECNIA I. GEOLOGIA APLICADA A VIAS TERRESTRES MAESTRO ITC</t>
        </r>
      </text>
    </comment>
    <comment ref="S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MATERIA HIDROLOGIA DE VIAS TERRESTRES MAESTRO ITC</t>
        </r>
      </text>
    </comment>
    <comment ref="U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MATERIA TECNICAS DE INVESTIGACIÓN APLICADAS LAS VIAS TERRESTRES MAESTRO LOCAL</t>
        </r>
      </text>
    </comment>
    <comment ref="W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MATERIA NORMATIVIDAD Y CALIDAD EN VÍAS TERRESTRES MAESTRO ITC</t>
        </r>
      </text>
    </comment>
    <comment ref="Y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MATERIA DISEÑO Y CONSTRUCCIÓN DE PAVIMENTO HIDRALULICO MAESTRO ITC</t>
        </r>
      </text>
    </comment>
    <comment ref="AA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MATERIA DISEÑO Y CONSTRUCCIÓN DE PAVIMENTOS ASFALTICOS MAESTRO ITC</t>
        </r>
      </text>
    </comment>
    <comment ref="AC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MATERIA TECNICAS DE INVESTIGACIÓN APLICADAS MAESTRO LOCAL</t>
        </r>
      </text>
    </comment>
    <comment ref="AE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MATERIA PLANEACIÓN PROGRAMACIÓN Y CONTROL DE PROYECTOS MAESTRO ITC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INSCRIPCIÓN 20-10-15 2,560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atrasadas 11-02-2016 11,167.50 correspondiente
DIC(3,450mens+150c.f+345int=3,945.00)
ENE(3,450mens+150c.f.+172.50int=3,772.50
FEB(3,450mens)=3,450</t>
        </r>
      </text>
    </comment>
    <comment ref="K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atrasadas 11-02-2016 11,167.50 correspondiente
DIC(3,450mens+150c.f+345int=3,945.00)
ENE(3,450mens+150c.f.+172.50int=3,772.50
FEB(3,450mens)=3,450</t>
        </r>
      </text>
    </comment>
    <comment ref="M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atrasadas 11-02-2016 11,167.50 correspondiente
DIC(3,450mens+150c.f+345int=3,945.00)
ENE(3,450mens+150c.f.+172.50int=3,772.50
FEB(3,450mens)=3,450</t>
        </r>
      </text>
    </comment>
    <comment ref="O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04-03-16 3,243 pronto pago</t>
        </r>
      </text>
    </comment>
    <comment ref="Q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05-04-16 3,243</t>
        </r>
      </text>
    </comment>
    <comment ref="S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05-05-16 3,243 pronto pago </t>
        </r>
      </text>
    </comment>
    <comment ref="U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JUNIO 27-06-16 3,600 </t>
        </r>
      </text>
    </comment>
    <comment ref="W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JULIO 15-07-16 3,450</t>
        </r>
      </text>
    </comment>
    <comment ref="Y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AGOSTO Y SEPTIEMBRE 08-09-16 (7,222.50)
AGOSTO=3,450MENS+150C.F.+172.50INT=3772.50)
SEPTIEMBRE=3,450MENS</t>
        </r>
      </text>
    </comment>
    <comment ref="AA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AGOSTO Y SEPTIEMBRE 08-09-16 (7,222.50)
AGOSTO=3,450MENS+150C.F.+172.50INT=3772.50)
SEPTIEMBRE=3,450MENS</t>
        </r>
      </text>
    </comment>
    <comment ref="AC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octubre 21-10-16 3,600</t>
        </r>
      </text>
    </comment>
    <comment ref="AE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noviembre 03-11-16 3,243</t>
        </r>
      </text>
    </comment>
    <comment ref="AG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DICIEMBRE 09-12-16 3,600</t>
        </r>
      </text>
    </comment>
    <comment ref="AI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26-01-17 3,600</t>
        </r>
      </text>
    </comment>
    <comment ref="AK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20-04-17 3,945
(3,450mens+150cf.+345int=3,945)</t>
        </r>
      </text>
    </comment>
    <comment ref="AM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20-04-17 3,772.50
(3,450mens+150cf.+172.50int=3,772.50)</t>
        </r>
      </text>
    </comment>
    <comment ref="AO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20-04-17 3,600
(3,450mens+150cf.=3,600)</t>
        </r>
      </text>
    </comment>
    <comment ref="AQ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mensualdad mayo 03-06-17 3,772.50</t>
        </r>
      </text>
    </comment>
    <comment ref="G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INSCRIPCIÓN 29-10-15 2,560</t>
        </r>
      </text>
    </comment>
    <comment ref="I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DICIEMBRE 04-12-15 3,245</t>
        </r>
      </text>
    </comment>
    <comment ref="K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06-01-16 CIMENTAL, JIMENEZ Y DURAN 3,245X3=9,735</t>
        </r>
      </text>
    </comment>
    <comment ref="M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26-01-2016 3,243 CADA ALUMNO DURAN LARA, JIMENEZ ZAVALA, CIMENTAL BARRON.</t>
        </r>
      </text>
    </comment>
    <comment ref="O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29-02-16 9,729 TRES ALUMNOS </t>
        </r>
      </text>
    </comment>
    <comment ref="Q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07-04-16 (9,279) 3,243 de cada alumno</t>
        </r>
      </text>
    </comment>
    <comment ref="S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06-05-16 9,729 de tres alumnos valdemar duran,
cimental barron y jimenez zavala (3,243 C/U)</t>
        </r>
      </text>
    </comment>
    <comment ref="U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junio 03-0-16 9,729 de tres alumnos valdemar duran,
cimental barron y jimenez zavala (3,243 C/U)</t>
        </r>
      </text>
    </comment>
    <comment ref="W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MENSUALIADAD JULIO 06-07-16 9,729 DE 3 ALUMNOS CIMENTAL, DURAN Y JIMENEZ</t>
        </r>
      </text>
    </comment>
    <comment ref="Y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agosto 05-08-16 9,729 de tres alumnos 3,243 c/u duran cimental y jimenez</t>
        </r>
      </text>
    </comment>
    <comment ref="AA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SEPTIEMBRE 05-09-16 9,729 de tres alumnos 3,243 c/u duran cimental y jimenez</t>
        </r>
      </text>
    </comment>
    <comment ref="AC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OCTUBRE 07-10-16 9,729 de tres alumnos 3,243 c/u duran cimental y jimenez</t>
        </r>
      </text>
    </comment>
    <comment ref="AE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Noviembre 09-11-16 9,729 de tres alumnos 3,243 c/u duran cimental y jimenez</t>
        </r>
      </text>
    </comment>
    <comment ref="AG8" authorId="0">
      <text>
        <r>
          <rPr>
            <b/>
            <sz val="9"/>
            <color indexed="81"/>
            <rFont val="Tahoma"/>
            <family val="2"/>
          </rPr>
          <t xml:space="preserve">auxcontable:
</t>
        </r>
        <r>
          <rPr>
            <sz val="9"/>
            <color indexed="81"/>
            <rFont val="Tahoma"/>
            <family val="2"/>
          </rPr>
          <t>paga mensualidad diciembre 13-12-16 9,729 de tres alumnos 3,243 c/u duran cimental y jimenez</t>
        </r>
      </text>
    </comment>
    <comment ref="AI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09-01-16 9,729 de tres alumnos 3,243 c/u duran cimental y jimenez</t>
        </r>
      </text>
    </comment>
    <comment ref="AK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
 07-02-16 9,729 de tres alumnos 3,243 c/u duran cimental y jimenez</t>
        </r>
      </text>
    </comment>
    <comment ref="AM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
 24-02-17 9,729 de tres alumnos 3,243 c/u duran cimental y jimenez</t>
        </r>
      </text>
    </comment>
    <comment ref="AO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
 07-04-17 9,729 de tres alumnos 3,243 c/u duran cimental y jimenez</t>
        </r>
      </text>
    </comment>
    <comment ref="AQ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
 10-05-17 9,729 de tres alumnos 3,243 c/u duran cimental y jimenez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INSCRIPCIÓN 22-10-15 2,560</t>
        </r>
      </text>
    </comment>
    <comment ref="I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DICIEMBRE 03-12-15 4,837.50</t>
        </r>
      </text>
    </comment>
    <comment ref="K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06-01-16 CIMENTAL, JIMENEZ Y DURAN 3,245X3=9,735</t>
        </r>
      </text>
    </comment>
    <comment ref="M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26-01-2016 3,243 CADA ALUMNO DURAN LARA, JIMENEZ ZAVALA, CIMENTAL BARRON.</t>
        </r>
      </text>
    </comment>
    <comment ref="O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29-02-16 9,729 TRES ALUMNOS </t>
        </r>
      </text>
    </comment>
    <comment ref="Q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07-04-16 (9,279) 3,243 de cada alumno</t>
        </r>
      </text>
    </comment>
    <comment ref="S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06-05-16 9,729 de tres alumnos valdemar duran,
cimental barron y jimenez zavala (3,243 C/U)</t>
        </r>
      </text>
    </comment>
    <comment ref="U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junio 03-0-16 9,729 de tres alumnos valdemar duran,
cimental barron y jimenez zavala (3,243 C/U)</t>
        </r>
      </text>
    </comment>
    <comment ref="W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MENSUALIADAD JULIO 06-07-16 9,729 DE 3 ALUMNOS CIMENTAL, DURAN Y JIMENEZ</t>
        </r>
      </text>
    </comment>
    <comment ref="Y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agosto 05-08-16 9,729 de tres alumnos 3,243 c/u duran cimental y jimenez</t>
        </r>
      </text>
    </comment>
    <comment ref="AA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SEPTIEMBRE 05-09-16 9,729 de tres alumnos 3,243 c/u duran cimental y jimenez</t>
        </r>
      </text>
    </comment>
    <comment ref="AC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OCTUBRE 07-10-16 9,729 de tres alumnos 3,243 c/u duran cimental y jimenez</t>
        </r>
      </text>
    </comment>
    <comment ref="AE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Noviembre 09-11-16 9,729 de tres alumnos 3,243 c/u duran cimental y jimenez</t>
        </r>
      </text>
    </comment>
    <comment ref="AG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diciembre 13-12-16 9,729 de tres alumnos 3,243 c/u duran cimental y jimenez</t>
        </r>
      </text>
    </comment>
    <comment ref="AI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09-01-16 9,729 de tres alumnos 3,243 c/u duran cimental y jimenez</t>
        </r>
      </text>
    </comment>
    <comment ref="AK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
 07-02-16 9,729 de tres alumnos 3,243 c/u duran cimental y jimenez</t>
        </r>
      </text>
    </comment>
    <comment ref="AM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
 24-02-17 9,729 de tres alumnos 3,243 c/u duran cimental y jimenez</t>
        </r>
      </text>
    </comment>
    <comment ref="AO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
 07-04-17 9,729 de tres alumnos 3,243 c/u duran cimental y jimenez</t>
        </r>
      </text>
    </comment>
    <comment ref="AQ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
 10-05-17 9,729 de tres alumnos 3,243 c/u duran cimental y jimenez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INSCRIPCIÓN 14-10-15 2,560</t>
        </r>
      </text>
    </comment>
    <comment ref="I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DICIEMBRE 11-12-15 3,500</t>
        </r>
      </text>
    </comment>
    <comment ref="K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06-01-16 3,450</t>
        </r>
      </text>
    </comment>
    <comment ref="M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02-02-16 3,243</t>
        </r>
      </text>
    </comment>
    <comment ref="O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02-03-2016 3,243 PRONTO PAGO </t>
        </r>
      </text>
    </comment>
    <comment ref="Q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04-04-16 3,243</t>
        </r>
      </text>
    </comment>
    <comment ref="S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03-05-16 3,243 PRONTO PAGO</t>
        </r>
      </text>
    </comment>
    <comment ref="U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junio 03-06-16 3,243 pronto pago.</t>
        </r>
      </text>
    </comment>
    <comment ref="W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julio 04-07-16 3,243 </t>
        </r>
      </text>
    </comment>
    <comment ref="Y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AGOSTO 01-08-16 3,243</t>
        </r>
      </text>
    </comment>
    <comment ref="AA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SPETIEMBRE 05-09-16 3,243</t>
        </r>
      </text>
    </comment>
    <comment ref="AC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OCTUBRE 03-10-16 3,243</t>
        </r>
      </text>
    </comment>
    <comment ref="AE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03-11-16 
3,243  
</t>
        </r>
      </text>
    </comment>
    <comment ref="AG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DICIEMBRE 01-12-16 3,243</t>
        </r>
      </text>
    </comment>
    <comment ref="AI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02-01-17 3,243</t>
        </r>
      </text>
    </comment>
    <comment ref="AK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03-02-17 3,243</t>
        </r>
      </text>
    </comment>
    <comment ref="AM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02-03-17 3,243</t>
        </r>
      </text>
    </comment>
    <comment ref="AO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05-04-17 3,243</t>
        </r>
      </text>
    </comment>
    <comment ref="AQ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04-05-17 3,243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inscripción 03-11-15 dos alumnos flores sanachez y lona nuñez 5,120</t>
        </r>
      </text>
    </comment>
    <comment ref="I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DICIEMBRE 07-12-15 3,243</t>
        </r>
      </text>
    </comment>
    <comment ref="K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04-01-16 3,250</t>
        </r>
      </text>
    </comment>
    <comment ref="M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03-02-16 3,300 pronto pago</t>
        </r>
      </text>
    </comment>
    <comment ref="O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02-03-16 3,200</t>
        </r>
      </text>
    </comment>
    <comment ref="Q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05-04-16 3,250</t>
        </r>
      </text>
    </comment>
    <comment ref="S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03-05-16 3,245 pronto pago</t>
        </r>
      </text>
    </comment>
    <comment ref="U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JUNIO 03-06-16 3,243</t>
        </r>
      </text>
    </comment>
    <comment ref="W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JULIO 04-07-16 3,250</t>
        </r>
      </text>
    </comment>
    <comment ref="Y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agosto 04-08-16 3,250 </t>
        </r>
      </text>
    </comment>
    <comment ref="AA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SEPTIEMBRE 05-09-16 3,250</t>
        </r>
      </text>
    </comment>
    <comment ref="AC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OCTUBRE 05-10-16 3,250</t>
        </r>
      </text>
    </comment>
    <comment ref="AE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NOVIEMBRE 07-11-16 3,243</t>
        </r>
      </text>
    </comment>
    <comment ref="AG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DICIEMBRE
 31-01-17 
3450MENS+150CF+172.50INT=3,772.50</t>
        </r>
      </text>
    </comment>
    <comment ref="AI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03-02-17 3,600</t>
        </r>
      </text>
    </comment>
    <comment ref="AK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03-02-17 3,250</t>
        </r>
      </text>
    </comment>
    <comment ref="AM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21-03-17 3,650</t>
        </r>
      </text>
    </comment>
    <comment ref="AO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02-05-17 3,650</t>
        </r>
      </text>
    </comment>
    <comment ref="AQ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02-05-17 3,243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INSCRIPCIÓN 23-10-15 2,560</t>
        </r>
      </text>
    </comment>
    <comment ref="I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DICIEMBRE 26-11-15 3,450</t>
        </r>
      </text>
    </comment>
    <comment ref="K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21-12-15 3,450</t>
        </r>
      </text>
    </comment>
    <comment ref="M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29-02-16 3,450.00</t>
        </r>
      </text>
    </comment>
    <comment ref="O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30-03-16 3,450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INSCRIPCIÓN 23-10-15 2,560</t>
        </r>
      </text>
    </comment>
    <comment ref="I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DICIEMBRE 23-10-15 3,105 se aplico 10% de descuento por pronto pago en mensualidad
</t>
        </r>
      </text>
    </comment>
    <comment ref="K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05-01-16 3,243</t>
        </r>
      </text>
    </comment>
    <comment ref="M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02-02-16 3,243 pronto pago.</t>
        </r>
      </text>
    </comment>
    <comment ref="O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04-03-16 3,243 pronto pago</t>
        </r>
      </text>
    </comment>
    <comment ref="Q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03-04-16 3,243</t>
        </r>
      </text>
    </comment>
    <comment ref="S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mensualdad mayo 02-04-16 3,243 pronto pago </t>
        </r>
      </text>
    </comment>
    <comment ref="U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JUNIO 02-06-16 3,243</t>
        </r>
      </text>
    </comment>
    <comment ref="W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JULIO 03-07-16 3,243</t>
        </r>
      </text>
    </comment>
    <comment ref="Y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agosto 01-08-16 3,243</t>
        </r>
      </text>
    </comment>
    <comment ref="AA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septiembre 03-09-16 3,243</t>
        </r>
      </text>
    </comment>
    <comment ref="AC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OCTUBRE 03-10-16 3,243</t>
        </r>
      </text>
    </comment>
    <comment ref="AE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NOVIEMBRE 28-10-16 3,243</t>
        </r>
      </text>
    </comment>
    <comment ref="AG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diciembre 15-11-16 3,243</t>
        </r>
      </text>
    </comment>
    <comment ref="AI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03-01-16 3,243</t>
        </r>
      </text>
    </comment>
    <comment ref="AK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29-01-16 3,243</t>
        </r>
      </text>
    </comment>
    <comment ref="AM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28-02-17 3,243
</t>
        </r>
      </text>
    </comment>
    <comment ref="AO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02-04-17 3,243</t>
        </r>
      </text>
    </comment>
    <comment ref="AQ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04-05-17 3,243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inscripción 27-08-14 3,200</t>
        </r>
      </text>
    </comment>
    <comment ref="I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DICIEMBRE 07-12-15 3,450</t>
        </r>
      </text>
    </comment>
    <comment ref="K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04-01-16 3,243</t>
        </r>
      </text>
    </comment>
    <comment ref="M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04-02-16 3,243 pronto pago</t>
        </r>
      </text>
    </comment>
    <comment ref="O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01-03-16 3,243 pronto pago</t>
        </r>
      </text>
    </comment>
    <comment ref="Q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04-04-16 3,243</t>
        </r>
      </text>
    </comment>
    <comment ref="S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03-05-16 3,243 PRONTO PAGO</t>
        </r>
      </text>
    </comment>
    <comment ref="U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JUNIO 01-06-16 3,243</t>
        </r>
      </text>
    </comment>
    <comment ref="W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JULIO 04-07-16 3,243</t>
        </r>
      </text>
    </comment>
    <comment ref="Y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AGOSTO 01-08-16 3,243</t>
        </r>
      </text>
    </comment>
    <comment ref="AA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septiembre 01-09-16 3,243</t>
        </r>
      </text>
    </comment>
    <comment ref="AC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03-10-16 3,243</t>
        </r>
      </text>
    </comment>
    <comment ref="AE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noviembre 03-11-16 3,243</t>
        </r>
      </text>
    </comment>
    <comment ref="AG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DICIEMBRE 02-12-16 3,243</t>
        </r>
      </text>
    </comment>
    <comment ref="AI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05-01-17 3,243</t>
        </r>
      </text>
    </comment>
    <comment ref="AK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08-02-17 3,450</t>
        </r>
      </text>
    </comment>
    <comment ref="AM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01-03-17 3,243</t>
        </r>
      </text>
    </comment>
    <comment ref="AO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03-04-17 3,243</t>
        </r>
      </text>
    </comment>
    <comment ref="AQ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02-05-17 3,243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INSCRIPCIÓN 23-10-15 2,560</t>
        </r>
      </text>
    </comment>
    <comment ref="I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DICIEMBRE 04-12-15 3,245</t>
        </r>
      </text>
    </comment>
    <comment ref="K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06-01-16 CIMENTAL, JIMENEZ Y DURAN 3,245X3=9,735</t>
        </r>
      </text>
    </comment>
    <comment ref="M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26-01-2016 3,243 CADA ALUMNO DURAN LARA, JIMENEZ ZAVALA, CIMENTAL BARRON.</t>
        </r>
      </text>
    </comment>
    <comment ref="O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29-02-16 9,729 TRES ALUMNOS </t>
        </r>
      </text>
    </comment>
    <comment ref="Q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07-04-16 (9,279) 3,243 de cada alumno</t>
        </r>
      </text>
    </comment>
    <comment ref="S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06-05-16 9,729 de tres alumnos valdemar duran,
cimental barron y jimenez zavala (3,243 C/U)</t>
        </r>
      </text>
    </comment>
    <comment ref="U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junio 03-0-16 9,729 de tres alumnos valdemar duran,
cimental barron y jimenez zavala (3,243 C/U)</t>
        </r>
      </text>
    </comment>
    <comment ref="W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MENSUALIADAD JULIO 06-07-16 9,729 DE 3 ALUMNOS CIMENTAL, DURAN Y JIMENEZ</t>
        </r>
      </text>
    </comment>
    <comment ref="Y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agosto 05-08-16 9,729 de tres alumnos 3,243 c/u duran cimental y jimenez</t>
        </r>
      </text>
    </comment>
    <comment ref="AA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SEPTIEMBRE 05-09-16 9,729 de tres alumnos 3,243 c/u duran cimental y jimenez</t>
        </r>
      </text>
    </comment>
    <comment ref="AC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OCTUBRE 07-10-16 9,729 de tres alumnos 3,243 c/u duran cimental y jimenez</t>
        </r>
      </text>
    </comment>
    <comment ref="AE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Noviembre 09-11-16 9,729 de tres alumnos 3,243 c/u duran cimental y jimenez</t>
        </r>
      </text>
    </comment>
    <comment ref="AG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diciembre 13-12-16 9,729 de tres alumnos 3,243 c/u duran cimental y jimenez</t>
        </r>
      </text>
    </comment>
    <comment ref="AI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09-01-16 9,729 de tres alumnos 3,243 c/u duran cimental y jimenez</t>
        </r>
      </text>
    </comment>
    <comment ref="AK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
 07-02-16 9,729 de tres alumnos 3,243 c/u duran cimental y jimenez</t>
        </r>
      </text>
    </comment>
    <comment ref="AM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
 24-02-17 9,729 de tres alumnos 3,243 c/u duran cimental y jimenez</t>
        </r>
      </text>
    </comment>
    <comment ref="AO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
 07-04-17 9,729 de tres alumnos 3,243 c/u duran cimental y jimenez</t>
        </r>
      </text>
    </comment>
    <comment ref="AQ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
 10-05-17 9,729 de tres alumnos 3,243 c/u duran cimental y jimenez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inscripción 03-11-15 dos alumnos flores sanachez y lona nuñez 5,120</t>
        </r>
      </text>
    </comment>
    <comment ref="I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DICIEMBRE 09-12-15 3,450</t>
        </r>
      </text>
    </comment>
    <comment ref="K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05-01-16 3,243</t>
        </r>
      </text>
    </comment>
    <comment ref="M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05-02-16 3,250</t>
        </r>
      </text>
    </comment>
    <comment ref="O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07-03-16 3,250</t>
        </r>
      </text>
    </comment>
    <comment ref="Q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04-04-16 3,250</t>
        </r>
      </text>
    </comment>
    <comment ref="S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02-05-16 3,250 pronto pago</t>
        </r>
      </text>
    </comment>
    <comment ref="U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junio 06-06-16 3,250 </t>
        </r>
      </text>
    </comment>
    <comment ref="W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julio 18-07-16 3,450</t>
        </r>
      </text>
    </comment>
    <comment ref="Y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AGOSTO 23-08-16 3,450</t>
        </r>
      </text>
    </comment>
    <comment ref="AA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SEPTIEMBRE 30-09-16 3,450</t>
        </r>
      </text>
    </comment>
    <comment ref="AC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OCTUBRE 25-10-16
3,450</t>
        </r>
      </text>
    </comment>
    <comment ref="AE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NOVIEMBRE 29-11-16 3,450</t>
        </r>
      </text>
    </comment>
    <comment ref="AG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diciembre 13-12-16 3,450</t>
        </r>
      </text>
    </comment>
    <comment ref="AI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04-01-17 3,250</t>
        </r>
      </text>
    </comment>
    <comment ref="AK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mensualdiad febrero 08-02-17 3,250 + 13-02-17 200=3,450</t>
        </r>
      </text>
    </comment>
    <comment ref="AM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30-03-17 3,650 </t>
        </r>
      </text>
    </comment>
    <comment ref="AO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02-05-17 3,650</t>
        </r>
      </text>
    </comment>
    <comment ref="AQ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23-05-17 3,650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INSCRIPCIÓN 19-10-15 2,560</t>
        </r>
      </text>
    </comment>
    <comment ref="I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DICIEMBRE 05-01-16 3,400</t>
        </r>
      </text>
    </comment>
    <comment ref="K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05-01-16 3,2015</t>
        </r>
      </text>
    </comment>
    <comment ref="M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04-02-2016 3,205</t>
        </r>
      </text>
    </comment>
    <comment ref="O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26-02-16 9,615 DE TRES ALUMNOS </t>
        </r>
      </text>
    </comment>
    <comment ref="Q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05-04-16 3,205</t>
        </r>
      </text>
    </comment>
    <comment ref="S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06-05-16( 3 ALUMNOS MIRELES, MIRANDA Y RAMOS 3,205 C/U )=9,615</t>
        </r>
      </text>
    </comment>
    <comment ref="U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junio 03-06-16 3,205</t>
        </r>
      </text>
    </comment>
    <comment ref="W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ATRASADAS 30-09-16 30,525 DE TRES ALUMNOS MIRANDA,MIRELES Y RAMOS
MIRANDA(JULIO 3,450MENS+150C.F.+345INT.=3,945
SEPTIEMBRE 3,450MENS+150C.F.=3,600(7,545)
MIRELES(JUNIO 3,450MENS+150C.F.+517.50=4,117.50)
JULIO=3,450MENS+150C.F.+345INT.=3,945
AGOSTO=3,450MENS+150C.F.+172.50INT.=3,772.50
SEPTIEMBRE=3,450MENS+150C.F.=3,600 (15,435)
RAMOS(JULIO 3,450MENS+150C.F.+345INT.=3,945
SEPTIEMBRE 3,450MENS+150C.F.=3,600(7,545)
DEPOSITO TOTAL 30,525</t>
        </r>
      </text>
    </comment>
    <comment ref="Y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AGOSTO 05-08-16 3,205</t>
        </r>
      </text>
    </comment>
    <comment ref="AA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ATRASADAS 30-09-16 30,525 DE TRES ALUMNOS MIRANDA,MIRELES Y RAMOS
MIRANDA(JULIO 3,450MENS+150C.F.+345INT.=3,945
SEPTIEMBRE 3,450MENS+150C.F.=3,600(7,545)
MIRELES(JUNIO 3,450MENS+150C.F.+517.50=4,117.50)
JULIO=3,450MENS+150C.F.+345INT.=3,945
AGOSTO=3,450MENS+150C.F.+172.50INT.=3,772.50
SEPTIEMBRE=3,450MENS+150C.F.=3,600 (15,435)
RAMOS(JULIO 3,450MENS+150C.F.+345INT.=3,945
SEPTIEMBRE 3,450MENS+150C.F.=3,600(7,545)
DEPOSITO TOTAL 30,525</t>
        </r>
      </text>
    </comment>
    <comment ref="AC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OCTUBRE 07-10-16 3,205</t>
        </r>
      </text>
    </comment>
    <comment ref="AE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09-11-16 3,205</t>
        </r>
      </text>
    </comment>
    <comment ref="AG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DICIEMBRE 09-12-16 3,205</t>
        </r>
      </text>
    </comment>
    <comment ref="AI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13-01-17 3,450</t>
        </r>
      </text>
    </comment>
    <comment ref="AK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03-02-17 3,205</t>
        </r>
      </text>
    </comment>
    <comment ref="AM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06-03-17 3,200</t>
        </r>
      </text>
    </comment>
    <comment ref="AO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05-04-17 3,200</t>
        </r>
      </text>
    </comment>
    <comment ref="AQ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08-05-17 3,205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INSCRIPCIÓN 21-10-15 2,560</t>
        </r>
      </text>
    </comment>
    <comment ref="I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DICIEMBRE 29-01-16 4,017.15 QUEDANDO UN SALDO A FAVOR DE 206.65</t>
        </r>
      </text>
    </comment>
    <comment ref="K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05-01-16 3,2015</t>
        </r>
      </text>
    </comment>
    <comment ref="M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09-02-16 3,245 </t>
        </r>
      </text>
    </comment>
    <comment ref="O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26-02-16 9,615 DE TRES ALUMNOS </t>
        </r>
      </text>
    </comment>
    <comment ref="Q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31-03-16 3,205</t>
        </r>
      </text>
    </comment>
    <comment ref="S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06-05-16( 3 ALUMNOS MIRELES, MIRANDA Y RAMOS 3,205 C/U )=9,615</t>
        </r>
      </text>
    </comment>
    <comment ref="U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ATRASADAS 30-09-16 30,525 DE TRES ALUMNOS MIRANDA,MIRELES Y RAMOS
MIRANDA(JULIO 3,450MENS+150C.F.+345INT.=3,945
SEPTIEMBRE 3,450MENS+150C.F.=3,600(7,545)
MIRELES(JUNIO 3,450MENS+150C.F.+517.50=4,117.50)
JULIO=3,450MENS+150C.F.+345INT.=3,945
AGOSTO=3,450MENS+150C.F.+172.50INT.=3,772.50
SEPTIEMBRE=3,450MENS+150C.F.=3,600 (15,435)
RAMOS(JULIO 3,450MENS+150C.F.+345INT.=3,945
SEPTIEMBRE 3,450MENS+150C.F.=3,600(7,545)
DEPOSITO TOTAL 30,525</t>
        </r>
      </text>
    </comment>
    <comment ref="W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ATRASADAS 30-09-16 30,525 DE TRES ALUMNOS MIRANDA,MIRELES Y RAMOS
MIRANDA(JULIO 3,450MENS+150C.F.+345INT.=3,945
SEPTIEMBRE 3,450MENS+150C.F.=3,600(7,545)
MIRELES(JUNIO 3,450MENS+150C.F.+517.50=4,117.50)
JULIO=3,450MENS+150C.F.+345INT.=3,945
AGOSTO=3,450MENS+150C.F.+172.50INT.=3,772.50
SEPTIEMBRE=3,450MENS+150C.F.=3,600 (15,435)
RAMOS(JULIO 3,450MENS+150C.F.+345INT.=3,945
SEPTIEMBRE 3,450MENS+150C.F.=3,600(7,545)
DEPOSITO TOTAL 30,525</t>
        </r>
      </text>
    </comment>
    <comment ref="Y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ATRASADAS 30-09-16 30,525 DE TRES ALUMNOS MIRANDA,MIRELES Y RAMOS
MIRANDA(JULIO 3,450MENS+150C.F.+345INT.=3,945
SEPTIEMBRE 3,450MENS+150C.F.=3,600(7,545)
MIRELES(JUNIO 3,450MENS+150C.F.+517.50=4,117.50)
JULIO=3,450MENS+150C.F.+345INT.=3,945
AGOSTO=3,450MENS+150C.F.+172.50INT.=3,772.50
SEPTIEMBRE=3,450MENS+150C.F.=3,600 (15,435)
RAMOS(JULIO 3,450MENS+150C.F.+345INT.=3,945
SEPTIEMBRE 3,450MENS+150C.F.=3,600(7,545)
DEPOSITO TOTAL 30,525</t>
        </r>
      </text>
    </comment>
    <comment ref="AA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ATRASADAS 30-09-16 30,525 DE TRES ALUMNOS MIRANDA,MIRELES Y RAMOS
MIRANDA(JULIO 3,450MENS+150C.F.+345INT.=3,945
SEPTIEMBRE 3,450MENS+150C.F.=3,600(7,545)
MIRELES(JUNIO 3,450MENS+150C.F.+517.50=4,117.50)
JULIO=3,450MENS+150C.F.+345INT.=3,945
AGOSTO=3,450MENS+150C.F.+172.50INT.=3,772.50
SEPTIEMBRE=3,450MENS+150C.F.=3,600 (15,435)
RAMOS(JULIO 3,450MENS+150C.F.+345INT.=3,945
SEPTIEMBRE 3,450MENS+150C.F.=3,600(7,545)
DEPOSITO TOTAL 30,525</t>
        </r>
      </text>
    </comment>
    <comment ref="AC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retrasadas 17-03-17 12,870 
(Oct.3450mens+150cf.+862.50int.=4,462.50)
(Nov.3450mens+150cf.+690int=4,290)
(Dic.3450mens+150cf.+517.50=4,117.50</t>
        </r>
      </text>
    </comment>
    <comment ref="AE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retrasadas 17-03-17 12,870 
(Oct.3450mens+150cf.+862.50int.=4,462.50)
(Nov.3450mens+150cf.+690int=4,290)
(Dic.3450mens+150cf.+517.50=4,117.50</t>
        </r>
      </text>
    </comment>
    <comment ref="AG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retrasadas 17-03-17 12,870 
(Oct.3450mens+150cf.+862.50int.=4,462.50)
(Nov.3450mens+150cf.+690int=4,290)
(Dic.3450mens+150cf.+517.50=4,117.50</t>
        </r>
      </text>
    </comment>
    <comment ref="AI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ENERO,FEB,MZO Y ABRIL 28-04-17 15435
(ENERO=3450MENS+150CF+517.50INT)=4,117.50
(FEBRERO=3450MENS+150CF+345INT)=3,945
(MARZO=3450MENS+150CF+172.50INT=3,772.50
(ABRIL=3450MENS+150CF.)=3600 </t>
        </r>
      </text>
    </comment>
    <comment ref="AK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ENERO,FEB,MZO Y ABRIL 28-04-17 15435
(ENERO=3450MENS+150CF+517.50INT)=4,117.50
(FEBRERO=3450MENS+150CF+345INT)=3,945
(MARZO=3450MENS+150CF+172.50INT=3,772.50
(ABRIL=3450MENS+150CF.)=3600 </t>
        </r>
      </text>
    </comment>
    <comment ref="AM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ENERO,FEB,MZO Y ABRIL 28-04-17 15435
(ENERO=3450MENS+150CF+517.50INT)=4,117.50
(FEBRERO=3450MENS+150CF+345INT)=3,945
(MARZO=3450MENS+150CF+172.50INT=3,772.50
(ABRIL=3450MENS+150CF.)=3600 </t>
        </r>
      </text>
    </comment>
    <comment ref="AO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ENERO,FEB,MZO Y ABRIL 28-04-17 15435
(ENERO=3450MENS+150CF+517.50INT)=4,117.50
(FEBRERO=3450MENS+150CF+345INT)=3,945
(MARZO=3450MENS+150CF+172.50INT=3,772.50
(ABRIL=3450MENS+150CF.)=3600 </t>
        </r>
      </text>
    </comment>
    <comment ref="AQ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09-06-17 3600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INSCRIPCIÓN Y MENSUALIDAD DICIEMBRE 19-10-15 (2,560INSCRIPCIÓN Y ABONO 3,109.50 DICIEMBRE)
</t>
        </r>
      </text>
    </comment>
    <comment ref="I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INSCRIPCIÓN Y MENSUALIDAD DICIEMBRE 19-10-15 (2,560INSCRIPCIÓN Y ABONO 3,109.50 DICIEMBRE)</t>
        </r>
      </text>
    </comment>
    <comment ref="K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13,708.50 09-02-16 de mensualidad enero,febrero,marzo y abril Ene(3,450mesn+150c.f+172.50int=3,772.50
Feb(3,450mens)
Mzo(3,243 pronto pago)
Abril(3,243 pronto pago)
</t>
        </r>
      </text>
    </comment>
    <comment ref="M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13,708.50 09-02-16 de mensualidad enero,febrero,marzo y abril Ene(3,450mesn+150c.f+172.50int=3,772.50
Feb(3,450mens)
Mzo(3,243 pronto pago)
Abril(3,243 pronto pago)</t>
        </r>
      </text>
    </comment>
    <comment ref="O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13,708.50 09-02-16 de mensualidad enero,febrero,marzo y abril Ene(3,450mesn+150c.f+172.50int=3,772.50
Feb(3,450mens)
Mzo(3,243 pronto pago)
Abril(3,243 pronto pago)</t>
        </r>
      </text>
    </comment>
    <comment ref="Q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13,708.50 09-02-16 de mensualidad enero,febrero,marzo y abril Ene(3,450mesn+150c.f+172.50int=3,772.50
Feb(3,450mens)
Mzo(3,243 pronto pago)
Abril(3,243 pronto pago)</t>
        </r>
      </text>
    </comment>
    <comment ref="S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07-04-16 3,243</t>
        </r>
      </text>
    </comment>
    <comment ref="U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JUNIO 03-06-16 3,243
</t>
        </r>
      </text>
    </comment>
    <comment ref="W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JULIO 04-07-16 3,243</t>
        </r>
      </text>
    </comment>
    <comment ref="Y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AGOSTO 05-08-16 3,245 </t>
        </r>
      </text>
    </comment>
    <comment ref="AA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SEPTIEMBRE Y OCTUBRE 25-10-16 7,200 3,600 CADA MES</t>
        </r>
      </text>
    </comment>
    <comment ref="AC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SEPTIEMBRE Y OCTUBRE 25-10-16 7,200 3,600 CADA MES</t>
        </r>
      </text>
    </comment>
    <comment ref="AE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NOVIEMBRE 04-11-16 3,246</t>
        </r>
      </text>
    </comment>
    <comment ref="AG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DICIEMBRE 08-05-17 5,000 </t>
        </r>
      </text>
    </comment>
    <comment ref="AI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08-05-17 4,175 </t>
        </r>
      </text>
    </comment>
    <comment ref="AK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ATRASADAS 14-06-17 14,000
FEBRERO 3,177.50+767.50A FAVOR =3,945
MARZO=3,772.50
ABRIL=3,600
MAYO=3,450 </t>
        </r>
      </text>
    </comment>
    <comment ref="AM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ATRASADAS 14-06-17 14,000
FEBRERO 3,177.50+767.50A FAVOR =3,945
MARZO=3,772.50
ABRIL=3,600
MAYO=3,450 </t>
        </r>
      </text>
    </comment>
    <comment ref="AO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ATRASADAS 14-06-17 14,000
FEBRERO 3,177.50+767.50A FAVOR =3,945
MARZO=3,772.50
ABRIL=3,600
MAYO=3,450 </t>
        </r>
      </text>
    </comment>
    <comment ref="AQ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ATRASADAS 14-06-17 14,000
FEBRERO 3,177.50+767.50A FAVOR =3,945
MARZO=3,772.50
ABRIL=3,600
MAYO=3,450 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INSCRIPCIÓN 12-10-15 5,120 DE ALEJANDRO Y SERGIO ORLANZZINI</t>
        </r>
      </text>
    </comment>
    <comment ref="I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DICIEMBRE 01-12-15 3,450</t>
        </r>
      </text>
    </comment>
    <comment ref="K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05-01-16 3,450</t>
        </r>
      </text>
    </comment>
    <comment ref="M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04-02-16 3,450</t>
        </r>
      </text>
    </comment>
    <comment ref="O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01-03-16 3,450 </t>
        </r>
      </text>
    </comment>
    <comment ref="Q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05-04-16 3,243 </t>
        </r>
      </text>
    </comment>
    <comment ref="S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05-05-16 3,450</t>
        </r>
      </text>
    </comment>
    <comment ref="U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JUNIO 03-06-16 3,450</t>
        </r>
      </text>
    </comment>
    <comment ref="W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JULIO 04-07-16 3,450</t>
        </r>
      </text>
    </comment>
    <comment ref="Y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 AGOSTO 03-08-16 3,450</t>
        </r>
      </text>
    </comment>
    <comment ref="AA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MENSULAIDAD SEPTIEMBRE 02-09-16 3,450</t>
        </r>
      </text>
    </comment>
    <comment ref="AC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octubre 05-10-16 3,450</t>
        </r>
      </text>
    </comment>
    <comment ref="AE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04-11-16 
3,450</t>
        </r>
      </text>
    </comment>
    <comment ref="AG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DICIEMBRE 05-12-16 3,450</t>
        </r>
      </text>
    </comment>
    <comment ref="AI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03-01-17 3,450</t>
        </r>
      </text>
    </comment>
    <comment ref="AK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07-07-17 3,500</t>
        </r>
      </text>
    </comment>
    <comment ref="AM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07-03-17 3,450</t>
        </r>
      </text>
    </comment>
    <comment ref="AO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05-04-17 3,450</t>
        </r>
      </text>
    </comment>
    <comment ref="AQ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05-05-17 3,450</t>
        </r>
      </text>
    </comment>
    <comment ref="G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INSCRIPCIÓN 12-10-15 5,120 DE ALEJANDRO Y SERGIO ORLANZZINI</t>
        </r>
      </text>
    </comment>
    <comment ref="I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DICIEMBRE 01-12-15 3,450</t>
        </r>
      </text>
    </comment>
    <comment ref="K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05-01-16 3,450</t>
        </r>
      </text>
    </comment>
    <comment ref="M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04-02-16 3,450</t>
        </r>
      </text>
    </comment>
    <comment ref="O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01-03-16 3,450 </t>
        </r>
      </text>
    </comment>
    <comment ref="Q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05-04-16 3,243 </t>
        </r>
      </text>
    </comment>
    <comment ref="S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05-05-16 3,450</t>
        </r>
      </text>
    </comment>
    <comment ref="U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JUNIO 03-06-16 3,450</t>
        </r>
      </text>
    </comment>
    <comment ref="W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JULIO 05-07-16 3,450</t>
        </r>
      </text>
    </comment>
    <comment ref="Y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AGOSTO 03-08-16 3,450</t>
        </r>
      </text>
    </comment>
    <comment ref="AA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MENSULAIDAD SEPTIEMBRE 02-09-16 3,450</t>
        </r>
      </text>
    </comment>
    <comment ref="AC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octubre 05-10-16 3,450</t>
        </r>
      </text>
    </comment>
    <comment ref="AE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04-11-16 
3,450</t>
        </r>
      </text>
    </comment>
    <comment ref="AG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DICIEMBRE 05-12-16 3,450</t>
        </r>
      </text>
    </comment>
    <comment ref="AI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03-01-17 3,450</t>
        </r>
      </text>
    </comment>
    <comment ref="AK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07-07-17 3,500</t>
        </r>
      </text>
    </comment>
    <comment ref="AM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07-03-17 3,450</t>
        </r>
      </text>
    </comment>
    <comment ref="AO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
05-04-17 3,450 </t>
        </r>
      </text>
    </comment>
    <comment ref="AQ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05-05-17 3,450</t>
        </r>
      </text>
    </comment>
    <comment ref="G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inscripción 23-09-14 2,950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DICIEMBRE 08-12-15 3,450</t>
        </r>
      </text>
    </comment>
    <comment ref="K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08-01-16 3,450</t>
        </r>
      </text>
    </comment>
    <comment ref="M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FEB Y MZO EL 01-03-16 
(FEB=3,450MENS+150C.F.+172.50INT=3,772.50)
(MZO=3,450 SE APLICO DESCUENTO POR PRONTO PAGO 3,243 PAGO 7,050.00 QUEDA SALDO DE 34.50)</t>
        </r>
      </text>
    </comment>
    <comment ref="O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FEB Y MZO EL 01-03-16 
(FEB=3,450MENS+150C.F.+172.50INT=3,772.50)
(MZO=3,450 SE APLICO DESCUENTO POR PRONTO PAGO 3,243 PAGO 7,050.00 QUEDA SALDO DE 34.50)</t>
        </r>
      </text>
    </comment>
    <comment ref="Q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19-04-16 3,450 </t>
        </r>
      </text>
    </comment>
    <comment ref="S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20-05-16 3,450</t>
        </r>
      </text>
    </comment>
    <comment ref="U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JUNIO 23-06-16 3,450 </t>
        </r>
      </text>
    </comment>
    <comment ref="W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julio 28-07-16 3,450</t>
        </r>
      </text>
    </comment>
    <comment ref="Y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AGOSTO 23-08-16 3,450</t>
        </r>
      </text>
    </comment>
    <comment ref="AA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SEPTIEMBRE 29-09-16 3,450</t>
        </r>
      </text>
    </comment>
    <comment ref="AC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OCTUBRE Y NOVIEMBRE 26-10-16 6,900</t>
        </r>
      </text>
    </comment>
    <comment ref="AE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OCTUBRE Y NOVIEMBRE 26-10-16 6,900</t>
        </r>
      </text>
    </comment>
    <comment ref="AG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dciembre 18-01-16 3,772.50</t>
        </r>
      </text>
    </comment>
    <comment ref="AI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09-01-17 3,450 </t>
        </r>
      </text>
    </comment>
    <comment ref="AK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14-02-17 3,450</t>
        </r>
      </text>
    </comment>
    <comment ref="AM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13-03-17 3,450</t>
        </r>
      </text>
    </comment>
    <comment ref="AO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10-04-17 3,450</t>
        </r>
      </text>
    </comment>
    <comment ref="AQ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08-05-17 3,450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INSCRIPCIÓN 19-10-15 2,560</t>
        </r>
      </text>
    </comment>
    <comment ref="I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DICIEMBRE 03-12-15 3,105</t>
        </r>
      </text>
    </comment>
    <comment ref="K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05-01-16 3,2015</t>
        </r>
      </text>
    </comment>
    <comment ref="M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04-02-16 3,205 </t>
        </r>
      </text>
    </comment>
    <comment ref="O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26-02-16 9,615 DE TRES ALUMNOS </t>
        </r>
      </text>
    </comment>
    <comment ref="Q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04-04-16 3,205</t>
        </r>
      </text>
    </comment>
    <comment ref="S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06-05-16( 3 ALUMNOS MIRELES, MIRANDA Y RAMOS 3,205 C/U )=9,615</t>
        </r>
      </text>
    </comment>
    <comment ref="U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junio 03-06-16 3,205 </t>
        </r>
      </text>
    </comment>
    <comment ref="W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ATRASADAS 30-09-16 30,525 DE TRES ALUMNOS MIRANDA,MIRELES Y RAMOS
</t>
        </r>
        <r>
          <rPr>
            <b/>
            <sz val="9"/>
            <color indexed="81"/>
            <rFont val="Tahoma"/>
            <family val="2"/>
          </rPr>
          <t>MIRANDA</t>
        </r>
        <r>
          <rPr>
            <sz val="9"/>
            <color indexed="81"/>
            <rFont val="Tahoma"/>
            <family val="2"/>
          </rPr>
          <t xml:space="preserve">(JULIO 3,450MENS+150C.F.+345INT.=3,945
SEPTIEMBRE 3,450MENS+150C.F.=3,600(7,545)
</t>
        </r>
        <r>
          <rPr>
            <b/>
            <sz val="9"/>
            <color indexed="81"/>
            <rFont val="Tahoma"/>
            <family val="2"/>
          </rPr>
          <t>MIRELES</t>
        </r>
        <r>
          <rPr>
            <sz val="9"/>
            <color indexed="81"/>
            <rFont val="Tahoma"/>
            <family val="2"/>
          </rPr>
          <t xml:space="preserve">(JUNIO 3,450MENS+150C.F.+517.50=4,117.50)
JULIO=3,450MENS+150C.F.+345INT.=3,945
AGOSTO=3,450MENS+150C.F.+172.50INT.=3,772.50
SEPTIEMBRE=3,450MENS+150C.F.=3,600 (15,435)
</t>
        </r>
        <r>
          <rPr>
            <b/>
            <sz val="9"/>
            <color indexed="81"/>
            <rFont val="Tahoma"/>
            <family val="2"/>
          </rPr>
          <t>RAMOS</t>
        </r>
        <r>
          <rPr>
            <sz val="9"/>
            <color indexed="81"/>
            <rFont val="Tahoma"/>
            <family val="2"/>
          </rPr>
          <t xml:space="preserve">(JULIO 3,450MENS+150C.F.+345INT.=3,945
SEPTIEMBRE 3,450MENS+150C.F.=3,600(7,545)
</t>
        </r>
        <r>
          <rPr>
            <b/>
            <sz val="9"/>
            <color indexed="81"/>
            <rFont val="Tahoma"/>
            <family val="2"/>
          </rPr>
          <t>DEPOSITO TOTAL 30,525</t>
        </r>
      </text>
    </comment>
    <comment ref="Y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AGOSTO 05-08-16 3,205</t>
        </r>
      </text>
    </comment>
    <comment ref="AA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ATRASADAS 30-09-16 30,525 DE TRES ALUMNOS MIRANDA,MIRELES Y RAMOS
</t>
        </r>
        <r>
          <rPr>
            <b/>
            <sz val="9"/>
            <color indexed="81"/>
            <rFont val="Tahoma"/>
            <family val="2"/>
          </rPr>
          <t>MIRANDA</t>
        </r>
        <r>
          <rPr>
            <sz val="9"/>
            <color indexed="81"/>
            <rFont val="Tahoma"/>
            <family val="2"/>
          </rPr>
          <t xml:space="preserve">(JULIO 3,450MENS+150C.F.+345INT.=3,945
SEPTIEMBRE 3,450MENS+150C.F.=3,600(7,545)
</t>
        </r>
        <r>
          <rPr>
            <b/>
            <sz val="9"/>
            <color indexed="81"/>
            <rFont val="Tahoma"/>
            <family val="2"/>
          </rPr>
          <t>MIRELES</t>
        </r>
        <r>
          <rPr>
            <sz val="9"/>
            <color indexed="81"/>
            <rFont val="Tahoma"/>
            <family val="2"/>
          </rPr>
          <t xml:space="preserve">(JUNIO 3,450MENS+150C.F.+517.50=4,117.50)
JULIO=3,450MENS+150C.F.+345INT.=3,945
AGOSTO=3,450MENS+150C.F.+172.50INT.=3,772.50
SEPTIEMBRE=3,450MENS+150C.F.=3,600 (15,435)
</t>
        </r>
        <r>
          <rPr>
            <b/>
            <sz val="9"/>
            <color indexed="81"/>
            <rFont val="Tahoma"/>
            <family val="2"/>
          </rPr>
          <t>RAMOS</t>
        </r>
        <r>
          <rPr>
            <sz val="9"/>
            <color indexed="81"/>
            <rFont val="Tahoma"/>
            <family val="2"/>
          </rPr>
          <t>(JULIO 3,450MENS+150C.F.+345INT.=3,945
SEPTIEMBRE 3,450MENS+150C.F.=3,600(7,545)
DEPOSITO TOTAL 30,525</t>
        </r>
      </text>
    </comment>
    <comment ref="AC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OCTUBRE 05-10-16 3,245</t>
        </r>
      </text>
    </comment>
    <comment ref="AE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noviembre 03-11-16 3,245</t>
        </r>
      </text>
    </comment>
    <comment ref="AG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abono a mensualidad diciembre 1,500 22-03-17+2790 19-04-17(4,000) SE CIBRIO LA MENSUALIDAD EN SU TOTALIDAD DE DICIEMBRE QUEDANDO DE ABONO PARA ENERO 1,210</t>
        </r>
      </text>
    </comment>
    <comment ref="AI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saldo a favor de pago de 19-04-17 1,210+complemento que se pago el día 07-06-17 2,907.50 del pago de 9,300 quedando un saldo que se aplicara a los meses de febrero 3,600 y marzo 2,907.50 dando como saldo los 9300</t>
        </r>
      </text>
    </comment>
    <comment ref="AK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saldo a favor de pago de 19-04-17 1,210+complemento que se pago el día 07-06-17 2,907.50 del pago de 9,300 quedando un saldo que se aplicara a los meses de febrero 3,600 y marzo 2,907.50 dando como saldo los 9300</t>
        </r>
      </text>
    </comment>
    <comment ref="AM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saldo a favor de pago de 19-04-17 1,210+complemento que se pago el día 07-06-17 2,907.50 del pago de 9,300 quedando un saldo que se aplicara a los meses de febrero 3,600 y marzo 2,907.50 dando como saldo los 9300</t>
        </r>
      </text>
    </comment>
    <comment ref="AO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Y MAYO ADEMAS DE SALDO ATRASADO DE 807.50 08-06-17 8,000
ABRIL=4,000
MAYO=4,000</t>
        </r>
      </text>
    </comment>
    <comment ref="AQ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Y MAYO ADEMAS DE SALDO ATRASADO DE 807.50 08-06-17 8,000
ABRIL=4,000
MAYO=4,000</t>
        </r>
      </text>
    </comment>
    <comment ref="G2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INSCRIPCIÓN Y MENSUALIDAD DICIEMBRE 22-10-2015
(2,560 INSC+3,105 DICIEMBRE ABONO</t>
        </r>
      </text>
    </comment>
    <comment ref="I2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INSCRIPCIÓN Y MENSUALIDAD DICIEMBRE 22-10-2015
(2,560 INSC+3,105 DICIEMBRE ABONO)</t>
        </r>
      </text>
    </comment>
    <comment ref="K2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05-01-16 3,243</t>
        </r>
      </text>
    </comment>
    <comment ref="M2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15-02-16 3,450</t>
        </r>
      </text>
    </comment>
    <comment ref="O2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04-03-16 3,243 pronto pago </t>
        </r>
      </text>
    </comment>
    <comment ref="Q2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05-04-16 3,243 </t>
        </r>
      </text>
    </comment>
    <comment ref="S2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05-05-16 3,243</t>
        </r>
      </text>
    </comment>
    <comment ref="G2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INSCRIPCIÓN 20-10-15 2,560</t>
        </r>
      </text>
    </comment>
    <comment ref="I2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DICIEMBRE 03-12-15 3,243</t>
        </r>
      </text>
    </comment>
    <comment ref="K2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04-01-16 3,243</t>
        </r>
      </text>
    </comment>
    <comment ref="M2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02-02-16 pronto pago</t>
        </r>
      </text>
    </comment>
    <comment ref="O2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02-03-16 3,243</t>
        </r>
      </text>
    </comment>
    <comment ref="Q2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04-04-16 3,243</t>
        </r>
      </text>
    </comment>
    <comment ref="S2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02-05-16 3,243 pronto pago</t>
        </r>
      </text>
    </comment>
    <comment ref="U2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junio 02-06-16 3,243</t>
        </r>
      </text>
    </comment>
    <comment ref="W2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JULIO 01-07-16 3,243</t>
        </r>
      </text>
    </comment>
    <comment ref="Y2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AGOSTO 01-08-16 3,243</t>
        </r>
      </text>
    </comment>
    <comment ref="AA2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SEPTIEMBRE 12-09-16 3,450</t>
        </r>
      </text>
    </comment>
    <comment ref="AC2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OCTUBRE 04-10-16 3,243</t>
        </r>
      </text>
    </comment>
    <comment ref="AE2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noviembre 01-11-16 3,243</t>
        </r>
      </text>
    </comment>
    <comment ref="AG2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DICIEMBRE 05-12-16
3243</t>
        </r>
      </text>
    </comment>
    <comment ref="AI2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03-01-17 3,243</t>
        </r>
      </text>
    </comment>
    <comment ref="AK2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02-02-17 3,243</t>
        </r>
      </text>
    </comment>
    <comment ref="AM2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03-03-17 3,243</t>
        </r>
      </text>
    </comment>
    <comment ref="AO2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mensualdad abril 18-04-17 3,600</t>
        </r>
      </text>
    </comment>
    <comment ref="AQ2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12-05-17 3,450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INSCRIPCION 19-11-15 2,560</t>
        </r>
      </text>
    </comment>
    <comment ref="I3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DICEIMBRE 01-12-15 3,243</t>
        </r>
      </text>
    </comment>
    <comment ref="K3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04-01-16 3,243</t>
        </r>
      </text>
    </comment>
    <comment ref="M3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05-02-16 3,243 pronto pago</t>
        </r>
      </text>
    </comment>
    <comment ref="O3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02-03-16 3,243 pronto pago</t>
        </r>
      </text>
    </comment>
    <comment ref="Q3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05-04-16 3,243 pronto pago </t>
        </r>
      </text>
    </comment>
    <comment ref="S3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04-05-16 3,243 pronto pago </t>
        </r>
      </text>
    </comment>
    <comment ref="U3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JUNIO 06-06-16 3,243</t>
        </r>
      </text>
    </comment>
    <comment ref="W3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JULIO 05-07-16 3,243</t>
        </r>
      </text>
    </comment>
    <comment ref="Y3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AGOSTO 04-08-16 3,243</t>
        </r>
      </text>
    </comment>
    <comment ref="AA3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SEPTIEMBRE 08-09-16 3243</t>
        </r>
      </text>
    </comment>
    <comment ref="AC3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OCTUBRE 10-10-16 3,243</t>
        </r>
      </text>
    </comment>
    <comment ref="AE3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noviembre 13-11-16 3,243 </t>
        </r>
      </text>
    </comment>
    <comment ref="AG3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mensualidad diciembre 10-12-16 3,243</t>
        </r>
      </text>
    </comment>
    <comment ref="AI3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14-01-17 3,243</t>
        </r>
      </text>
    </comment>
    <comment ref="G3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inscripcion 21-08-14 1,600</t>
        </r>
      </text>
    </comment>
    <comment ref="G3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INSCRIPCIÓN 23-10-15 2,560</t>
        </r>
      </text>
    </comment>
    <comment ref="G3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inscripción a maestria el 22-01-16 3,200 comenzo maestria en enero.</t>
        </r>
      </text>
    </comment>
    <comment ref="I3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diciembre y enero 12-02-16 7,717.50 
DIC(3,450mens+150c.f.+345int.=3,945)
ENE(3,450mens+150c.f.+172.50=3,772.50)</t>
        </r>
      </text>
    </comment>
    <comment ref="K3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diciembre y enero 12-02-16 7,717.50 
DIC(3,450mens+150c.f.+345int.=3,945)
ENE(3,450mens+150c.f.+172.50=3,772.50)</t>
        </r>
      </text>
    </comment>
    <comment ref="M3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febrero, ,marzo y abril 09-05-16
11,317.50
(febrero3450mens+150cf+517.50=4,117.50)
(marzo3450mens+150cf+345=3,945)
(abril3450mens+150cf+172.50) adeudo 517.50 intereses</t>
        </r>
      </text>
    </comment>
    <comment ref="O3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febrero, ,marzo y abril 09-05-16
11,317.50
(febrero3450mens+150cf+517.50=4,117.50)
(marzo3450mens+150cf+345=3,945)
(abril3450mens+150cf+172.50) adeudo 517.50 intereses</t>
        </r>
      </text>
    </comment>
    <comment ref="Q3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febrero, ,marzo y abril 09-05-16
11,317.50
(febrero3450mens+150cf+517.50=4,117.50)
(marzo3450mens+150cf+345=3,945)
(abril3450mens+150cf+172.50) adeudo 517.50 intereses</t>
        </r>
      </text>
    </comment>
  </commentList>
</comments>
</file>

<file path=xl/comments10.xml><?xml version="1.0" encoding="utf-8"?>
<comments xmlns="http://schemas.openxmlformats.org/spreadsheetml/2006/main">
  <authors>
    <author>auxcontable</author>
    <author>Auxadmon</author>
  </authors>
  <commentList>
    <comment ref="J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descuento del 6% 4,500</t>
        </r>
      </text>
    </comment>
    <comment ref="G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inscripcion 30/08/2024 $3,500</t>
        </r>
      </text>
    </comment>
    <comment ref="O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junio 04/06/2024 $6,250</t>
        </r>
      </text>
    </comment>
    <comment ref="Q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julio 02/07/2024 $6,250</t>
        </r>
      </text>
    </comment>
    <comment ref="G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inscripcion 16/08/2024 43,500</t>
        </r>
      </text>
    </comment>
    <comment ref="I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modulo septiembre 30/08/2024 $4,500</t>
        </r>
      </text>
    </comment>
    <comment ref="G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inscripcion 09/09/2024 2 pagos 2800+700</t>
        </r>
      </text>
    </comment>
    <comment ref="I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modulo 1 09/09/2024 2 pagos 3600+900</t>
        </r>
      </text>
    </comment>
    <comment ref="G10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inscripcion 25/09/2024 2 pagos 2800+700</t>
        </r>
      </text>
    </comment>
    <comment ref="I10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modulo 1 25/09/2024 2 pagos 3600+900</t>
        </r>
      </text>
    </comment>
    <comment ref="G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inscripcion 12/09/2024 $3,500</t>
        </r>
      </text>
    </comment>
    <comment ref="I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modulo 1 26/09/2024 $4,500</t>
        </r>
      </text>
    </comment>
  </commentList>
</comments>
</file>

<file path=xl/comments2.xml><?xml version="1.0" encoding="utf-8"?>
<comments xmlns="http://schemas.openxmlformats.org/spreadsheetml/2006/main">
  <authors>
    <author>auxcontable</author>
    <author>gteadmin</author>
  </authors>
  <commentList>
    <comment ref="J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SIN DESCUENTO POR PRONTO PAGO PAOR MORA Y RECARGOS A DESTIEMPO.
</t>
        </r>
      </text>
    </comment>
    <comment ref="G7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INSCRIPCION 05/09/2016  $2,400</t>
        </r>
      </text>
    </comment>
    <comment ref="I7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04/10/2016  $3243
</t>
        </r>
      </text>
    </comment>
    <comment ref="K7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03/11/2016  $ 3243</t>
        </r>
      </text>
    </comment>
    <comment ref="M7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02/12/2016   $3423</t>
        </r>
      </text>
    </comment>
    <comment ref="O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02-01-17 3,243</t>
        </r>
      </text>
    </comment>
    <comment ref="Q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17-02-17 3,600</t>
        </r>
      </text>
    </comment>
    <comment ref="S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03-03-17 3,243</t>
        </r>
      </text>
    </comment>
    <comment ref="U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05-04-17 3,243</t>
        </r>
      </text>
    </comment>
    <comment ref="W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03-05-17 3,243</t>
        </r>
      </text>
    </comment>
    <comment ref="Y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JUNIO 02-06-17 3,243</t>
        </r>
      </text>
    </comment>
    <comment ref="AA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JULIO 04-07-17 3,243</t>
        </r>
      </text>
    </comment>
    <comment ref="AC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AGOSTO 01-08-17 3,243</t>
        </r>
      </text>
    </comment>
    <comment ref="AE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SEPTIEMBRE 04/09/2017 $3243</t>
        </r>
      </text>
    </comment>
    <comment ref="AG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octubre 3243 03/10/2017</t>
        </r>
      </text>
    </comment>
    <comment ref="AI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noviembre 02/11/2017 $3,243</t>
        </r>
      </text>
    </comment>
    <comment ref="AK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diciembre 05/12/2017 $3,243</t>
        </r>
      </text>
    </comment>
    <comment ref="AM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03/01/2018 $3,243</t>
        </r>
      </text>
    </comment>
    <comment ref="AO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02/02/2018 $3,243</t>
        </r>
      </text>
    </comment>
    <comment ref="AQ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02/03/2018 $3243</t>
        </r>
      </text>
    </comment>
    <comment ref="G8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DE INSCRIPCION
05/09/2016 $2,400</t>
        </r>
      </text>
    </comment>
    <comment ref="I8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04/10/2016   $3243
</t>
        </r>
      </text>
    </comment>
    <comment ref="K8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03/11/2016  $ 3243</t>
        </r>
      </text>
    </comment>
    <comment ref="M8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02/12/2016   $ 3243
</t>
        </r>
      </text>
    </comment>
    <comment ref="O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02-01-17
3,243</t>
        </r>
      </text>
    </comment>
    <comment ref="Q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17-02-17 3,600</t>
        </r>
      </text>
    </comment>
    <comment ref="S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03-03-17 3,243</t>
        </r>
      </text>
    </comment>
    <comment ref="U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05-04-17 3,243</t>
        </r>
      </text>
    </comment>
    <comment ref="W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03-05-17 3,243</t>
        </r>
      </text>
    </comment>
    <comment ref="Y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JUNIO 02-06-17 3,243</t>
        </r>
      </text>
    </comment>
    <comment ref="AA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JULIO 04-07-17 3,243</t>
        </r>
      </text>
    </comment>
    <comment ref="AC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AGOSTO 01-08-17 3,243</t>
        </r>
      </text>
    </comment>
    <comment ref="AE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SEPTIEMBRE 04/09/2017 $3243</t>
        </r>
      </text>
    </comment>
    <comment ref="AG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octubre 3243 03/10/2017</t>
        </r>
      </text>
    </comment>
    <comment ref="AI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noviembre 02/11/2017 $3,243</t>
        </r>
      </text>
    </comment>
    <comment ref="AK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diciembre 05/12/2017 $3,243</t>
        </r>
      </text>
    </comment>
    <comment ref="AM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03/01/2018 $3,243</t>
        </r>
      </text>
    </comment>
    <comment ref="AO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02/02/2018 $3,243</t>
        </r>
      </text>
    </comment>
    <comment ref="AQ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02/03/2018 $3243</t>
        </r>
      </text>
    </comment>
    <comment ref="G9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INSCRIPCION 24/08/2016   $2,400</t>
        </r>
      </text>
    </comment>
    <comment ref="I9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17/10/2016  $3450</t>
        </r>
      </text>
    </comment>
    <comment ref="K9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14/11/2016    $3450</t>
        </r>
      </text>
    </comment>
    <comment ref="M9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 30/11/2016  $3243</t>
        </r>
      </text>
    </comment>
    <comment ref="O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23-01-17 3,450</t>
        </r>
      </text>
    </comment>
    <comment ref="Q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31-01-17 3,243 </t>
        </r>
      </text>
    </comment>
    <comment ref="S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17-03-17 3,450</t>
        </r>
      </text>
    </comment>
    <comment ref="U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29-04-17 3,450</t>
        </r>
      </text>
    </comment>
    <comment ref="W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25-05-17 3,450</t>
        </r>
      </text>
    </comment>
    <comment ref="Y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junio 30-06-17 3,450</t>
        </r>
      </text>
    </comment>
    <comment ref="AA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JULIO 28-07-17- 3,450</t>
        </r>
      </text>
    </comment>
    <comment ref="AC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AGOSTO 23-08-17 3,450</t>
        </r>
      </text>
    </comment>
    <comment ref="AE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SEPTIEMBRE $3450 28/09/2017</t>
        </r>
      </text>
    </comment>
    <comment ref="AG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octubre 29/11/2017 (3450+150cf+172.50int)=3772.50</t>
        </r>
      </text>
    </comment>
    <comment ref="AI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noviembre 29/11/2017 (3450+150cf)=3600</t>
        </r>
      </text>
    </comment>
    <comment ref="AK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diciembre 22/01/2018 (3450+150cf+172.50int)=3,772.50</t>
        </r>
      </text>
    </comment>
    <comment ref="AM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y febrero 20/02/2018 $7,372.50 enero(3450+150cf+172.50)=3772.50  febrero (3450+150)=3600</t>
        </r>
      </text>
    </comment>
    <comment ref="AO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y febrero 20/02/2018 $7,372.50 enero(3450+150cf+172.50)=3772.50  febrero (3450+150)=3600</t>
        </r>
      </text>
    </comment>
    <comment ref="AQ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28/03/2018 $3,600</t>
        </r>
      </text>
    </comment>
    <comment ref="G10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INSCRIPCION 24/08/2016   $2,400</t>
        </r>
      </text>
    </comment>
    <comment ref="I10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 17/010/2016   $3450</t>
        </r>
      </text>
    </comment>
    <comment ref="K10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 14/11/2016   $ 3450</t>
        </r>
      </text>
    </comment>
    <comment ref="M10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30/11/2016   $ 3243</t>
        </r>
      </text>
    </comment>
    <comment ref="O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23-01-17 3,450</t>
        </r>
      </text>
    </comment>
    <comment ref="Q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31-01-17 3,243 </t>
        </r>
      </text>
    </comment>
    <comment ref="S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17-03-17 3,450</t>
        </r>
      </text>
    </comment>
    <comment ref="U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29-04-17 3,450</t>
        </r>
      </text>
    </comment>
    <comment ref="W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25-05-17 3,450</t>
        </r>
      </text>
    </comment>
    <comment ref="Y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junio 30-06-17 3,450</t>
        </r>
      </text>
    </comment>
    <comment ref="AA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JULIO 28-07-17 3,450</t>
        </r>
      </text>
    </comment>
    <comment ref="AC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AGOSTO 23-08-17 3,450</t>
        </r>
      </text>
    </comment>
    <comment ref="AE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SEPTIEMBRE $3450 28/09/2017</t>
        </r>
      </text>
    </comment>
    <comment ref="AG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octubre 29/11/2017 (3450+150cf+172.50int)=3772.50</t>
        </r>
      </text>
    </comment>
    <comment ref="AI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noviembre 29/11/2017 (3450+150cf)=3600</t>
        </r>
      </text>
    </comment>
    <comment ref="AK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diciembre 22/01/2018 (3450+150cf+172.50int)=3,772.50</t>
        </r>
      </text>
    </comment>
    <comment ref="AM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y febrero 20/02/2018 $7,372.50 enero(3450+150cf+172.50)=3772.50  febrero (3450+150)=3600</t>
        </r>
      </text>
    </comment>
    <comment ref="AO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y febrero 20/02/2018 $7,372.50 enero(3450+150cf+172.50)=3772.50  febrero (3450+150)=3600</t>
        </r>
      </text>
    </comment>
    <comment ref="AQ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28/03/2018 $3,600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inscripción 22/08/2016 $5000
inscripcion =3200 quedando a favor 1800</t>
        </r>
      </text>
    </comment>
    <comment ref="I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oct, nov, dic, enero,feb,marz,abril  y parte de mayo $38,800 26/08/2016
mensulidades de $5385</t>
        </r>
      </text>
    </comment>
    <comment ref="K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oct, nov, dic, enero,feb,marz,abril  y parte de mayo $38,800 26/08/2016
mensulidades de $5385</t>
        </r>
      </text>
    </comment>
    <comment ref="M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oct, nov, dic, enero,feb,marz,abril  y parte de mayo $38,800 26/08/2016
mensulidades de $5385</t>
        </r>
      </text>
    </comment>
    <comment ref="O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oct, nov, dic, enero,feb,marz,abril  y parte de mayo $38,800 26/08/2016
mensulidades de $5385</t>
        </r>
      </text>
    </comment>
    <comment ref="Q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oct, nov, dic, enero,feb,marz,abril  y parte de mayo $38,800 26/08/2016
mensulidades de $5385</t>
        </r>
      </text>
    </comment>
    <comment ref="S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oct, nov, dic, enero,feb,marz,abril  y parte de mayo $38,800 26/08/2016
mensulidades de $5385</t>
        </r>
      </text>
    </comment>
    <comment ref="U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oct, nov, dic, enero,feb,marz,abril  y parte de mayo $38,800 26/08/2016
mensulidades de $5385</t>
        </r>
      </text>
    </comment>
    <comment ref="W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COMPLEMENTO MENSUALIDAD MAYO 680</t>
        </r>
      </text>
    </comment>
    <comment ref="Y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JUNIO 01-08-17 3772.50</t>
        </r>
      </text>
    </comment>
    <comment ref="AA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julio 09/10/2017 (3450+150cf+517.50 int)=4117.50
Nota: realizo 3 depositos de 3772.50 (julio, agosto y septiembre)</t>
        </r>
      </text>
    </comment>
    <comment ref="AC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agosto 09/10/2017 (3450+150cf+345 int)=3945 </t>
        </r>
      </text>
    </comment>
    <comment ref="AE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septiembre 09/10/2017 quedando pendientes $517.50 </t>
        </r>
      </text>
    </comment>
    <comment ref="AG11" authorId="0">
      <text>
        <r>
          <rPr>
            <b/>
            <sz val="9"/>
            <color indexed="81"/>
            <rFont val="Tahoma"/>
            <family val="2"/>
          </rPr>
          <t xml:space="preserve">auxcontable
pago mensualidad octubre 30/10/2017 $3600 abono aldo pendiente </t>
        </r>
      </text>
    </comment>
    <comment ref="AI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noviembre 30/10/2017 $3273 quedando saldo a favor </t>
        </r>
      </text>
    </comment>
    <comment ref="AK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noviembre 30/10/2017 $3273 quedando saldo a favor </t>
        </r>
      </text>
    </comment>
    <comment ref="AM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03/01/2018 $3,772.50 quedando saldo a favor </t>
        </r>
      </text>
    </comment>
    <comment ref="AO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06/02/2018 $3,772.50 quedando un saldo a favor total de 1566</t>
        </r>
      </text>
    </comment>
    <comment ref="G12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INSCRIPCION 09/09/2016   $3,200</t>
        </r>
      </text>
    </comment>
    <comment ref="I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retrasadas 17-03-17 16,815
Oct.(3,450mens+150cf.+862.50int.=4,462.50)
Nov.(3,450mens+150cf.+690int.=4,290)
Dic.(3,450mens+150cf.+517.50int=4,117.50)
Ene.(3,450mens+150cf.+345int=3,945)</t>
        </r>
      </text>
    </comment>
    <comment ref="K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retrasadas 17-03-17 16,815
Oct.(3,450mens+150cf.+862.50int.=4,462.50)
Nov.(3,450mens+150cf.+690int.=4,290)
Dic.(3,450mens+150cf.+517.50int=4,117.50)
Ene.(3,450mens+150cf.+345int=3,945)</t>
        </r>
      </text>
    </comment>
    <comment ref="M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retrasadas 17-03-17 16,815
Oct.(3,450mens+150cf.+862.50int.=4,462.50)
Nov.(3,450mens+150cf.+690int.=4,290)
Dic.(3,450mens+150cf.+517.50int=4,117.50)
Ene.(3,450mens+150cf.+345int=3,945)</t>
        </r>
      </text>
    </comment>
    <comment ref="O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retrasadas 17-03-17 16,815
Oct.(3,450mens+150cf.+862.50int.=4,462.50)
Nov.(3,450mens+150cf.+690int.=4,290)
Dic.(3,450mens+150cf.+517.50int=4,117.50)
Ene.(3,450mens+150cf.+345int=3,945)</t>
        </r>
      </text>
    </comment>
    <comment ref="Q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Y MARZO 28-04-17 7,372.50 (FEB=3450MENS+150CF+345 INT.)
(MZO=3450MENS+150CF+172.50INT) FALTO POR DEPOSITAR 345 MZO</t>
        </r>
      </text>
    </comment>
    <comment ref="S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Y MARZO 28-04-17 7,372.50 (FEB=3450MENS+150CF+345 INT.)
(MZO=3450MENS+150CF+172.50INT) FALTO POR DEPOSITAR 345 MZO</t>
        </r>
      </text>
    </comment>
    <comment ref="U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25-08-17 4,635
ABRIL 4,290+345ATRASADOS=4635</t>
        </r>
      </text>
    </comment>
    <comment ref="W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MAYO 25-08-17 4,117.50
(3450MENS+150CF+517.50INT=4,117.50</t>
        </r>
      </text>
    </comment>
    <comment ref="Y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JUNIO 25-08-17 3,450MENS+150CF+345INT=3,945</t>
        </r>
      </text>
    </comment>
    <comment ref="AA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julio 30/10/2017 (3450+150cf+517.50 int)=4117.50
</t>
        </r>
      </text>
    </comment>
    <comment ref="AC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agosto 30/10/2017 (3450+150cf+345 int)=3945 </t>
        </r>
      </text>
    </comment>
    <comment ref="AE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septiembre 30/10/2017 (3450+150cf+172.50int)=3772.50
</t>
        </r>
      </text>
    </comment>
    <comment ref="AG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octubre 29/11/2017 (3450+150cf+172.50)=3,772.50</t>
        </r>
      </text>
    </comment>
    <comment ref="AI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noviembre 29/11/2017 (3450+150cf)=3600</t>
        </r>
      </text>
    </comment>
    <comment ref="AK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dic, ener, feby marz 27/04/2018 $16,125 
dic (3450+150+690int)4290
ene(3450+150+517.50int) 4,117.50
feb(3450+150+345int) 3,945
marz(3450+150+172.50)3,772.50</t>
        </r>
      </text>
    </comment>
    <comment ref="AM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dic, ener, feby marz 27/04/2018 $16,125 
dic (3450+150+690int)4290
ene(3450+150+517.50int) 4,117.50
feb(3450+150+345int) 3,945
marz(3450+150+172.50)3,772.50</t>
        </r>
      </text>
    </comment>
    <comment ref="AO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dic, ener, feby marz 27/04/2018 $16,125 
dic (3450+150+690int)4290
ene(3450+150+517.50int) 4,117.50
feb(3450+150+345int) 3945
marz(3450+150+172.50)3,772.50</t>
        </r>
      </text>
    </comment>
    <comment ref="AQ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dic, ener, feby marz 27/04/2018 $16,125 
dic (3450+150+690int)4290
ene(3450+150+517.50int) 4,117.50
feb(3450+150+345int) 3,945
marz(3450+150+172.50)3,772.50</t>
        </r>
      </text>
    </comment>
    <comment ref="G13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INSCRIPCION 31/08/2016  $ 2400</t>
        </r>
      </text>
    </comment>
    <comment ref="I13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11/10/2016 $ 3450
</t>
        </r>
      </text>
    </comment>
    <comment ref="K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noviembre 28-12-16 3450mens+150cf+172.50int=3,772.50</t>
        </r>
      </text>
    </comment>
    <comment ref="M13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 15/12/2015 $3450</t>
        </r>
      </text>
    </comment>
    <comment ref="O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24-01-17 3,450</t>
        </r>
      </text>
    </comment>
    <comment ref="Q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14-02-17 3,450</t>
        </r>
      </text>
    </comment>
    <comment ref="S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29-03-17 3,450</t>
        </r>
      </text>
    </comment>
    <comment ref="U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y junio 27-06-17 
Abril =3450mens+150int.+172.50+299.50 de atraso=4,072.00
Junio 3,600 +172.50 a favor</t>
        </r>
      </text>
    </comment>
    <comment ref="W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31-05-17 3,450</t>
        </r>
      </text>
    </comment>
    <comment ref="Y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y junio 27-06-17 
Abril =3450mens+150int.+172.50+299.50 de atraso=4,072.00
Junio 3,600 +172.50 a favor</t>
        </r>
      </text>
    </comment>
    <comment ref="AA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JULIO 06-07-17 3,450</t>
        </r>
      </text>
    </comment>
    <comment ref="AC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MES DE AGOSTO 31/08/2017 $3450
</t>
        </r>
      </text>
    </comment>
    <comment ref="AE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SEPTIEMBRE 13/07/2017 $3450</t>
        </r>
      </text>
    </comment>
    <comment ref="AG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octubre 04/10/2017se le aplica pronto pago 3243 por lo que le queda saldo a favor de 207</t>
        </r>
      </text>
    </comment>
    <comment ref="AI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noviembre 29/11/2017 (3450+150cf-207 a favor)=2,393</t>
        </r>
      </text>
    </comment>
    <comment ref="AK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diciembre 09/01/2018 (3450+150cf+172.50)=3,772.50</t>
        </r>
      </text>
    </comment>
    <comment ref="AM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22/02/2018 (3450+150cf+172.50)=3,772.50</t>
        </r>
      </text>
    </comment>
    <comment ref="AO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05/03/2018 $3,772.50</t>
        </r>
      </text>
    </comment>
    <comment ref="AQ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21/03/2018 $3450 Y 150 EL 26/04/2018</t>
        </r>
      </text>
    </comment>
    <comment ref="G14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INSCRIPCION 21/09/2016   2784</t>
        </r>
      </text>
    </comment>
    <comment ref="I14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21/09/2016   $4002</t>
        </r>
      </text>
    </comment>
    <comment ref="K14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21/09/2016  $4002</t>
        </r>
      </text>
    </comment>
    <comment ref="M14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21/09/2016 $4002</t>
        </r>
      </text>
    </comment>
    <comment ref="O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enero,febrero,marzo 31-01-17 4002*3meses=12006*8alumnos=96048</t>
        </r>
      </text>
    </comment>
    <comment ref="Q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enero,febrero,marzo 31-01-17 4002*3meses=12006*8alumnos=96048</t>
        </r>
      </text>
    </comment>
    <comment ref="S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enero,febrero,marzo 31-01-17 4002*3meses=12006*8alumnos=96048</t>
        </r>
      </text>
    </comment>
    <comment ref="U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28-06-17 4002</t>
        </r>
      </text>
    </comment>
    <comment ref="W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05-05-17 4,002</t>
        </r>
      </text>
    </comment>
    <comment ref="Y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JUNIO Y JULIO 21-07-17 7,372.50 
JUNIO(3450MENS+150CF.+172.50INT.=3,772.50)
JULIO(3450MENS+150C.F.=3,600)</t>
        </r>
      </text>
    </comment>
    <comment ref="AA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JUNIO Y JULIO 21-07-17 7,372.50 
JUNIO(3450MENS+150CF.+172.50INT.=3,772.50)
JULIO(3450MENS+150C.F.=3,600)
</t>
        </r>
      </text>
    </comment>
    <comment ref="AC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agosto 30/10/2017 (3450+150cf+345 int)=3945 </t>
        </r>
      </text>
    </comment>
    <comment ref="AE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septiembre 30/10/2017 (3450+150cf+172.50int)=3772.50
</t>
        </r>
      </text>
    </comment>
    <comment ref="AG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octubre 08/12/2017 (3450+150cf+345int)=3945</t>
        </r>
      </text>
    </comment>
    <comment ref="AI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nociembre 08/12/2017 (3450+150cf+172.50int)=3772.50</t>
        </r>
      </text>
    </comment>
    <comment ref="AK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diciembre 11/12/2017 $3,450</t>
        </r>
      </text>
    </comment>
    <comment ref="AM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22/01/2018 $3,600</t>
        </r>
      </text>
    </comment>
    <comment ref="AO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08/02/2018 $3,450</t>
        </r>
      </text>
    </comment>
    <comment ref="AQ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marxo 01/03/2018 $3243</t>
        </r>
      </text>
    </comment>
    <comment ref="G15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INSCRIPCION 21/09/2016  $2784</t>
        </r>
      </text>
    </comment>
    <comment ref="I15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21/09/2016   $4002</t>
        </r>
      </text>
    </comment>
    <comment ref="K15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21/09/2016  $4002</t>
        </r>
      </text>
    </comment>
    <comment ref="M15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21/09/2016  $4002</t>
        </r>
      </text>
    </comment>
    <comment ref="O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enero,febrero,marzo 31-01-17 4002*3meses=12006*8alumnos=96048</t>
        </r>
      </text>
    </comment>
    <comment ref="Q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enero,febrero,marzo 31-01-17 4002*3meses=12006*8alumnos=96048</t>
        </r>
      </text>
    </comment>
    <comment ref="S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enero,febrero,marzo 31-01-17 4002*3meses=12006*8alumnos=96048</t>
        </r>
      </text>
    </comment>
    <comment ref="U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W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Y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AA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AC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AE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AG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OCTUBRE, NOVIEMBRE Y DICIEMBRE 20-10-17 (4002X7ALUMNOSX3MESES=84,042)</t>
        </r>
      </text>
    </comment>
    <comment ref="AI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OCTUBRE, NOVIEMBRE Y DICIEMBRE 20-10-17 (4002X7ALUMNOSX3MESES=84,042)</t>
        </r>
      </text>
    </comment>
    <comment ref="AK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OCTUBRE, NOVIEMBRE Y DICIEMBRE 20-10-17 (4002X7ALUMNOSX3MESES=84,042)</t>
        </r>
      </text>
    </comment>
    <comment ref="AM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enero, febrero y marzo de 7 alumnos 18/01/2018 (4,002*7alumnos * 3meses)=84,042</t>
        </r>
      </text>
    </comment>
    <comment ref="AO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enero, febrero y marzo de 7 alumnos 18/01/2018 (4,002*7alumnos * 3meses)=84,042</t>
        </r>
      </text>
    </comment>
    <comment ref="AQ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enero, febrero y marzo de 7 alumnos 18/01/2018 (4,002*7alumnos * 3meses)=84,042</t>
        </r>
      </text>
    </comment>
    <comment ref="G16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INSCRIPCION 21/09/2016   $  2784</t>
        </r>
      </text>
    </comment>
    <comment ref="I16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21/09/2016  $4002</t>
        </r>
      </text>
    </comment>
    <comment ref="K16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21/09/2016  $4002</t>
        </r>
      </text>
    </comment>
    <comment ref="M16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21/09/2016  $4002</t>
        </r>
      </text>
    </comment>
    <comment ref="O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enero,febrero,marzo 31-01-17 4002*3meses=12006*8alumnos=96048</t>
        </r>
      </text>
    </comment>
    <comment ref="Q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enero,febrero,marzo 31-01-17 4002*3meses=12006*8alumnos=96048</t>
        </r>
      </text>
    </comment>
    <comment ref="S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enero,febrero,marzo 31-01-17 4002*3meses=12006*8alumnos=96048</t>
        </r>
      </text>
    </comment>
    <comment ref="U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W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Y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AA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AC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AE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AG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OCTUBRE, NOVIEMBRE Y DICIEMBRE 20-10-17 (4002X7ALUMNOSX3MESES=84,042)</t>
        </r>
      </text>
    </comment>
    <comment ref="AI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OCTUBRE, NOVIEMBRE Y DICIEMBRE 20-10-17 (4002X7ALUMNOSX3MESES=84,042)</t>
        </r>
      </text>
    </comment>
    <comment ref="AK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OCTUBRE, NOVIEMBRE Y DICIEMBRE 20-10-17 (4002X7ALUMNOSX3MESES=84,042)</t>
        </r>
      </text>
    </comment>
    <comment ref="AM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enero, febrero y marzo de 7 alumnos 18/01/2018 (4,002*7alumnos * 3meses)=84,042</t>
        </r>
      </text>
    </comment>
    <comment ref="AO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enero, febrero y marzo de 7 alumnos 18/01/2018 (4,002*7alumnos * 3meses)=84,042</t>
        </r>
      </text>
    </comment>
    <comment ref="AQ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enero, febrero y marzo de 7 alumnos 18/01/2018 (4,002*7alumnos * 3meses)=84,042</t>
        </r>
      </text>
    </comment>
    <comment ref="G17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INSCRIPCION 21/09/2016   $2784</t>
        </r>
      </text>
    </comment>
    <comment ref="I17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MENSULAIDAD 21/09/2016  $4002</t>
        </r>
      </text>
    </comment>
    <comment ref="K17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21/09/2016  $4002</t>
        </r>
      </text>
    </comment>
    <comment ref="M17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21/09/2016  $4002</t>
        </r>
      </text>
    </comment>
    <comment ref="O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enero,febrero,marzo 31-01-17 4002*3meses=12006*8alumnos=96048</t>
        </r>
      </text>
    </comment>
    <comment ref="Q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enero,febrero,marzo 31-01-17 4002*3meses=12006*8alumnos=96048</t>
        </r>
      </text>
    </comment>
    <comment ref="S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enero,febrero,marzo 31-01-17 4002*3meses=12006*8alumnos=96048</t>
        </r>
      </text>
    </comment>
    <comment ref="U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W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Y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AA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AC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AE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AG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OCTUBRE, NOVIEMBRE Y DICIEMBRE 20-10-17 (4002X7ALUMNOSX3MESES=84,042)</t>
        </r>
      </text>
    </comment>
    <comment ref="AI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OCTUBRE, NOVIEMBRE Y DICIEMBRE 20-10-17 (4002X7ALUMNOSX3MESES=84,042)</t>
        </r>
      </text>
    </comment>
    <comment ref="AK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OCTUBRE, NOVIEMBRE Y DICIEMBRE 20-10-17 (4002X7ALUMNOSX3MESES=84,042)</t>
        </r>
      </text>
    </comment>
    <comment ref="AM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enero, febrero y marzo de 7 alumnos 18/01/2018 (4,002*7alumnos * 3meses)=84,042</t>
        </r>
      </text>
    </comment>
    <comment ref="AO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enero, febrero y marzo de 7 alumnos 18/01/2018 (4,002*7alumnos * 3meses)=84,042</t>
        </r>
      </text>
    </comment>
    <comment ref="AQ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enero, febrero y marzo de 7 alumnos 18/01/2018 (4,002*7alumnos * 3meses)=84,042</t>
        </r>
      </text>
    </comment>
    <comment ref="G18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INSCRIPCION 21/09/2016   $2784</t>
        </r>
      </text>
    </comment>
    <comment ref="I18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21/09/2016  $4002</t>
        </r>
      </text>
    </comment>
    <comment ref="K18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21/09/2016  $4002</t>
        </r>
      </text>
    </comment>
    <comment ref="M18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21/09/2016  $4002</t>
        </r>
      </text>
    </comment>
    <comment ref="O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enero,febrero,marzo 31-01-17 4002*3meses=12006*8alumnos=96048</t>
        </r>
      </text>
    </comment>
    <comment ref="Q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enero,febrero,marzo 31-01-17 4002*3meses=12006*8alumnos=96048</t>
        </r>
      </text>
    </comment>
    <comment ref="S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enero,febrero,marzo 31-01-17 4002*3meses=12006*8alumnos=96048</t>
        </r>
      </text>
    </comment>
    <comment ref="U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W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Y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AA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AC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AE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AG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OCTUBRE, NOVIEMBRE Y DICIEMBRE 20-10-17 (4002X7ALUMNOSX3MESES=84,042)</t>
        </r>
      </text>
    </comment>
    <comment ref="AI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OCTUBRE, NOVIEMBRE Y DICIEMBRE 20-10-17 (4002X7ALUMNOSX3MESES=84,042)</t>
        </r>
      </text>
    </comment>
    <comment ref="AK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OCTUBRE, NOVIEMBRE Y DICIEMBRE 20-10-17 (4002X7ALUMNOSX3MESES=84,042)</t>
        </r>
      </text>
    </comment>
    <comment ref="AM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enero, febrero y marzo de 7 alumnos 18/01/2018 (4,002*7alumnos * 3meses)=84,042</t>
        </r>
      </text>
    </comment>
    <comment ref="AO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enero, febrero y marzo de 7 alumnos 18/01/2018 (4,002*7alumnos * 3meses)=84,042</t>
        </r>
      </text>
    </comment>
    <comment ref="AQ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enero, febrero y marzo de 7 alumnos 18/01/2018 (4,002*7alumnos * 3meses)=84,042</t>
        </r>
      </text>
    </comment>
    <comment ref="G19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INSCRIPCION  21/09/2016  $2784</t>
        </r>
      </text>
    </comment>
    <comment ref="I19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21/09/2016  $4002</t>
        </r>
      </text>
    </comment>
    <comment ref="K19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21/09/2016  $4002</t>
        </r>
      </text>
    </comment>
    <comment ref="M19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21/09/2016  $4002</t>
        </r>
      </text>
    </comment>
    <comment ref="O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enero,febrero,marzo 31-01-17 4002*3meses=12006*8alumnos=96048</t>
        </r>
      </text>
    </comment>
    <comment ref="Q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enero,febrero,marzo 31-01-17 4002*3meses=12006*8alumnos=96048</t>
        </r>
      </text>
    </comment>
    <comment ref="S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enero,febrero,marzo 31-01-17 4002*3meses=12006*8alumnos=96048</t>
        </r>
      </text>
    </comment>
    <comment ref="U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W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Y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AA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AC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AE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AG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OCTUBRE, NOVIEMBRE Y DICIEMBRE 20-10-17 (4002X7ALUMNOSX3MESES=84,042)</t>
        </r>
      </text>
    </comment>
    <comment ref="AI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OCTUBRE, NOVIEMBRE Y DICIEMBRE 20-10-17 (4002X7ALUMNOSX3MESES=84,042)</t>
        </r>
      </text>
    </comment>
    <comment ref="AK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OCTUBRE, NOVIEMBRE Y DICIEMBRE 20-10-17 (4002X7ALUMNOSX3MESES=84,042)</t>
        </r>
      </text>
    </comment>
    <comment ref="AM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enero, febrero y marzo de 7 alumnos 18/01/2018 (4,002*7alumnos * 3meses)=84,042</t>
        </r>
      </text>
    </comment>
    <comment ref="AO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enero, febrero y marzo de 7 alumnos 18/01/2018 (4,002*7alumnos * 3meses)=84,042</t>
        </r>
      </text>
    </comment>
    <comment ref="AQ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enero, febrero y marzo de 7 alumnos 18/01/2018 (4,002*7alumnos * 3meses)=84,042</t>
        </r>
      </text>
    </comment>
    <comment ref="G20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INSCRIPCION 21/09/2016  $2784</t>
        </r>
      </text>
    </comment>
    <comment ref="I20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21/09/2016  $4002</t>
        </r>
      </text>
    </comment>
    <comment ref="K20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21/09/2016  $4002</t>
        </r>
      </text>
    </comment>
    <comment ref="M20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21/09/2016  $4002</t>
        </r>
      </text>
    </comment>
    <comment ref="O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enero,febrero,marzo 31-01-17 4002*3meses=12006*8alumnos=96048</t>
        </r>
      </text>
    </comment>
    <comment ref="Q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enero,febrero,marzo 31-01-17 4002*3meses=12006*8alumnos=96048</t>
        </r>
      </text>
    </comment>
    <comment ref="S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enero,febrero,marzo 31-01-17 4002*3meses=12006*8alumnos=96048</t>
        </r>
      </text>
    </comment>
    <comment ref="U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W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Y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AA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AC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AE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AG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OCTUBRE, NOVIEMBRE Y DICIEMBRE 20-10-17 (4002X7ALUMNOSX3MESES=84,042)</t>
        </r>
      </text>
    </comment>
    <comment ref="AI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OCTUBRE, NOVIEMBRE Y DICIEMBRE 20-10-17 (4002X7ALUMNOSX3MESES=84,042)</t>
        </r>
      </text>
    </comment>
    <comment ref="AK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OCTUBRE, NOVIEMBRE Y DICIEMBRE 20-10-17 (4002X7ALUMNOSX3MESES=84,042)</t>
        </r>
      </text>
    </comment>
    <comment ref="AM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enero, febrero y marzo de 7 alumnos 18/01/2018 (4,002*7alumnos * 3meses)=84,042</t>
        </r>
      </text>
    </comment>
    <comment ref="AO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enero, febrero y marzo de 7 alumnos 18/01/2018 (4,002*7alumnos * 3meses)=84,042</t>
        </r>
      </text>
    </comment>
    <comment ref="AQ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enero, febrero y marzo de 7 alumnos 18/01/2018 (4,002*7alumnos * 3meses)=84,042</t>
        </r>
      </text>
    </comment>
    <comment ref="G21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INSCRIPCION 21/09/2016  $2784</t>
        </r>
      </text>
    </comment>
    <comment ref="I21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21/09/2016   $4002</t>
        </r>
      </text>
    </comment>
    <comment ref="K21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21/09/2016  $4002</t>
        </r>
      </text>
    </comment>
    <comment ref="M21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21/09/2016  $4002</t>
        </r>
      </text>
    </comment>
    <comment ref="O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enero,febrero,marzo 31-01-17 4002*3meses=12006*8alumnos=96048</t>
        </r>
      </text>
    </comment>
    <comment ref="Q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enero,febrero,marzo 31-01-17 4002*3meses=12006*8alumnos=96048</t>
        </r>
      </text>
    </comment>
    <comment ref="S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enero,febrero,marzo 31-01-17 4002*3meses=12006*8alumnos=96048</t>
        </r>
      </text>
    </comment>
    <comment ref="U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W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Y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AA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AC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AE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ABRIL, MAYO,JUNIO,JULIO,AGOSTO Y SEPTIEMBRE 05-05-17 (4002X7ALUMNOSX6MESES=168,084)</t>
        </r>
      </text>
    </comment>
    <comment ref="AG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OCTUBRE, NOVIEMBRE Y DICIEMBRE 20-10-17 (4002X7ALUMNOSX3MESES=84,042)</t>
        </r>
      </text>
    </comment>
    <comment ref="AI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OCTUBRE, NOVIEMBRE Y DICIEMBRE 20-10-17 (4002X7ALUMNOSX3MESES=84,042)</t>
        </r>
      </text>
    </comment>
    <comment ref="AK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OCTUBRE, NOVIEMBRE Y DICIEMBRE 20-10-17 (4002X7ALUMNOSX3MESES=84,042)</t>
        </r>
      </text>
    </comment>
    <comment ref="AM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enero, febrero y marzo de 7 alumnos 18/01/2018 (4,002*7alumnos * 3meses)=84,042</t>
        </r>
      </text>
    </comment>
    <comment ref="AO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enero, febrero y marzo de 7 alumnos 18/01/2018 (4,002*7alumnos * 3meses)=84,042</t>
        </r>
      </text>
    </comment>
    <comment ref="AQ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enero, febrero y marzo de 7 alumnos 18/01/2018 (4,002*7alumnos * 3meses)=84,042</t>
        </r>
      </text>
    </comment>
    <comment ref="G22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INSCRIPCION 30/08/2016   $2400
</t>
        </r>
      </text>
    </comment>
    <comment ref="I22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30/09/2016  $3243</t>
        </r>
      </text>
    </comment>
    <comment ref="K22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25/11/2016  $3450</t>
        </r>
      </text>
    </comment>
    <comment ref="M22" authorId="1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PAGA MENSUALIDAD 14/12/2016  $3450</t>
        </r>
      </text>
    </comment>
    <comment ref="O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enero 16-02-17 3,450</t>
        </r>
      </text>
    </comment>
    <comment ref="Q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febrero 02-03-17 3,450</t>
        </r>
      </text>
    </comment>
    <comment ref="S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marzo el 30-03-17 3,450</t>
        </r>
      </text>
    </comment>
    <comment ref="U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abril 28-04-17 3,450</t>
        </r>
      </text>
    </comment>
    <comment ref="W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mayo 11-05-17 2,900</t>
        </r>
      </text>
    </comment>
    <comment ref="Y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JUNIO 08-06-17 2,900
</t>
        </r>
      </text>
    </comment>
    <comment ref="AA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 JULIO 06-07-17 2,900
</t>
        </r>
      </text>
    </comment>
    <comment ref="AC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AGOSTO 31/08/2017</t>
        </r>
      </text>
    </comment>
    <comment ref="AE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MENUALIDAD SEPTIMBRE $2900 14/09/2017</t>
        </r>
      </text>
    </comment>
    <comment ref="AG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octubre 26/10/2017 $2900</t>
        </r>
      </text>
    </comment>
    <comment ref="AI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noviembre 09/11/2017 $2,900</t>
        </r>
      </text>
    </comment>
    <comment ref="AK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diciembre 07/12/2017 $2,900</t>
        </r>
      </text>
    </comment>
    <comment ref="AM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09/01/2018 $2,900</t>
        </r>
      </text>
    </comment>
    <comment ref="AO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01/02/2018 $2,900</t>
        </r>
      </text>
    </comment>
    <comment ref="AQ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15/03/2018 $2,900</t>
        </r>
      </text>
    </comment>
  </commentList>
</comments>
</file>

<file path=xl/comments3.xml><?xml version="1.0" encoding="utf-8"?>
<comments xmlns="http://schemas.openxmlformats.org/spreadsheetml/2006/main">
  <authors>
    <author>auxcontable</author>
  </authors>
  <commentList>
    <comment ref="E2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ROSY RAMOS CONTABILIDAD
</t>
        </r>
      </text>
    </comment>
  </commentList>
</comments>
</file>

<file path=xl/comments4.xml><?xml version="1.0" encoding="utf-8"?>
<comments xmlns="http://schemas.openxmlformats.org/spreadsheetml/2006/main">
  <authors>
    <author>auxcontable</author>
  </authors>
  <commentList>
    <comment ref="J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descuento del 6% 4,500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inscripcion 26/10/2017 $1,600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enro y febrero 08/02/2018 $7,222.50 (3772.50ene+3450feb)=7222.50</t>
        </r>
      </text>
    </comment>
    <comment ref="K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enro y febrero 08/02/2018 $7,222.50 (3772.50ene+3450feb)=7222.50</t>
        </r>
      </text>
    </comment>
    <comment ref="M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08/03/2018 $3450</t>
        </r>
      </text>
    </comment>
    <comment ref="O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abril y mayo $6,693 12/04/2018   abril 3450 mayo 3243</t>
        </r>
      </text>
    </comment>
    <comment ref="Q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abril y mayo $6,693 12/04/2018   abril 3450 mayo 3243</t>
        </r>
      </text>
    </comment>
    <comment ref="S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junio, julio y agosto 20/06/2018 (junio 3450)
(julio 3243)  (agosto 3243)quedando a deber 150de junio</t>
        </r>
      </text>
    </comment>
    <comment ref="U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junio, julio y agosto 20/06/2018 (junio 3450)
(julio 3243)  (agosto 3243)quedando a deber 150de junio</t>
        </r>
      </text>
    </comment>
    <comment ref="W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junio, julio y agosto 20/06/2018 (junio 3450)
(julio 3243)  (agosto 3243)quedando a deber 150de junio</t>
        </r>
      </text>
    </comment>
    <comment ref="Y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sept, oct y nov $9936 26/09/18 
sep(3450+150=3600
oct(3243
nov(3093 quedando a deber 300</t>
        </r>
      </text>
    </comment>
    <comment ref="AA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sept, oct y nov $9936 26/09/18 
sep(3450+150=3600
oct(3243
nov(3093 quedando a deber 300</t>
        </r>
      </text>
    </comment>
    <comment ref="AC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sept, oct y nov $9936 26/09/18 
sep(3450+150=3600
oct(3243
nov(3093 quedando a deber 300</t>
        </r>
      </text>
    </comment>
    <comment ref="AE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diciembre 08/01/2019 $3243 (3450+150cf+172.50int+300int ant)=4,072.50 - 3243 quedando a deber 829.50 </t>
        </r>
      </text>
    </comment>
    <comment ref="AG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y febrero 14/01/2019 $6,693 (enero 3450 feb 3243) </t>
        </r>
      </text>
    </comment>
    <comment ref="AI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y febrero 14/01/2019 $6,693 (enero 3450 feb 3243) </t>
        </r>
      </text>
    </comment>
    <comment ref="AK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complemento dic y mensualidad marzo y abril 12/04/2019 $8,052
dic= 829.50
marzo (3450+150cf+172.50)=3,772.50
abril 3450</t>
        </r>
      </text>
    </comment>
    <comment ref="AM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complemento dic y mensualidad marzo y abril 12/04/2019 $8,052
dic= 829.50
marzo (3450+150cf+172.50)=3,772.50
abril 3450</t>
        </r>
      </text>
    </comment>
    <comment ref="AO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mayo 29/05/2019 $3600</t>
        </r>
      </text>
    </comment>
    <comment ref="AQ7" authorId="0">
      <text>
        <r>
          <rPr>
            <b/>
            <sz val="9"/>
            <color indexed="81"/>
            <rFont val="Tahoma"/>
            <family val="2"/>
          </rPr>
          <t xml:space="preserve">auxcontable:
</t>
        </r>
        <r>
          <rPr>
            <sz val="9"/>
            <color indexed="81"/>
            <rFont val="Tahoma"/>
            <family val="2"/>
          </rPr>
          <t>Pago mensualidad junio 27/06/2019 (3450+150)=360</t>
        </r>
        <r>
          <rPr>
            <b/>
            <sz val="9"/>
            <color indexed="81"/>
            <rFont val="Tahoma"/>
            <family val="2"/>
          </rPr>
          <t>0</t>
        </r>
      </text>
    </comment>
    <comment ref="G8" authorId="0">
      <text>
        <r>
          <rPr>
            <b/>
            <sz val="9"/>
            <color indexed="81"/>
            <rFont val="Tahoma"/>
            <family val="2"/>
          </rPr>
          <t xml:space="preserve">auxcontable:
</t>
        </r>
        <r>
          <rPr>
            <sz val="9"/>
            <color indexed="81"/>
            <rFont val="Tahoma"/>
            <family val="2"/>
          </rPr>
          <t>Pago inscripción 09/01/2018 $1,600</t>
        </r>
      </text>
    </comment>
    <comment ref="I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10/01/2018 $3,450</t>
        </r>
      </text>
    </comment>
    <comment ref="K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05/02/2018 $3,243</t>
        </r>
      </text>
    </comment>
    <comment ref="M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05/03/2018 $3243</t>
        </r>
      </text>
    </comment>
    <comment ref="O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abril 02/04/2018 $3243</t>
        </r>
      </text>
    </comment>
    <comment ref="Q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,mensualidad mayo 05/05/2018 $3243 </t>
        </r>
      </text>
    </comment>
    <comment ref="S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junio 04/05/2018 $3243</t>
        </r>
      </text>
    </comment>
    <comment ref="U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julio 03/07/2018 $3243</t>
        </r>
      </text>
    </comment>
    <comment ref="W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agosto 04/08/2018 $3243</t>
        </r>
      </text>
    </comment>
    <comment ref="Y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septiembre 04/09/2018 $3243</t>
        </r>
      </text>
    </comment>
    <comment ref="AA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octubre 03/10/2018 3243 </t>
        </r>
      </text>
    </comment>
    <comment ref="AC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noviembre 05/11/2018  3243 </t>
        </r>
      </text>
    </comment>
    <comment ref="AE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diciembre 03/12/2018 $3243</t>
        </r>
      </text>
    </comment>
    <comment ref="AG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05/01/2019 $3243 </t>
        </r>
      </text>
    </comment>
    <comment ref="AI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05/02/2019 $3243</t>
        </r>
      </text>
    </comment>
    <comment ref="AK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04/03/2019 $3243</t>
        </r>
      </text>
    </comment>
    <comment ref="AM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abril 05/04/2019 $3243</t>
        </r>
      </text>
    </comment>
    <comment ref="AO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mayo 05/05/2019 $3243 </t>
        </r>
      </text>
    </comment>
    <comment ref="AQ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junio 05/06/2019 $3,243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inscripción 13/11/2017 $1,600</t>
        </r>
      </text>
    </comment>
    <comment ref="I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07/02/2018 (3450+150cf+172.50int)=3772.50</t>
        </r>
      </text>
    </comment>
    <comment ref="K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07/02/2018 $3450</t>
        </r>
      </text>
    </comment>
    <comment ref="M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05/03/2018 $3243</t>
        </r>
      </text>
    </comment>
    <comment ref="O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abril 09/04/2018 $3243 quedando a deber 207 </t>
        </r>
      </text>
    </comment>
    <comment ref="Q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mayo 23/05/2018 complemento abril 207 y mayo 3600 </t>
        </r>
      </text>
    </comment>
    <comment ref="S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junio 19/06/2018 $3450 </t>
        </r>
      </text>
    </comment>
    <comment ref="U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julio 04/07/2018 $3243</t>
        </r>
      </text>
    </comment>
    <comment ref="W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agosto 07/08/2018 $3243 quedando a deber 357 </t>
        </r>
      </text>
    </comment>
    <comment ref="Y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septiembre 03/09/2018 (3243+357 intereses anteriores )=3600</t>
        </r>
      </text>
    </comment>
    <comment ref="AA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octubre 04/10/2018 $3243 </t>
        </r>
      </text>
    </comment>
    <comment ref="AC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noviembre 01/11/2018 $3243</t>
        </r>
      </text>
    </comment>
    <comment ref="AE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diciembre 03/12/2018 $3243</t>
        </r>
      </text>
    </comment>
    <comment ref="AG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04/01/2019 $3243 </t>
        </r>
      </text>
    </comment>
    <comment ref="AI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05/02/2019 $3243 </t>
        </r>
      </text>
    </comment>
    <comment ref="AK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28/03/2019 $3600 (3450+150)</t>
        </r>
      </text>
    </comment>
    <comment ref="AM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abril 01/04/2019 $3243 </t>
        </r>
      </text>
    </comment>
    <comment ref="AO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mayo 03/05/2019 $3243</t>
        </r>
      </text>
    </comment>
    <comment ref="AQ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junio 03/06/2019 $3243 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inscripcion 03/11/2017 $1,600</t>
        </r>
      </text>
    </comment>
    <comment ref="I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09/02/2017 realizando 3 pagos de 1000 y 1 de 772.50 </t>
        </r>
      </text>
    </comment>
    <comment ref="K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14/02/2017 $3450</t>
        </r>
      </text>
    </comment>
    <comment ref="M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05/03/2017 realizando 3 pagos de 1000 y 243 EL 15/05/2018</t>
        </r>
      </text>
    </comment>
    <comment ref="O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abril 15/05/2018 (3450+150+172.50) 3772.50</t>
        </r>
      </text>
    </comment>
    <comment ref="Q10" authorId="0">
      <text>
        <r>
          <rPr>
            <b/>
            <sz val="9"/>
            <color indexed="81"/>
            <rFont val="Tahoma"/>
            <family val="2"/>
          </rPr>
          <t xml:space="preserve">auxcontable:
</t>
        </r>
        <r>
          <rPr>
            <sz val="9"/>
            <color indexed="81"/>
            <rFont val="Tahoma"/>
            <family val="2"/>
          </rPr>
          <t>Pago mensualidad mayo 31/05/2018 3450 quedando a deber 150</t>
        </r>
      </text>
    </comment>
    <comment ref="S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junio 15/06/2018 $3450</t>
        </r>
      </text>
    </comment>
    <comment ref="U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julio 03/10/2018 4,000 (3450+150cf+517.50int+150 anterio) quedando a deber 267.50</t>
        </r>
      </text>
    </comment>
    <comment ref="W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agosto 05/10/2018 4,000 (3450+150cf+345int+267.50anterio) quedando a deber 212.50</t>
        </r>
      </text>
    </comment>
    <comment ref="Y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septiembre 03/01/2019 $4000 (3450+150cf+690int +212 anterior=4,502.50 - 4000 quedando a deber 502.50 </t>
        </r>
      </text>
    </comment>
    <comment ref="AA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05/02/2019 complemento mensualidad sep $502.50 y abono 2997.50 a octubre </t>
        </r>
      </text>
    </comment>
    <comment ref="AC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$7,000 08/02/2019 complemento octubre 1,292.50 + men nov 4,117.50 y abono 1590 a dic </t>
        </r>
      </text>
    </comment>
    <comment ref="AE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$3,000 15/02/2019 complemento diciembre 2,355 y abono 645 a enero</t>
        </r>
      </text>
    </comment>
    <comment ref="AG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28/02/2019 $5000 complemento mensualidad enero (3,127.50 y abono 1,872.50 a febrero)</t>
        </r>
      </text>
    </comment>
    <comment ref="AI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complemento mensualidad febrero 26/03/2019 $2000 y abono 100 a marzo</t>
        </r>
      </text>
    </comment>
    <comment ref="AK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02/04/2019 (3450+150+172.50) =3772.50 -100 teniendo un saldo a favor de 172.50</t>
        </r>
      </text>
    </comment>
    <comment ref="AM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abril 03/05/2019 $3,105 (3450+150+1720.50)=3,772.50-172.50 a favor - 3105 pago = 495 debe </t>
        </r>
      </text>
    </comment>
    <comment ref="AO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mayo 15/05/2019 
(3450+495int anteriores)= $3.945</t>
        </r>
      </text>
    </comment>
    <comment ref="AQ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junio 29/06/2019 (3450+150)=3600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inscripcion 15/11/2017 $1,600</t>
        </r>
      </text>
    </comment>
    <comment ref="I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09/02/2018 $3,600 quedando a deber 172.50</t>
        </r>
      </text>
    </comment>
    <comment ref="K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09/02/2018 $3,450</t>
        </r>
      </text>
    </comment>
    <comment ref="M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15/03/2018 $3622.50 y pago de complemento enero (3450+172.50enero)</t>
        </r>
      </text>
    </comment>
    <comment ref="O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abril 24/04/2018 $3600 </t>
        </r>
      </text>
    </comment>
    <comment ref="Q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mayo 23/05/2018 $3,600</t>
        </r>
      </text>
    </comment>
    <comment ref="S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junio 26/06/2018 (3450+150)=3600</t>
        </r>
      </text>
    </comment>
    <comment ref="U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julio 14/07/2018 $3600 teniendo a favor 150 </t>
        </r>
      </text>
    </comment>
    <comment ref="W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agosto 31/07/2018 $3243 pronto pago </t>
        </r>
      </text>
    </comment>
    <comment ref="Y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septiembre 27/08/2018 (3243-150 a favor)=3,093</t>
        </r>
      </text>
    </comment>
    <comment ref="AA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octubre 28/09/2018 $3243 </t>
        </r>
      </text>
    </comment>
    <comment ref="AC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noviembre y diciembre 30/01/2019 $7,717.50
(nov 3450+150cf+345int)= 3,945
(dic 3450+150cf +172.50int)=3772.50</t>
        </r>
      </text>
    </comment>
    <comment ref="AE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noviembre y diciembre 30/01/2019 $7,717.50
(nov 3450+150cf+345int)= 3,945
(dic 3450+150cf +172.50int)=3772.50</t>
        </r>
      </text>
    </comment>
    <comment ref="AG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20/03/2019 enero y febrero 
enero(3450+150cf+345int)= 3,945
feb(3450+150cf+172.50int)=3,772.50</t>
        </r>
      </text>
    </comment>
    <comment ref="AI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20/03/2019 enero y febrero 
enero(3450+150cf+345int)= 3,945
feb(3450+150cf+172.50int)=3,772.50</t>
        </r>
      </text>
    </comment>
    <comment ref="AK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marzo, abril, mayo y junio 07/05/2019 $14,410.50
marzo(3450+150+345int)=3,945
abril (3450+150+172.50)=3,772.50
mayo (3450) 
junio (3243)</t>
        </r>
      </text>
    </comment>
    <comment ref="AM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marzo, abril, mayo y junio 07/05/2019 $14,410.50
marzo(3450+150+345int)=3,945
abril (3450+150+172.50)=3,772.50
mayo (3450) 
junio (3243)</t>
        </r>
      </text>
    </comment>
    <comment ref="AO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marzo, abril, mayo y junio 07/05/2019 $14,410.50
marzo(3450+150+345int)=3,945
abril (3450+150+172.50)=3,772.50
mayo (3450) 
junio (3243)</t>
        </r>
      </text>
    </comment>
    <comment ref="AQ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marzo, abril, mayo y junio 07/05/2019 $14,410.50
marzo(3450+150+345int)=3,945
abril (3450+150+172.50)=3,772.50
mayo (3450) 
junio (3243)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inscripción 26/10/2017 $1,600</t>
        </r>
      </text>
    </comment>
    <comment ref="I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30/01/2018 $3450 y el 31/01/2018 150</t>
        </r>
      </text>
    </comment>
    <comment ref="K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12/02/2018 $3450</t>
        </r>
      </text>
    </comment>
    <comment ref="M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09/03/2018 $3450</t>
        </r>
      </text>
    </comment>
    <comment ref="O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abril 11/04/2018 $3,450</t>
        </r>
      </text>
    </comment>
    <comment ref="Q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mayo 14/05/2018 $3,450</t>
        </r>
      </text>
    </comment>
    <comment ref="S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junio 08/06/2018 $3450</t>
        </r>
      </text>
    </comment>
    <comment ref="U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julio 13/07/2018 $3450</t>
        </r>
      </text>
    </comment>
    <comment ref="W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agosto 10/08/2018 $3450</t>
        </r>
      </text>
    </comment>
    <comment ref="Y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septiembre 12/09/2018 $3450 </t>
        </r>
      </text>
    </comment>
    <comment ref="AA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octubre 12/10/2018 $3450</t>
        </r>
      </text>
    </comment>
    <comment ref="AC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noviembre 12/11/2018 $3450</t>
        </r>
      </text>
    </comment>
    <comment ref="AE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diciembre 10/12/2018 $3450</t>
        </r>
      </text>
    </comment>
    <comment ref="AG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10/01/2019 $3450</t>
        </r>
      </text>
    </comment>
    <comment ref="AI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13/02/2019 $3450 </t>
        </r>
      </text>
    </comment>
    <comment ref="AK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13/03/2019 $3450 </t>
        </r>
      </text>
    </comment>
    <comment ref="AM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abril 15/04/2019 $3450</t>
        </r>
      </text>
    </comment>
    <comment ref="AO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mayo 13/05/2019 $3450</t>
        </r>
      </text>
    </comment>
    <comment ref="AQ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junio 14/06/2019 $3450 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inscripción 22/11/2017 $1,600</t>
        </r>
      </text>
    </comment>
    <comment ref="I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18/01/2018 (4002*4alumnos*6meses)=96,048</t>
        </r>
      </text>
    </comment>
    <comment ref="K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18/01/2018 (4002*4alumnos*6meses)=96,048</t>
        </r>
      </text>
    </comment>
    <comment ref="M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18/01/2018 (4002*4alumnos*6meses)=96,048</t>
        </r>
      </text>
    </comment>
    <comment ref="O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18/01/2018 (4002*4alumnos*6meses)=96,048</t>
        </r>
      </text>
    </comment>
    <comment ref="Q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18/01/2018 (4002*4alumnos*6meses)=96,048</t>
        </r>
      </text>
    </comment>
    <comment ref="S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18/01/2018 (4002*4alumnos*6meses)=96,048</t>
        </r>
      </text>
    </comment>
    <comment ref="U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julio a diciembre 12/07/2018 (4002*4alumnos*6meses)=96,048</t>
        </r>
      </text>
    </comment>
    <comment ref="W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julio a diciembre 12/07/2018 (4002*4alumnos*6meses)=96,048</t>
        </r>
      </text>
    </comment>
    <comment ref="Y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julio a diciembre 12/07/2018 (4002*4alumnos*6meses)=96,048</t>
        </r>
      </text>
    </comment>
    <comment ref="AA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julio a diciembre 12/07/2018 (4002*4alumnos*6meses)=96,048</t>
        </r>
      </text>
    </comment>
    <comment ref="AC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julio a diciembre 12/07/2018 (4002*4alumnos*6meses)=96,048</t>
        </r>
      </text>
    </comment>
    <comment ref="AE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julio a diciembre 12/07/2018 (4002*4alumnos*6meses)=96,048</t>
        </r>
      </text>
    </comment>
    <comment ref="AG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2019  29/01/2019 (4002*4alumnos*6meses)=96,048</t>
        </r>
      </text>
    </comment>
    <comment ref="AI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2019  29/01/2019 (4002*4alumnos*6meses)=96,048</t>
        </r>
      </text>
    </comment>
    <comment ref="AK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2019  29/01/2019 (4002*4alumnos*6meses)=96,048</t>
        </r>
      </text>
    </comment>
    <comment ref="AM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2019  29/01/2019 (4002*4alumnos*6meses)=96,048</t>
        </r>
      </text>
    </comment>
    <comment ref="AO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2019  29/01/2019 (4002*4alumnos*6meses)=96,048</t>
        </r>
      </text>
    </comment>
    <comment ref="AQ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2019  29/01/2019 (4002*4alumnos*6meses)=96,048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inscripción 22/11/2017 $1,600</t>
        </r>
      </text>
    </comment>
    <comment ref="I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18/01/2018 (4002*4alumnos*6meses)=96,048</t>
        </r>
      </text>
    </comment>
    <comment ref="K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18/01/2018 (4002*4alumnos*6meses)=96,048</t>
        </r>
      </text>
    </comment>
    <comment ref="M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18/01/2018 (4002*4alumnos*6meses)=96,048</t>
        </r>
      </text>
    </comment>
    <comment ref="O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18/01/2018 (4002*4alumnos*6meses)=96,048</t>
        </r>
      </text>
    </comment>
    <comment ref="Q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18/01/2018 (4002*4alumnos*6meses)=96,048</t>
        </r>
      </text>
    </comment>
    <comment ref="S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18/01/2018 (4002*4alumnos*6meses)=96,048</t>
        </r>
      </text>
    </comment>
    <comment ref="U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julio a diciembre 12/07/2018 (4002*4alumnos*6meses)=96,048</t>
        </r>
      </text>
    </comment>
    <comment ref="W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julio a diciembre 12/07/2018 (4002*4alumnos*6meses)=96,048</t>
        </r>
      </text>
    </comment>
    <comment ref="Y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julio a diciembre 12/07/2018 (4002*4alumnos*6meses)=96,048</t>
        </r>
      </text>
    </comment>
    <comment ref="AA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julio a diciembre 12/07/2018 (4002*4alumnos*6meses)=96,048</t>
        </r>
      </text>
    </comment>
    <comment ref="AC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julio a diciembre 12/07/2018 (4002*4alumnos*6meses)=96,048</t>
        </r>
      </text>
    </comment>
    <comment ref="AE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julio a diciembre 12/07/2018 (4002*4alumnos*6meses)=96,048</t>
        </r>
      </text>
    </comment>
    <comment ref="AG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2019  29/01/2019 (4002*4alumnos*6meses)=96,048</t>
        </r>
      </text>
    </comment>
    <comment ref="AI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2019  29/01/2019 (4002*4alumnos*6meses)=96,048</t>
        </r>
      </text>
    </comment>
    <comment ref="AK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2019  29/01/2019 (4002*4alumnos*6meses)=96,048</t>
        </r>
      </text>
    </comment>
    <comment ref="AM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2019  29/01/2019 (4002*4alumnos*6meses)=96,048</t>
        </r>
      </text>
    </comment>
    <comment ref="AO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2019  29/01/2019 (4002*4alumnos*6meses)=96,048</t>
        </r>
      </text>
    </comment>
    <comment ref="AQ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2019  29/01/2019 (4002*4alumnos*6meses)=96,048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inscripción 22/11/2017 $1,600</t>
        </r>
      </text>
    </comment>
    <comment ref="I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18/01/2018 (4002*4alumnos*6meses)=96,048</t>
        </r>
      </text>
    </comment>
    <comment ref="K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18/01/2018 (4002*4alumnos*6meses)=96,048</t>
        </r>
      </text>
    </comment>
    <comment ref="M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18/01/2018 (4002*4alumnos*6meses)=96,048</t>
        </r>
      </text>
    </comment>
    <comment ref="O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18/01/2018 (4002*4alumnos*6meses)=96,048</t>
        </r>
      </text>
    </comment>
    <comment ref="Q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18/01/2018 (4002*4alumnos*6meses)=96,048</t>
        </r>
      </text>
    </comment>
    <comment ref="S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18/01/2018 (4002*4alumnos*6meses)=96,048</t>
        </r>
      </text>
    </comment>
    <comment ref="U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julio a diciembre 12/07/2018 (4002*4alumnos*6meses)=96,048</t>
        </r>
      </text>
    </comment>
    <comment ref="W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julio a diciembre 12/07/2018 (4002*4alumnos*6meses)=96,048</t>
        </r>
      </text>
    </comment>
    <comment ref="Y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julio a diciembre 12/07/2018 (4002*4alumnos*6meses)=96,048</t>
        </r>
      </text>
    </comment>
    <comment ref="AA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julio a diciembre 12/07/2018 (4002*4alumnos*6meses)=96,048</t>
        </r>
      </text>
    </comment>
    <comment ref="AC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julio a diciembre 12/07/2018 (4002*4alumnos*6meses)=96,048</t>
        </r>
      </text>
    </comment>
    <comment ref="AE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julio a diciembre 12/07/2018 (4002*4alumnos*6meses)=96,048</t>
        </r>
      </text>
    </comment>
    <comment ref="AG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2019  29/01/2019 (4002*4alumnos*6meses)=96,048</t>
        </r>
      </text>
    </comment>
    <comment ref="AI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2019  29/01/2019 (4002*4alumnos*6meses)=96,048</t>
        </r>
      </text>
    </comment>
    <comment ref="AK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2019  29/01/2019 (4002*4alumnos*6meses)=96,048</t>
        </r>
      </text>
    </comment>
    <comment ref="AM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2019  29/01/2019 (4002*4alumnos*6meses)=96,048</t>
        </r>
      </text>
    </comment>
    <comment ref="AO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2019  29/01/2019 (4002*4alumnos*6meses)=96,048</t>
        </r>
      </text>
    </comment>
    <comment ref="AQ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2019  29/01/2019 (4002*4alumnos*6meses)=96,048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inscripción 22/11/2017 $1,600</t>
        </r>
      </text>
    </comment>
    <comment ref="I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18/01/2018 (4002*4alumnos*6meses)=96,048</t>
        </r>
      </text>
    </comment>
    <comment ref="K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18/01/2018 (4002*4alumnos*6meses)=96,048</t>
        </r>
      </text>
    </comment>
    <comment ref="M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18/01/2018 (4002*4alumnos*6meses)=96,048</t>
        </r>
      </text>
    </comment>
    <comment ref="O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18/01/2018 (4002*4alumnos*6meses)=96,048</t>
        </r>
      </text>
    </comment>
    <comment ref="Q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18/01/2018 (4002*4alumnos*6meses)=96,048</t>
        </r>
      </text>
    </comment>
    <comment ref="S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18/01/2018 (4002*4alumnos*6meses)=96,048</t>
        </r>
      </text>
    </comment>
    <comment ref="U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julio a diciembre 12/07/2018 (4002*4alumnos*6meses)=96,048</t>
        </r>
      </text>
    </comment>
    <comment ref="W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julio a diciembre 12/07/2018 (4002*4alumnos*6meses)=96,048</t>
        </r>
      </text>
    </comment>
    <comment ref="Y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julio a diciembre 12/07/2018 (4002*4alumnos*6meses)=96,048</t>
        </r>
      </text>
    </comment>
    <comment ref="AA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julio a diciembre 12/07/2018 (4002*4alumnos*6meses)=96,048</t>
        </r>
      </text>
    </comment>
    <comment ref="AC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julio a diciembre 12/07/2018 (4002*4alumnos*6meses)=96,048</t>
        </r>
      </text>
    </comment>
    <comment ref="AE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julio a diciembre 12/07/2018 (4002*4alumnos*6meses)=96,048</t>
        </r>
      </text>
    </comment>
    <comment ref="AG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2019  29/01/2019 (4002*4alumnos*6meses)=96,048</t>
        </r>
      </text>
    </comment>
    <comment ref="AI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2019  29/01/2019 (4002*4alumnos*6meses)=96,048</t>
        </r>
      </text>
    </comment>
    <comment ref="AK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2019  29/01/2019 (4002*4alumnos*6meses)=96,048</t>
        </r>
      </text>
    </comment>
    <comment ref="AM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2019  29/01/2019 (4002*4alumnos*6meses)=96,048</t>
        </r>
      </text>
    </comment>
    <comment ref="AO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2019  29/01/2019 (4002*4alumnos*6meses)=96,048</t>
        </r>
      </text>
    </comment>
    <comment ref="AQ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mensualidades enero a junio 2019  29/01/2019 (4002*4alumnos*6meses)=96,048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inscripción 26/10/2017 $1,600</t>
        </r>
      </text>
    </comment>
    <comment ref="I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08/01/2018 $3450</t>
        </r>
      </text>
    </comment>
    <comment ref="K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08/02/2018 $3450</t>
        </r>
      </text>
    </comment>
    <comment ref="M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03/03/2018 $3243</t>
        </r>
      </text>
    </comment>
    <comment ref="O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abril 15/04/2018 $3450</t>
        </r>
      </text>
    </comment>
    <comment ref="Q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mayo 16/05/2018 $3450 quedando a deber 150 </t>
        </r>
      </text>
    </comment>
    <comment ref="S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junio 15/06/2018 $3450</t>
        </r>
      </text>
    </comment>
    <comment ref="U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julio 16/07/2018 $3450 quedando a deber 150</t>
        </r>
      </text>
    </comment>
    <comment ref="W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agosto 15/08/2018 $3450</t>
        </r>
      </text>
    </comment>
    <comment ref="Y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septiembre 15/09/2018 $3450</t>
        </r>
      </text>
    </comment>
    <comment ref="AA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octubre 15/10/2018 (3450+300inte anterios)=3750</t>
        </r>
      </text>
    </comment>
    <comment ref="AC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noviembre 20/11/2018 3450 quedando a deber 150 </t>
        </r>
      </text>
    </comment>
    <comment ref="AE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diciembre 15/12/2018 $3450</t>
        </r>
      </text>
    </comment>
    <comment ref="AG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06/02/2019 $3600 quedando a deber 172.50 mas intereses anteriores </t>
        </r>
      </text>
    </comment>
    <comment ref="AI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06/02/2019 $3243 quedando a deber 207 mas intereses anteriores </t>
        </r>
      </text>
    </comment>
    <comment ref="AK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15/03/2019 $3450</t>
        </r>
      </text>
    </comment>
    <comment ref="AM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abril 15/04/2019 $3450 </t>
        </r>
      </text>
    </comment>
    <comment ref="AO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interes anterior y mensualidad $3600 mayo 05/06/2019 (529.50 int)
 mayo abono $3,070.50</t>
        </r>
      </text>
    </comment>
    <comment ref="AQ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junio 14/06/2019 $4,152 (compl int ante 702 + 3450 mensualidad junio)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inscripción 31/10/2017 $3,200</t>
        </r>
      </text>
    </comment>
    <comment ref="I18" authorId="0">
      <text>
        <r>
          <rPr>
            <b/>
            <sz val="9"/>
            <color indexed="81"/>
            <rFont val="Tahoma"/>
            <family val="2"/>
          </rPr>
          <t xml:space="preserve">auxcontable:
</t>
        </r>
        <r>
          <rPr>
            <sz val="9"/>
            <color indexed="81"/>
            <rFont val="Tahoma"/>
            <family val="2"/>
          </rPr>
          <t>Pago mensualidad enero 30/01/2018 $1650 y el 31/01/2018 $350</t>
        </r>
      </text>
    </comment>
    <comment ref="K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14/02/2018 $3450</t>
        </r>
      </text>
    </comment>
    <comment ref="M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05/03/2018 $3243</t>
        </r>
      </text>
    </comment>
    <comment ref="O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abril 04/04/2018 $3243 </t>
        </r>
      </text>
    </comment>
    <comment ref="Q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mayo 04/05/2018 $3,243</t>
        </r>
      </text>
    </comment>
    <comment ref="S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junio 05/06/2018 $3243 </t>
        </r>
      </text>
    </comment>
    <comment ref="U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julio 04/07/2018 $3243</t>
        </r>
      </text>
    </comment>
    <comment ref="W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agosto 03/08/2018 $3243</t>
        </r>
      </text>
    </comment>
    <comment ref="Y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septiembre 04/09/2018 $3243</t>
        </r>
      </text>
    </comment>
    <comment ref="AA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octubre 03/10/2018 $3761.88</t>
        </r>
      </text>
    </comment>
    <comment ref="AC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noviembre 13/11/2018 $3450</t>
        </r>
      </text>
    </comment>
    <comment ref="AE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diciembre 10/12/18 $3450</t>
        </r>
      </text>
    </comment>
    <comment ref="AG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05/01/2019 $3243 </t>
        </r>
      </text>
    </comment>
    <comment ref="AI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14/02/2019 $3450</t>
        </r>
      </text>
    </comment>
    <comment ref="AK18" authorId="0">
      <text>
        <r>
          <rPr>
            <b/>
            <sz val="9"/>
            <color indexed="81"/>
            <rFont val="Tahoma"/>
            <family val="2"/>
          </rPr>
          <t xml:space="preserve">auxcontable:
</t>
        </r>
        <r>
          <rPr>
            <sz val="9"/>
            <color indexed="81"/>
            <rFont val="Tahoma"/>
            <family val="2"/>
          </rPr>
          <t>Pago mensualidad marzo 08/04/2019 $3772.50 (3450+150cf+172.50)</t>
        </r>
      </text>
    </comment>
    <comment ref="AM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abril 30/04/2019 $3600</t>
        </r>
      </text>
    </comment>
    <comment ref="AO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mayo 15/05/2019 $3450 </t>
        </r>
      </text>
    </comment>
    <comment ref="AQ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junio 14/06/2019 $3450 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inscripción 19/09/2017 $3200</t>
        </r>
      </text>
    </comment>
    <comment ref="I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16/02/2018 $3600  (3450+150+172.50)3772.50 quedando a deber 172.50</t>
        </r>
      </text>
    </comment>
    <comment ref="K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27/02/2018 $3600</t>
        </r>
      </text>
    </comment>
    <comment ref="M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12/03/2018 $3500 quedando 50 a favor </t>
        </r>
      </text>
    </comment>
    <comment ref="O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abril 07/05/2018 $3,622.50 quedando a deber 100</t>
        </r>
      </text>
    </comment>
    <comment ref="Q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mayo 07/05/2018 $3450</t>
        </r>
      </text>
    </comment>
    <comment ref="S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junio 31/05/2018 $3250 </t>
        </r>
      </text>
    </comment>
    <comment ref="U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julio 09/08/2018 (3450+150cf+172.50) 3772.50</t>
        </r>
      </text>
    </comment>
    <comment ref="W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agosto  13/09/2018 $3772.50 </t>
        </r>
      </text>
    </comment>
    <comment ref="Y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septiembre con retenciones 2 al millar $4,728.88 (3772.50 sep y 783.88 a oct </t>
        </r>
      </text>
    </comment>
    <comment ref="AA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septiembre con retenciones 2 al millar $4,728.88 (3772.50 sep y 783.88 a oct y abono faltante 26/12/2018 $ 2989 </t>
        </r>
      </text>
    </comment>
    <comment ref="AC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noviembre 30/10/2018 3243</t>
        </r>
      </text>
    </comment>
    <comment ref="AE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diciembre 20/02/2019 (3450+150cf+345int)=3,945</t>
        </r>
      </text>
    </comment>
    <comment ref="AG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26/03/2019 (3450+150+340int)=3,940</t>
        </r>
      </text>
    </comment>
    <comment ref="AI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29/03/2019 (3450+150+172.50)3,775.50</t>
        </r>
      </text>
    </comment>
    <comment ref="AK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marzo, abril y mayo 11/07/2019 
(marzo 3450+150+690)=4,287.62
(abril 3450+150+517.50)=4,117.50
(mayo 2760)</t>
        </r>
      </text>
    </comment>
    <comment ref="AM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marzo, abril y mayo 11/07/2019 
(marzo 3450+150+690)=4,287.62
(abril 3450+150+517.50)=4,117.50
(mayo 2760)</t>
        </r>
      </text>
    </comment>
    <comment ref="AO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marzo, abril y mayo 11/07/2019 
(marzo 3450+150+690)=4,287.62
(abril 3450+150+517.50)=4,117.50
(mayo 2760) se condonaron inereses </t>
        </r>
      </text>
    </comment>
    <comment ref="AQ1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 mensualidad junio 12/07/2019 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inscripción 01/12/2017 $3,200</t>
        </r>
      </text>
    </comment>
    <comment ref="I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18/12/2017 $3,450</t>
        </r>
      </text>
    </comment>
    <comment ref="K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26/02/2018 $3450</t>
        </r>
      </text>
    </comment>
    <comment ref="M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10/04/2018 (3450+150+172.50) 3,772.50</t>
        </r>
      </text>
    </comment>
    <comment ref="O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abril 17/05/2018 (3450+150cf+172.50int) 3,772.50</t>
        </r>
      </text>
    </comment>
    <comment ref="Q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mayo 17/05/2018 (3450+150) $3600</t>
        </r>
      </text>
    </comment>
    <comment ref="S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junio 25/06/2018 (3450+150)=3600</t>
        </r>
      </text>
    </comment>
    <comment ref="U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julio 24/08/2018 (3450+150+172.50)= 3,772.50 </t>
        </r>
      </text>
    </comment>
    <comment ref="W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agosto 24/08/2018 (3450+150)=3600</t>
        </r>
      </text>
    </comment>
    <comment ref="Y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septiembre 18/10/2018 (3450+150cf+172.50)=3772.50</t>
        </r>
      </text>
    </comment>
    <comment ref="AA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octubre 30/11/2018 $3772.50 (3450+150cf+172.50)</t>
        </r>
      </text>
    </comment>
    <comment ref="AC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noviembre 30/11/2018 $3600 (3450+150cf)</t>
        </r>
      </text>
    </comment>
    <comment ref="AE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diciembre 10/12/18 $3450</t>
        </r>
      </text>
    </comment>
    <comment ref="AG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04/01/2019 $3243</t>
        </r>
      </text>
    </comment>
    <comment ref="AI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09/02/2019 $3450 </t>
        </r>
      </text>
    </comment>
    <comment ref="AK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15/03/2019 $3450</t>
        </r>
      </text>
    </comment>
    <comment ref="AM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abril 30/04/2019 $3600</t>
        </r>
      </text>
    </comment>
    <comment ref="AO2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mayo 15/05/2019 $3450 </t>
        </r>
      </text>
    </comment>
    <comment ref="AQ20" authorId="0">
      <text>
        <r>
          <rPr>
            <b/>
            <sz val="9"/>
            <color indexed="81"/>
            <rFont val="Tahoma"/>
            <family val="2"/>
          </rPr>
          <t xml:space="preserve">auxcontable:
</t>
        </r>
        <r>
          <rPr>
            <sz val="9"/>
            <color indexed="81"/>
            <rFont val="Tahoma"/>
            <family val="2"/>
          </rPr>
          <t>Pago mensualidad junio 14/06/2019 $3400 y 17/06/2019 $50</t>
        </r>
      </text>
    </comment>
    <comment ref="G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inscripción 12/01/2018 $1,600</t>
        </r>
      </text>
    </comment>
    <comment ref="I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12/01/2018 $3,450</t>
        </r>
      </text>
    </comment>
    <comment ref="K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05/02/2018 $3,243</t>
        </r>
      </text>
    </comment>
    <comment ref="M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02/03/2018 $3,242</t>
        </r>
      </text>
    </comment>
    <comment ref="O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abril 04/04/2018 $3,243 </t>
        </r>
      </text>
    </comment>
    <comment ref="Q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mayo 07/05/2018 $3243 y 207 el 18/05/2018 </t>
        </r>
      </text>
    </comment>
    <comment ref="S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junio 04/06/2018 $3,243</t>
        </r>
      </text>
    </comment>
    <comment ref="U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julio 04/07/2018 $3243</t>
        </r>
      </text>
    </comment>
    <comment ref="W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agosto 06/08/2018 $3243 </t>
        </r>
      </text>
    </comment>
    <comment ref="Y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septiembre 04/09/2018 $3243 </t>
        </r>
      </text>
    </comment>
    <comment ref="AA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octubre 02/10/2018 $3243</t>
        </r>
      </text>
    </comment>
    <comment ref="AC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noviembre 06/11/2018 3243 quedando a deber 207 </t>
        </r>
      </text>
    </comment>
    <comment ref="AE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diciembre 05/12/18 $3243</t>
        </r>
      </text>
    </comment>
    <comment ref="AG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enero-junio 2019 14/12/2018 PAGO CON RETENCIONES 2 AL MILLAR </t>
        </r>
      </text>
    </comment>
    <comment ref="AI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enero-junio 2019 14/12/2018 PAGO CON RETENCIONES 2 AL MILLAR </t>
        </r>
      </text>
    </comment>
    <comment ref="AK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enero-junio 2019 14/12/2018 PAGO CON RETENCIONES 2 AL MILLAR </t>
        </r>
      </text>
    </comment>
    <comment ref="AM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enero-junio 2019 14/12/2018 PAGO CON RETENCIONES 2 AL MILLAR </t>
        </r>
      </text>
    </comment>
    <comment ref="AO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enero-junio 2019 14/12/2018 PAGO CON RETENCIONES 2 AL MILLAR </t>
        </r>
      </text>
    </comment>
    <comment ref="AQ2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enero-junio 2019 14/12/2018 PAGO CON RETENCIONES 2 AL MILLAR </t>
        </r>
      </text>
    </comment>
    <comment ref="G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inscripcion 03/11/2017 $1,600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22/01/2018 $4,002</t>
        </r>
      </text>
    </comment>
    <comment ref="K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14/02/2018 $4,002</t>
        </r>
      </text>
    </comment>
    <comment ref="M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14/03/2018 $4,002</t>
        </r>
      </text>
    </comment>
    <comment ref="O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abril 13/04/2018 $4,002</t>
        </r>
      </text>
    </comment>
    <comment ref="Q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mayo 15/05/2018 $4002</t>
        </r>
      </text>
    </comment>
    <comment ref="S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junio 15/06/2018 $4002</t>
        </r>
      </text>
    </comment>
    <comment ref="U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julio 13/07/2018 $4002</t>
        </r>
      </text>
    </comment>
    <comment ref="W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agosto 14/08/2018 $3450ya que no va a requerir factura </t>
        </r>
      </text>
    </comment>
    <comment ref="Y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septiembre 14/09/2018 $3450</t>
        </r>
      </text>
    </comment>
    <comment ref="AA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octubre 12/10/2018 $3450</t>
        </r>
      </text>
    </comment>
    <comment ref="AC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noviembre 14/11/2018 $3450</t>
        </r>
      </text>
    </comment>
    <comment ref="AE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diciembre 14/12/2018  $3450</t>
        </r>
      </text>
    </comment>
    <comment ref="AI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01/02/2019 $3450</t>
        </r>
      </text>
    </comment>
    <comment ref="AK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01/03/2019 $3450</t>
        </r>
      </text>
    </comment>
    <comment ref="AM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abril 02/04/2019 $3450</t>
        </r>
      </text>
    </comment>
    <comment ref="AO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mayo 30/04/2019 $3450</t>
        </r>
      </text>
    </comment>
    <comment ref="AQ2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junio 04/06/2019 $3450 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inscripción 11/11/2017 $1,600</t>
        </r>
      </text>
    </comment>
    <comment ref="I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03/01/2018 $3,243</t>
        </r>
      </text>
    </comment>
    <comment ref="K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02/02/2018 $3,243</t>
        </r>
      </text>
    </comment>
    <comment ref="M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03/03/2018 $3,243</t>
        </r>
      </text>
    </comment>
    <comment ref="O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abril 12/05/2018 $3,600 y 172.50 el 16/05/2018 </t>
        </r>
      </text>
    </comment>
    <comment ref="Q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mayo 12/05/2018 $3450</t>
        </r>
      </text>
    </comment>
    <comment ref="S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junio 07/06/2018 $3450</t>
        </r>
      </text>
    </comment>
    <comment ref="U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julio 05/07/2018 $3243</t>
        </r>
      </text>
    </comment>
    <comment ref="W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agosto 09/08/2018 $3450</t>
        </r>
      </text>
    </comment>
    <comment ref="Y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septiembre 04/09/2018 $3243</t>
        </r>
      </text>
    </comment>
    <comment ref="AA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octubre 18/10/2018 $3450 </t>
        </r>
      </text>
    </comment>
    <comment ref="AC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noviembre 07/11/2018 $3450</t>
        </r>
      </text>
    </comment>
    <comment ref="AE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diciembre 10/12/18 $3450</t>
        </r>
      </text>
    </comment>
    <comment ref="AG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01/02/2019 $3450 quedando a deber 322.50 </t>
        </r>
      </text>
    </comment>
    <comment ref="AI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01/02/2019 $3243 </t>
        </r>
      </text>
    </comment>
    <comment ref="AK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05/03/2019 $3243 </t>
        </r>
      </text>
    </comment>
    <comment ref="AM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abril 11/04/2019 $3450 </t>
        </r>
      </text>
    </comment>
    <comment ref="AO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mayo 03/05/2019 $3,243 quedando a deber 322.50 de int meses ante</t>
        </r>
      </text>
    </comment>
    <comment ref="AQ2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junio 31/05/2019 $3243 y 322.50 el 04/07/2019 intereses anteriores </t>
        </r>
      </text>
    </comment>
    <comment ref="G2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inscripcion 01/11/2017 $1600</t>
        </r>
      </text>
    </comment>
    <comment ref="I2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enero a septiembre 03/10/2018 $40,162.50
enero (3450+150cf+1552.50) 5,152.50</t>
        </r>
      </text>
    </comment>
    <comment ref="K2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enero a septiembre 03/10/2018 $40,162.50
Febrero (3450+150cf+1380) 4,980</t>
        </r>
      </text>
    </comment>
    <comment ref="M2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enero a septiembre 03/10/2018 $40,162.50
marzo (3450+150cf+1207.50) 4,807.50</t>
        </r>
      </text>
    </comment>
    <comment ref="O2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enero a septiembre 03/10/2018 $40,162.5  
Abril (3450+150cf+1035) 4,635</t>
        </r>
      </text>
    </comment>
    <comment ref="Q2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enero a septiembre 03/10/2018 $40,162.5  
Mayo (3450+150cf+862.50) 4,462.50</t>
        </r>
      </text>
    </comment>
    <comment ref="S2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enero a septiembre 03/10/2018 $40,162.5  
Junio (3450+150cf+690) 4,290</t>
        </r>
      </text>
    </comment>
    <comment ref="U2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enero a septiembre 03/10/2018 $40,162.5  
Julio (3450+150cf+345) 3,945</t>
        </r>
      </text>
    </comment>
    <comment ref="W2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enero a septiembre 03/10/2018 $40,162.50
 Agosto (3450+150cf+345) 3,945</t>
        </r>
      </text>
    </comment>
    <comment ref="Y2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enero a septiembre 03/10/2018 $40,162.5  
Septiembre (3450+150cf+172.50) 3,772.50</t>
        </r>
      </text>
    </comment>
    <comment ref="AA2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octubre 17/01/19 $4,117.50 (3450+150cf+517.50)</t>
        </r>
      </text>
    </comment>
    <comment ref="AC2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noviembre 17/01/19 $3,945 (3450+150cf+345int)</t>
        </r>
      </text>
    </comment>
    <comment ref="AE2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diciembre 17/01/19 $3,772.50 (3450+150cf+172.50int)</t>
        </r>
      </text>
    </comment>
    <comment ref="AG2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17/01/19 $3,600 (3450+150cf)</t>
        </r>
      </text>
    </comment>
    <comment ref="AI2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05/02/2019 $3450</t>
        </r>
      </text>
    </comment>
    <comment ref="AK2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05/03/2019 $3450</t>
        </r>
      </text>
    </comment>
    <comment ref="AM2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abril 09/04/2019 3450</t>
        </r>
      </text>
    </comment>
    <comment ref="AO2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mayo 03/05/2019 $3450</t>
        </r>
      </text>
    </comment>
    <comment ref="AQ2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junio 10/06/2019 $3450 </t>
        </r>
      </text>
    </comment>
    <comment ref="AC2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materia 15/11/2018 $3450 se incorpora pertenecia a mcvt celaya PAGO MATERIA CONSERVACION A VIAS TERRESTRES 11 NOV 18 AL 08 DIC </t>
        </r>
      </text>
    </comment>
    <comment ref="AI2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materia 16/02/2019 sistema de computo aplicables a vias terrestres $3450  08 FEB AL 02 MARZO</t>
        </r>
      </text>
    </comment>
    <comment ref="AK2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materia 12/04/2019 seminario de tesis  $3450  08 al 30 de  MARZO</t>
        </r>
      </text>
    </comment>
    <comment ref="AM2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materia 12/04/2019 construccion y mantenimiento de puentes y tuneles  $3450  05 abril al 04 de  MAYO</t>
        </r>
      </text>
    </comment>
    <comment ref="G3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inscripcion 12/01/2018 $3,200</t>
        </r>
      </text>
    </comment>
    <comment ref="G3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 INSCRPCIÓN 05-06-2015 3,200
</t>
        </r>
      </text>
    </comment>
    <comment ref="D3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SOCIO EN OTRA DEPENDENCIA ENVIO SU CERTIFICADO </t>
        </r>
      </text>
    </comment>
    <comment ref="G3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inscripción 31/08/2017 $3,200</t>
        </r>
      </text>
    </comment>
    <comment ref="I3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19/01/2018 $3,450</t>
        </r>
      </text>
    </comment>
    <comment ref="K3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31/01/2018 $3,243</t>
        </r>
      </text>
    </comment>
    <comment ref="G4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inscripcion 03/11/2017 $1,600</t>
        </r>
      </text>
    </comment>
  </commentList>
</comments>
</file>

<file path=xl/comments5.xml><?xml version="1.0" encoding="utf-8"?>
<comments xmlns="http://schemas.openxmlformats.org/spreadsheetml/2006/main">
  <authors>
    <author>auxcontable</author>
    <author>Auxadmon</author>
    <author>Maggie</author>
  </authors>
  <commentList>
    <comment ref="J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descuento del 6% 4,500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inscripcion 29/10/2018 2560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06/12/2018 $3450</t>
        </r>
      </text>
    </comment>
    <comment ref="K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02/02/2019 $3243</t>
        </r>
      </text>
    </comment>
    <comment ref="M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05/03/2019 $3243</t>
        </r>
      </text>
    </comment>
    <comment ref="O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abril 05/04/2019 $3243</t>
        </r>
      </text>
    </comment>
    <comment ref="Q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mayo 10/05/2019 $3450</t>
        </r>
      </text>
    </comment>
    <comment ref="S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junio 08/06/2019 $3450 </t>
        </r>
      </text>
    </comment>
    <comment ref="U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julio 13/07/2019 $3450 </t>
        </r>
      </text>
    </comment>
    <comment ref="W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agosto 14/08/2019 $3450</t>
        </r>
      </text>
    </comment>
    <comment ref="Y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septiembre 11/09/2019 $3450</t>
        </r>
      </text>
    </comment>
    <comment ref="AA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octubre 05/10/2019 $3243</t>
        </r>
      </text>
    </comment>
    <comment ref="AC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noviembre 8/11/2019 $3450</t>
        </r>
      </text>
    </comment>
    <comment ref="AE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diciembre 06/12/2019 $3450</t>
        </r>
      </text>
    </comment>
    <comment ref="AG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04/01/2020 $3243</t>
        </r>
      </text>
    </comment>
    <comment ref="AI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febrero 06/02/2020 $3243 quedando a deber 207</t>
        </r>
      </text>
    </comment>
    <comment ref="AK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marzo 04/03/2020 $3243</t>
        </r>
      </text>
    </comment>
    <comment ref="AM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abril 13/04/2020 $3450</t>
        </r>
      </text>
    </comment>
    <comment ref="AO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mayo 06/05/2020 $3450</t>
        </r>
      </text>
    </comment>
    <comment ref="AQ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junio 05/06/2020 $3,243</t>
        </r>
      </text>
    </comment>
    <comment ref="G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inscripcion 10/09/2018 $3200</t>
        </r>
      </text>
    </comment>
    <comment ref="I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14/01/2019 $3450</t>
        </r>
      </text>
    </comment>
    <comment ref="K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25/02/2019 $3,600</t>
        </r>
      </text>
    </comment>
    <comment ref="M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28/03/2019 $3600</t>
        </r>
      </text>
    </comment>
    <comment ref="O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 abril 10/05/2019 $3,772.50</t>
        </r>
      </text>
    </comment>
    <comment ref="Q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mayo 27/05/2019 $3600 (3450+150)</t>
        </r>
      </text>
    </comment>
    <comment ref="S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junio 27/05/2019 $3243 </t>
        </r>
      </text>
    </comment>
    <comment ref="U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julio 16/07/2019 $3600</t>
        </r>
      </text>
    </comment>
    <comment ref="W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agosto 27/10/2019 $3,945 (3450+150cf+345int)=3,945</t>
        </r>
      </text>
    </comment>
    <comment ref="Y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septiembre 06/12/2019 $3,945 (3450+150cf+345int)=3,945</t>
        </r>
      </text>
    </comment>
    <comment ref="AA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octubre 11/10/2019 $3450</t>
        </r>
      </text>
    </comment>
    <comment ref="AC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noviembre 12/01/2020 $3,945 (3450+150cf+345int)=3,945</t>
        </r>
      </text>
    </comment>
    <comment ref="AE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diciembre 15/02/2020 $3,945 (3450+150cf+345int)=3,945</t>
        </r>
      </text>
    </comment>
    <comment ref="AG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08/04/2020 $4,117.50 (3450+150cf+517.50int)=4, 117.50</t>
        </r>
      </text>
    </comment>
    <comment ref="AI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febrero $3,945 23/04/2020 (3450+150+345)=3,945</t>
        </r>
      </text>
    </comment>
    <comment ref="AK8" authorId="2">
      <text>
        <r>
          <rPr>
            <b/>
            <sz val="9"/>
            <color indexed="81"/>
            <rFont val="Tahoma"/>
            <family val="2"/>
          </rPr>
          <t>Maggie:</t>
        </r>
        <r>
          <rPr>
            <sz val="9"/>
            <color indexed="81"/>
            <rFont val="Tahoma"/>
            <family val="2"/>
          </rPr>
          <t xml:space="preserve">
Pago mensualidad marzo 01/05/2020 $3450</t>
        </r>
      </text>
    </comment>
    <comment ref="AM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abril 15/05/2020 $3450</t>
        </r>
      </text>
    </comment>
    <comment ref="AO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abril 19/05/2020 $3450</t>
        </r>
      </text>
    </comment>
    <comment ref="AQ8" authorId="2">
      <text>
        <r>
          <rPr>
            <b/>
            <sz val="9"/>
            <color indexed="81"/>
            <rFont val="Tahoma"/>
            <family val="2"/>
          </rPr>
          <t>Maggie:</t>
        </r>
        <r>
          <rPr>
            <sz val="9"/>
            <color indexed="81"/>
            <rFont val="Tahoma"/>
            <family val="2"/>
          </rPr>
          <t xml:space="preserve">
Pago mensualidad junio 06/07/2020 $3,450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inscripción 18/07/2018 $3200</t>
        </r>
      </text>
    </comment>
    <comment ref="I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04/01/2019 $3243 </t>
        </r>
      </text>
    </comment>
    <comment ref="K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09/02/2019 $3450</t>
        </r>
      </text>
    </comment>
    <comment ref="M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01/03/2019 $3243</t>
        </r>
      </text>
    </comment>
    <comment ref="O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abril 05/04/2019 $3243</t>
        </r>
      </text>
    </comment>
    <comment ref="Q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mayo 02/05/2019 $3243 </t>
        </r>
      </text>
    </comment>
    <comment ref="S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junio 05/06/2019 $3243 </t>
        </r>
      </text>
    </comment>
    <comment ref="U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julio 05/07/2019 $3243</t>
        </r>
      </text>
    </comment>
    <comment ref="W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agosto 24/07/2019 $3243 </t>
        </r>
      </text>
    </comment>
    <comment ref="Y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septiembre 07/08/2019 $3243</t>
        </r>
      </text>
    </comment>
    <comment ref="AA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octubre 30/09/2019 $3243 </t>
        </r>
      </text>
    </comment>
    <comment ref="AC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noviembre 05/11/2019 $3243 </t>
        </r>
      </text>
    </comment>
    <comment ref="AE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diciembre 03/12/2019 $3243</t>
        </r>
      </text>
    </comment>
    <comment ref="AG9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03/01/2020 $3243</t>
        </r>
      </text>
    </comment>
    <comment ref="AI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febrero 03/02/2020 $3243</t>
        </r>
      </text>
    </comment>
    <comment ref="AK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marzo 01/03/2020 $3243</t>
        </r>
      </text>
    </comment>
    <comment ref="AM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abril 03/04/2020 $3243</t>
        </r>
      </text>
    </comment>
    <comment ref="AO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mayo 27/04/2020 $3243</t>
        </r>
      </text>
    </comment>
    <comment ref="AQ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 junio  26/05/2020 $3,243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inscripcion 13/09/2018 $2560</t>
        </r>
      </text>
    </comment>
    <comment ref="I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07/01/2019 $3450</t>
        </r>
      </text>
    </comment>
    <comment ref="K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11/02/2019 $3,450</t>
        </r>
      </text>
    </comment>
    <comment ref="M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12/03/2019 $3450</t>
        </r>
      </text>
    </comment>
    <comment ref="O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abril 08/04/2019 $3,450</t>
        </r>
      </text>
    </comment>
    <comment ref="Q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mayo 06/05/2019 $3450</t>
        </r>
      </text>
    </comment>
    <comment ref="S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junio 07/06/2019 $3450</t>
        </r>
      </text>
    </comment>
    <comment ref="U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julio 09/07/2019 $3450</t>
        </r>
      </text>
    </comment>
    <comment ref="W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agosto 13/08/2019 $3,450</t>
        </r>
      </text>
    </comment>
    <comment ref="Y10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septiembre 10/09/2019 $3450</t>
        </r>
      </text>
    </comment>
    <comment ref="AA10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octubre 15/10/2019 $4,662.50</t>
        </r>
      </text>
    </comment>
    <comment ref="AC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noviembre 15/11/2019 $3450</t>
        </r>
      </text>
    </comment>
    <comment ref="AE1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diciembre 06/12/2019 $3450</t>
        </r>
      </text>
    </comment>
    <comment ref="AG10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enero 09/01/2020 $3450 </t>
        </r>
      </text>
    </comment>
    <comment ref="AI10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febrero 13/02/2020 $3450</t>
        </r>
      </text>
    </comment>
    <comment ref="AK10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marzo 25/03/2020 $3,600 (3450+150)</t>
        </r>
      </text>
    </comment>
    <comment ref="AM10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abril 15/04/2020 $3450</t>
        </r>
      </text>
    </comment>
    <comment ref="AO10" authorId="2">
      <text>
        <r>
          <rPr>
            <b/>
            <sz val="9"/>
            <color indexed="81"/>
            <rFont val="Tahoma"/>
            <family val="2"/>
          </rPr>
          <t>Maggie:</t>
        </r>
        <r>
          <rPr>
            <sz val="9"/>
            <color indexed="81"/>
            <rFont val="Tahoma"/>
            <family val="2"/>
          </rPr>
          <t xml:space="preserve">
Pago mensualidad mayo 14/05/2020 $3,450</t>
        </r>
      </text>
    </comment>
    <comment ref="AQ10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junio 30/06/2020 $3600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inscripcion 12/11/2018 2560</t>
        </r>
      </text>
    </comment>
    <comment ref="I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04/12/2018 $3243 </t>
        </r>
      </text>
    </comment>
    <comment ref="K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31/01/2019 $3243</t>
        </r>
      </text>
    </comment>
    <comment ref="M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04/03/2019 $3243</t>
        </r>
      </text>
    </comment>
    <comment ref="O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abril 04/04/2019 $3243</t>
        </r>
      </text>
    </comment>
    <comment ref="Q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mayo 03/05/2019 $3243</t>
        </r>
      </text>
    </comment>
    <comment ref="S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junio 03/06/2019 $3243 </t>
        </r>
      </text>
    </comment>
    <comment ref="U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julio 04/07/2019 $3243 </t>
        </r>
      </text>
    </comment>
    <comment ref="W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agosto 05/08/2019 $3243 </t>
        </r>
      </text>
    </comment>
    <comment ref="Y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septiembre 12/09/2019 $3450</t>
        </r>
      </text>
    </comment>
    <comment ref="AA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octubre 03/10/2019 $3243 </t>
        </r>
      </text>
    </comment>
    <comment ref="AC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noviembre 15/11/2019 $3450</t>
        </r>
      </text>
    </comment>
    <comment ref="AE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diciembre 05/12/2019 $3243</t>
        </r>
      </text>
    </comment>
    <comment ref="AG1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03/01/2020 $3243</t>
        </r>
      </text>
    </comment>
    <comment ref="AI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febrero 05/02/2020 $3243 </t>
        </r>
      </text>
    </comment>
    <comment ref="AK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marzo 02/03/2020 $3243</t>
        </r>
      </text>
    </comment>
    <comment ref="AM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abril 03/04/2020 $3243</t>
        </r>
      </text>
    </comment>
    <comment ref="AO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Mayo  04/05/2020 $3243</t>
        </r>
      </text>
    </comment>
    <comment ref="AQ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junio 22/05/2020 $3243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 xml:space="preserve">auxcontable:
</t>
        </r>
        <r>
          <rPr>
            <sz val="9"/>
            <color indexed="81"/>
            <rFont val="Tahoma"/>
            <family val="2"/>
          </rPr>
          <t>Pago inscripcion 20/11/2018 2560</t>
        </r>
      </text>
    </comment>
    <comment ref="I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04/12/2018 $3250</t>
        </r>
      </text>
    </comment>
    <comment ref="K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02/01/2019 $3250 </t>
        </r>
      </text>
    </comment>
    <comment ref="M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01/03/2019 $3250</t>
        </r>
      </text>
    </comment>
    <comment ref="O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mes de abril 28/03/2019 $3250</t>
        </r>
      </text>
    </comment>
    <comment ref="Q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mayo 01/05/2019 $3250 </t>
        </r>
      </text>
    </comment>
    <comment ref="S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junio 03/06/2019 $3250</t>
        </r>
      </text>
    </comment>
    <comment ref="U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julio 01/07/2019 $3250</t>
        </r>
      </text>
    </comment>
    <comment ref="W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agosto 02/08/2019 $3250</t>
        </r>
      </text>
    </comment>
    <comment ref="Y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septiembre 03/09/2019 $3250</t>
        </r>
      </text>
    </comment>
    <comment ref="AA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octubre 05/10/2019 $3250</t>
        </r>
      </text>
    </comment>
    <comment ref="AC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noviembre 04/11/2019 $3250 </t>
        </r>
      </text>
    </comment>
    <comment ref="AE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diciembre 05/12/2019 $3250</t>
        </r>
      </text>
    </comment>
    <comment ref="AG1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 06/01/2020 $3250</t>
        </r>
      </text>
    </comment>
    <comment ref="AI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febrero 04/02/2020 $3,250</t>
        </r>
      </text>
    </comment>
    <comment ref="AK12" authorId="2">
      <text>
        <r>
          <rPr>
            <b/>
            <sz val="9"/>
            <color indexed="81"/>
            <rFont val="Tahoma"/>
            <family val="2"/>
          </rPr>
          <t>Maggie:</t>
        </r>
        <r>
          <rPr>
            <sz val="9"/>
            <color indexed="81"/>
            <rFont val="Tahoma"/>
            <family val="2"/>
          </rPr>
          <t xml:space="preserve">
Pago mensualidad marzo 02/03/2020 $3250</t>
        </r>
      </text>
    </comment>
    <comment ref="AM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abril 02/04/2020 $3250</t>
        </r>
      </text>
    </comment>
    <comment ref="AO12" authorId="2">
      <text>
        <r>
          <rPr>
            <b/>
            <sz val="9"/>
            <color indexed="81"/>
            <rFont val="Tahoma"/>
            <family val="2"/>
          </rPr>
          <t>Maggie:</t>
        </r>
        <r>
          <rPr>
            <sz val="9"/>
            <color indexed="81"/>
            <rFont val="Tahoma"/>
            <family val="2"/>
          </rPr>
          <t xml:space="preserve">
Pago mensualidad mayo 05/05/2020 $3250</t>
        </r>
      </text>
    </comment>
    <comment ref="AQ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junio 03/06/2020 $3,250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inscripcion 30/07/2018 $3200</t>
        </r>
      </text>
    </comment>
    <comment ref="I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enero y febrero 14/02/2019
 (Ene 3450+150cf+172.50int) 3772.50
(feb 3450)</t>
        </r>
      </text>
    </comment>
    <comment ref="K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enero y febrero 14/02/2019
 (Ene 3450+150cf+172.50int) 3772.50
(feb 3450)</t>
        </r>
      </text>
    </comment>
    <comment ref="M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06/03/2019 $3450</t>
        </r>
      </text>
    </comment>
    <comment ref="O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abril 12/04/2019 $3450 </t>
        </r>
      </text>
    </comment>
    <comment ref="Q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mayo 03/05/2019 $3243 </t>
        </r>
      </text>
    </comment>
    <comment ref="S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junio 11/06/2019 $3450</t>
        </r>
      </text>
    </comment>
    <comment ref="U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julio 02/07/2019 $3243 </t>
        </r>
      </text>
    </comment>
    <comment ref="W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agosto 12/08/2019$3450</t>
        </r>
      </text>
    </comment>
    <comment ref="Y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septiembre 05/09/2019 $3243 </t>
        </r>
      </text>
    </comment>
    <comment ref="AA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octubre 17/10/2019 $3600</t>
        </r>
      </text>
    </comment>
    <comment ref="AC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noviembre 11/12/2019 3,780 (3450+150cf+172.50int)=3772.50</t>
        </r>
      </text>
    </comment>
    <comment ref="AE1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diciembre 11/12/2019 $3450</t>
        </r>
      </text>
    </comment>
    <comment ref="AG13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enero 11/02/2020 $3,780 (3450+150cf+172.50)=3,772.50 </t>
        </r>
      </text>
    </comment>
    <comment ref="AI13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febrero 11/02/2020 $3,450 </t>
        </r>
      </text>
    </comment>
    <comment ref="AK13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marzo 05/03/2020 $3450</t>
        </r>
      </text>
    </comment>
    <comment ref="AM13" authorId="2">
      <text>
        <r>
          <rPr>
            <b/>
            <sz val="9"/>
            <color indexed="81"/>
            <rFont val="Tahoma"/>
            <family val="2"/>
          </rPr>
          <t>Maggie:</t>
        </r>
        <r>
          <rPr>
            <sz val="9"/>
            <color indexed="81"/>
            <rFont val="Tahoma"/>
            <family val="2"/>
          </rPr>
          <t xml:space="preserve">
Pago mensualidades 25/06/2020 abril mayo y junio $ 16,125</t>
        </r>
      </text>
    </comment>
    <comment ref="AO13" authorId="2">
      <text>
        <r>
          <rPr>
            <b/>
            <sz val="9"/>
            <color indexed="81"/>
            <rFont val="Tahoma"/>
            <family val="2"/>
          </rPr>
          <t>Maggie:</t>
        </r>
        <r>
          <rPr>
            <sz val="9"/>
            <color indexed="81"/>
            <rFont val="Tahoma"/>
            <family val="2"/>
          </rPr>
          <t xml:space="preserve">
Pago mensualidades 25/06/2020 abril mayo y junio $ 16,125</t>
        </r>
      </text>
    </comment>
    <comment ref="AQ13" authorId="2">
      <text>
        <r>
          <rPr>
            <b/>
            <sz val="9"/>
            <color indexed="81"/>
            <rFont val="Tahoma"/>
            <family val="2"/>
          </rPr>
          <t>Maggie:</t>
        </r>
        <r>
          <rPr>
            <sz val="9"/>
            <color indexed="81"/>
            <rFont val="Tahoma"/>
            <family val="2"/>
          </rPr>
          <t xml:space="preserve">
Pago mensualidades 25/06/2020 abril mayo y junio $ 16,125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inscripcion 22/11/2018 2560</t>
        </r>
      </text>
    </comment>
    <comment ref="I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05/12/2018 $3250</t>
        </r>
      </text>
    </comment>
    <comment ref="K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05/02/2019 $3243 </t>
        </r>
      </text>
    </comment>
    <comment ref="M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05/03/2019 $3243</t>
        </r>
      </text>
    </comment>
    <comment ref="O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abril 16/04/2019 $3,600 </t>
        </r>
      </text>
    </comment>
    <comment ref="Q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mayo 05/05/2019 $3243 </t>
        </r>
      </text>
    </comment>
    <comment ref="S14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junio 06/06/2019 $3440 </t>
        </r>
      </text>
    </comment>
    <comment ref="U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julio 09/07/2019 $3450</t>
        </r>
      </text>
    </comment>
    <comment ref="W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agosto, sept y oct 15/10/2019 $11,167.50 agos (3450+150+345)=3,945
sept (3450+150+172.50)=3,772.50
oct 3450</t>
        </r>
      </text>
    </comment>
    <comment ref="Y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agosto, sept y oct 15/10/2019 $11,167.50 agos (3450+150+345)=3,945
sept (3450+150+172.50)=3,772.50
oct 3450</t>
        </r>
      </text>
    </comment>
    <comment ref="AA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agosto, sept y oct 15/10/2019 $11,167.50 agos (3450+150+345)=3,945
sept (3450+150+172.50)=3,772.50
oct 3450</t>
        </r>
      </text>
    </comment>
    <comment ref="AC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noviembre 07/11/2019 $3450</t>
        </r>
      </text>
    </comment>
    <comment ref="AE14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diciembre 05/12/2019 $3250</t>
        </r>
      </text>
    </comment>
    <comment ref="AG14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enero 06/02/2020 $3,772.50 (3450+150cf+172.50)</t>
        </r>
      </text>
    </comment>
    <comment ref="AI14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febrero 05/02/2020 $3,243</t>
        </r>
      </text>
    </comment>
    <comment ref="AK14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marzo y abril 28/04/2020 $7,222.50                 marzo (3450+150+172.50)=3,772.50
abril (3450)</t>
        </r>
      </text>
    </comment>
    <comment ref="AM14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marzo y abril 28/04/2020 $7,222.50                 marzo (3450+150+172.50)=3,772.50
abril (3450)</t>
        </r>
      </text>
    </comment>
    <comment ref="AO14" authorId="2">
      <text>
        <r>
          <rPr>
            <b/>
            <sz val="9"/>
            <color indexed="81"/>
            <rFont val="Tahoma"/>
            <family val="2"/>
          </rPr>
          <t>Maggie:</t>
        </r>
        <r>
          <rPr>
            <sz val="9"/>
            <color indexed="81"/>
            <rFont val="Tahoma"/>
            <family val="2"/>
          </rPr>
          <t xml:space="preserve">
Pago mensualidad mayo 05/05/2020 $3250</t>
        </r>
      </text>
    </comment>
    <comment ref="AQ14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junio 30/06/2020 $3600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inscripción 17/07/2018 $3200</t>
        </r>
      </text>
    </comment>
    <comment ref="I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03/01/2019 $3243 </t>
        </r>
      </text>
    </comment>
    <comment ref="K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29/01/2019 $3243</t>
        </r>
      </text>
    </comment>
    <comment ref="M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01/03/2019 $3243</t>
        </r>
      </text>
    </comment>
    <comment ref="O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abril 05/04/2019 $3243</t>
        </r>
      </text>
    </comment>
    <comment ref="Q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mayo 02/05/2019 $3243 </t>
        </r>
      </text>
    </comment>
    <comment ref="S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junio 05/06/2019 $3243 </t>
        </r>
      </text>
    </comment>
    <comment ref="U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julio 05/07/2019 $3243</t>
        </r>
      </text>
    </comment>
    <comment ref="W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agosto 05/08/2019 $3243 </t>
        </r>
      </text>
    </comment>
    <comment ref="Y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septiembre 01/09/2019 $3243 </t>
        </r>
      </text>
    </comment>
    <comment ref="AA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octubre 30/09/2019 $3243 </t>
        </r>
      </text>
    </comment>
    <comment ref="AC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noviembre 05/11/2019 $3243 </t>
        </r>
      </text>
    </comment>
    <comment ref="AE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diciembre 02/12/2019 $3243</t>
        </r>
      </text>
    </comment>
    <comment ref="AG15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03/01/2020 $3243</t>
        </r>
      </text>
    </comment>
    <comment ref="AI15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febrero 30/01/2020 $3243</t>
        </r>
      </text>
    </comment>
    <comment ref="AK15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marzo 01/03/2020 $3243</t>
        </r>
      </text>
    </comment>
    <comment ref="AM15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abril 31/03/2020 $3243</t>
        </r>
      </text>
    </comment>
    <comment ref="AO15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Mayo y junio  01/05/2020 $6,486</t>
        </r>
      </text>
    </comment>
    <comment ref="AQ15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Mayo y junio  01/05/2020 $6,486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inscripcion 07/11/2018 3200</t>
        </r>
      </text>
    </comment>
    <comment ref="I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14/02/2019 (5,375+150cf+268.75)=5,793.75</t>
        </r>
      </text>
    </comment>
    <comment ref="K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08/04/2019 $3,945 (3450+150cf+345int)</t>
        </r>
      </text>
    </comment>
    <comment ref="M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08/04/2019 $3,772.50 (3450+150cf+172.50int)</t>
        </r>
      </text>
    </comment>
    <comment ref="O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abril 15/04/2019 $3450</t>
        </r>
      </text>
    </comment>
    <comment ref="Q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mayo 17/05/2019 $3600 (3450+150)</t>
        </r>
      </text>
    </comment>
    <comment ref="S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junio 15/06/2019 $3450 </t>
        </r>
      </text>
    </comment>
    <comment ref="U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julio 23/07/2019 $3600</t>
        </r>
      </text>
    </comment>
    <comment ref="W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agosto 05/08/2019 $3243</t>
        </r>
      </text>
    </comment>
    <comment ref="Y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septiembre 12/09/2019 $3450 </t>
        </r>
      </text>
    </comment>
    <comment ref="AA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octubre 15/10/2019 $3450</t>
        </r>
      </text>
    </comment>
    <comment ref="AC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noviembre 15/11/2019 $3450</t>
        </r>
      </text>
    </comment>
    <comment ref="AE1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diciembre 05/12/2019 $3243</t>
        </r>
      </text>
    </comment>
    <comment ref="AG16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enero 15/01/2020 $3450</t>
        </r>
      </text>
    </comment>
    <comment ref="AI16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febrero 05/02/2020 $3243</t>
        </r>
      </text>
    </comment>
    <comment ref="AK16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marzo 05/03/2020 $3243</t>
        </r>
      </text>
    </comment>
    <comment ref="AM16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abril 08/04/2020 $3450</t>
        </r>
      </text>
    </comment>
    <comment ref="AO16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Mayo  22/05/2020 $3,600</t>
        </r>
      </text>
    </comment>
    <comment ref="AQ16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junio 05/06/2020 $3,243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inscripcion 23/11/18 $3200 </t>
        </r>
      </text>
    </comment>
    <comment ref="I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10/01/2019 $3450</t>
        </r>
      </text>
    </comment>
    <comment ref="K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08/02/2019 $3450</t>
        </r>
      </text>
    </comment>
    <comment ref="M17" authorId="0">
      <text>
        <r>
          <rPr>
            <b/>
            <sz val="9"/>
            <color indexed="81"/>
            <rFont val="Tahoma"/>
            <family val="2"/>
          </rPr>
          <t xml:space="preserve">auxcontable
</t>
        </r>
        <r>
          <rPr>
            <sz val="9"/>
            <color indexed="81"/>
            <rFont val="Tahoma"/>
            <family val="2"/>
          </rPr>
          <t xml:space="preserve">Pago mensualidad marzo 05/03/2019 $3243 </t>
        </r>
      </text>
    </comment>
    <comment ref="O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abril 03/04/2019 $3243</t>
        </r>
      </text>
    </comment>
    <comment ref="Q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mayo 06/05/2019 $3243 </t>
        </r>
      </text>
    </comment>
    <comment ref="S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junio 03/06/2019 $3243 </t>
        </r>
      </text>
    </comment>
    <comment ref="U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julio 04/07/2019 $3243 </t>
        </r>
      </text>
    </comment>
    <comment ref="W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agosto 05/08/2019 $3243</t>
        </r>
      </text>
    </comment>
    <comment ref="Y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septiembre 05/09/2019 $3243</t>
        </r>
      </text>
    </comment>
    <comment ref="AA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LA PAGARA EN EL MOMENTO EN QUE LA CURSE </t>
        </r>
      </text>
    </comment>
    <comment ref="AC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octubre 04/10/2019 $3243 </t>
        </r>
      </text>
    </comment>
    <comment ref="AE17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diciembre 05/12/2019 $3243</t>
        </r>
      </text>
    </comment>
    <comment ref="AG1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enero 15/01/2020 $3450 </t>
        </r>
      </text>
    </comment>
    <comment ref="AI1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febrero 13/02/2020 $3,450</t>
        </r>
      </text>
    </comment>
    <comment ref="AK1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marzo 04/03/2020 $3243</t>
        </r>
      </text>
    </comment>
    <comment ref="AM1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abril 14/04/2020 $3450</t>
        </r>
      </text>
    </comment>
    <comment ref="AO17" authorId="2">
      <text>
        <r>
          <rPr>
            <b/>
            <sz val="9"/>
            <color indexed="81"/>
            <rFont val="Tahoma"/>
            <family val="2"/>
          </rPr>
          <t>Maggie:</t>
        </r>
        <r>
          <rPr>
            <sz val="9"/>
            <color indexed="81"/>
            <rFont val="Tahoma"/>
            <family val="2"/>
          </rPr>
          <t xml:space="preserve">
Pago mensualidad mayo 07/05/2020 $3,450</t>
        </r>
      </text>
    </comment>
    <comment ref="AQ1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junio 15/06/2020 $3,450</t>
        </r>
      </text>
    </comment>
    <comment ref="I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07/12/2018 $3250</t>
        </r>
      </text>
    </comment>
    <comment ref="K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04/01/2019 $3250</t>
        </r>
      </text>
    </comment>
    <comment ref="M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marzo, abril 13/08/2019 $9,000 
marzo(3450+150+690)=4,290
abril(3450+150+517.50)=4,117.50
abono a mayo 592.50</t>
        </r>
      </text>
    </comment>
    <comment ref="O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marzo, abril 13/08/2019 $9,000 
marzo(3450+150+690)=4,290
abril(3450+150+517.50)=4,117.50
abono a mayo 592.50</t>
        </r>
      </text>
    </comment>
    <comment ref="Q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 $6000 complemento  mensualidad mayo 06/09/2019 (3,352.50 y abono  a junio 2,647.50</t>
        </r>
      </text>
    </comment>
    <comment ref="S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$6000 complemento mensualidad mayo 06/09/2019 (3,352.50 y abono 2,647.50 a junio y pago complemento 27/09/2019  $1,125 </t>
        </r>
      </text>
    </comment>
    <comment ref="U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27/09/2019 $4500 pago complemento junio 1,125 y abono a julio 3,375  SE pago complemento de julio EL 31/10/2019 $225</t>
        </r>
      </text>
    </comment>
    <comment ref="W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31/10/2019 $10,000 complemento de julio 225 agosto(3450+150cf+345int)=3,945
sept(3450+150cf+172.50int)=3,772.50
y abono a octubre 2,057.50</t>
        </r>
      </text>
    </comment>
    <comment ref="Y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31/10/2019 $10,000 complemento de julio 225 agosto(3450+150cf+345int)=3,945
sept(3450+150cf+172.50int)=3,772.50
y abono a octubre 2,057.50</t>
        </r>
      </text>
    </comment>
    <comment ref="AA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06/05/2020 $9,500 complemento octubre (3450+150+1035int) - 2,057.50 abono agosto=  $ 2,577.50 p 
nov (3450+150+862.50int)=4,462.50
dic (3450+150+690int)= se abono $2,460 quedando a deber  1830 </t>
        </r>
      </text>
    </comment>
    <comment ref="AC18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06/05/2020 $9,500 complemento octubre (3450+150+1035int) - 2,057.50 abono agosto=  $ 2,577.50 p 
nov (3450+150+862.50int)=4,462.50
dic (3450+150+690int)= se abono $2,460 quedando a deber  1830 </t>
        </r>
      </text>
    </comment>
    <comment ref="C3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PERTENECIA A MGP PERO REPROBO UNA MATERIA LA CUAL VA CURSAR </t>
        </r>
      </text>
    </comment>
    <comment ref="S36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MATERIA QUE RECURSARA MARCO NORMATIVO $5375 </t>
        </r>
      </text>
    </comment>
    <comment ref="G4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inscripcion 11/09/2018 2560</t>
        </r>
      </text>
    </comment>
    <comment ref="I4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14/01/2019 $3450</t>
        </r>
      </text>
    </comment>
    <comment ref="K40" authorId="0">
      <text>
        <r>
          <rPr>
            <b/>
            <sz val="9"/>
            <color indexed="81"/>
            <rFont val="Tahoma"/>
            <family val="2"/>
          </rPr>
          <t xml:space="preserve">auxcontable:
</t>
        </r>
        <r>
          <rPr>
            <sz val="9"/>
            <color indexed="81"/>
            <rFont val="Tahoma"/>
            <family val="2"/>
          </rPr>
          <t xml:space="preserve">Pago mensualidad febrero 05/02/2019 $3243 </t>
        </r>
      </text>
    </comment>
    <comment ref="M40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marzo 04/03/2019 $3243</t>
        </r>
      </text>
    </comment>
    <comment ref="G4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inscripcion 12/11/2018 2560</t>
        </r>
      </text>
    </comment>
    <comment ref="I4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enero 19/12/2018 $2560</t>
        </r>
      </text>
    </comment>
    <comment ref="K4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FEBRERO  07/02/2019 $2560</t>
        </r>
      </text>
    </comment>
    <comment ref="M4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28/02/2019 complementos mensualidad enero y febrero y mensuialidad marzo y abril 
(1,573 anteriores +3243 marzo +3243 abril $ 8,059</t>
        </r>
      </text>
    </comment>
    <comment ref="O4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complementos mensualidad enero y febrero y mensuialidad marzo y abril 
(1,573 anteriores +3243 marzo +3243 abril $ 8,059</t>
        </r>
      </text>
    </comment>
    <comment ref="Q4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24/06/2019
 mayo,(3450+150cf+172.50)=3772.50 junio,( 3450+150)=3600
julio,(3243)
 agosto(3243) y parte de sep (2,512.75)
</t>
        </r>
      </text>
    </comment>
    <comment ref="S4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24/06/2019
 mayo,(3450+150cf+172.50)=3772.50 junio,( 3450+150)=3600
julio,(3243)
 agosto(3243) y parte de sep (2,512.75)
</t>
        </r>
      </text>
    </comment>
    <comment ref="U4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24/06/2019
 mayo,(3450+150cf+172.50)=3772.50 junio,( 3450+150)=3600
julio,(3243)
 agosto(3243) y parte de sep (2,512.75)
</t>
        </r>
      </text>
    </comment>
    <comment ref="W41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mensualidades 24/06/2019
 mayo,(3450+150cf+172.50)=3772.50 junio,( 3450+150)=3600
julio,(3243)
 agosto(3243) y se reembolso (2,512.75)
</t>
        </r>
      </text>
    </comment>
  </commentList>
</comments>
</file>

<file path=xl/comments6.xml><?xml version="1.0" encoding="utf-8"?>
<comments xmlns="http://schemas.openxmlformats.org/spreadsheetml/2006/main">
  <authors>
    <author>auxcontable</author>
    <author>Auxadmon</author>
    <author>Auxadministración</author>
  </authors>
  <commentList>
    <comment ref="J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descuento del 6% 4,500</t>
        </r>
      </text>
    </comment>
    <comment ref="G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inscripcion 30/08/22 $3200 </t>
        </r>
      </text>
    </comment>
    <comment ref="I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octubre 7/10/22 $1,940y $1,940</t>
        </r>
      </text>
    </comment>
    <comment ref="K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Noviembre 2 pagos de $1900 09/Nov/22</t>
        </r>
      </text>
    </comment>
    <comment ref="M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diceimbre 2 pagos de $1900 08/12/22</t>
        </r>
      </text>
    </comment>
    <comment ref="O7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Enero 09/01/2023  2 pagos de $1,900</t>
        </r>
      </text>
    </comment>
    <comment ref="Q7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Febrero  08/02/2023  2 pagos de $1,900</t>
        </r>
      </text>
    </comment>
    <comment ref="S7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marzo  07/03/2023  2 pagos de $1,900</t>
        </r>
      </text>
    </comment>
    <comment ref="U7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ABRIL  11/04/2023  2 pagos de $1,900</t>
        </r>
      </text>
    </comment>
    <comment ref="W7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mayo  04/05/2023  2 pagos de $1,900</t>
        </r>
      </text>
    </comment>
    <comment ref="Y7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junio  06/06/2023  2 pagos de $1,900</t>
        </r>
      </text>
    </comment>
    <comment ref="AA7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julio  14/07/2023  2 pagos de $1,900</t>
        </r>
      </text>
    </comment>
    <comment ref="AC7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agosto  09/08/2023  2 pagos de $1,900</t>
        </r>
      </text>
    </comment>
    <comment ref="AE7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septiembre   11/09/2023  2 pagos de $1,900</t>
        </r>
      </text>
    </comment>
    <comment ref="AG7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octubre  17/10/2023  2 pagos de $1,900</t>
        </r>
      </text>
    </comment>
    <comment ref="AI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noviembre 18/11/2023 2 pagos de 1,900</t>
        </r>
      </text>
    </comment>
    <comment ref="AK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diciembre 08/12/2023 2 pagos de 1,900</t>
        </r>
      </text>
    </comment>
    <comment ref="AM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enero 2024   10/01/2024 2 pagos de 1,900</t>
        </r>
      </text>
    </comment>
    <comment ref="AO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febrero 2024   05/02/2024 2 pagos de 1,900</t>
        </r>
      </text>
    </comment>
    <comment ref="G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inscripcion 06/09/22 $3200 </t>
        </r>
      </text>
    </comment>
    <comment ref="I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octubre 06/10/22 $3,880</t>
        </r>
      </text>
    </comment>
    <comment ref="K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noviembre 04/11/22 $3,647.20</t>
        </r>
      </text>
    </comment>
    <comment ref="M8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diciembre  05/12/2022  $3,647.20</t>
        </r>
      </text>
    </comment>
    <comment ref="O8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Enero 06/01/2023  $1,940 50% con retenciones </t>
        </r>
      </text>
    </comment>
    <comment ref="Q8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febreeo 03/02/2023  $1,940 50% con retenciones </t>
        </r>
      </text>
    </comment>
    <comment ref="S8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marzo 07/03/2023  $1,940 50% con retenciones </t>
        </r>
      </text>
    </comment>
    <comment ref="U8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abril 12/04/2023  $776 80% con retenciones </t>
        </r>
      </text>
    </comment>
    <comment ref="W8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mayo 04/05/2023  $776 80% con retenciones </t>
        </r>
      </text>
    </comment>
    <comment ref="Y8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junio 05/06/2023  $776 80% con retenciones </t>
        </r>
      </text>
    </comment>
    <comment ref="AA8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julio 04/07/2023  $776 80% con retenciones </t>
        </r>
      </text>
    </comment>
    <comment ref="AC8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agosto 07/08/2023  $776 80% con retenciones </t>
        </r>
      </text>
    </comment>
    <comment ref="AE8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septiembre 05/05/2023  $776 80% con retenciones </t>
        </r>
      </text>
    </comment>
    <comment ref="AG8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mensualidado octubre 03/10/2023  $776 80% con retenciones </t>
        </r>
      </text>
    </comment>
    <comment ref="AI8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noviembre 03/11/2023  $776 80% con retenciones </t>
        </r>
      </text>
    </comment>
    <comment ref="AK8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diciembre 01/12/2023  $776 80% con retenciones </t>
        </r>
      </text>
    </comment>
    <comment ref="AM8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enero 05/01/2024  $776 80% con retenciones </t>
        </r>
      </text>
    </comment>
    <comment ref="AO8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febrero 09/02/2024  $776 80% con retenciones </t>
        </r>
      </text>
    </comment>
    <comment ref="G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inscripcion 05/09/22 $3200 </t>
        </r>
      </text>
    </comment>
    <comment ref="I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octubre 31/10/22 $5,950</t>
        </r>
      </text>
    </comment>
    <comment ref="K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noviembre 02/12/22 $6,090</t>
        </r>
      </text>
    </comment>
    <comment ref="M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diciembre 14/12/22 $5,800</t>
        </r>
      </text>
    </comment>
    <comment ref="O9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Enero 12/01/2023  $3,880</t>
        </r>
      </text>
    </comment>
    <comment ref="Q9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Febrero  03/02/2023  $3,880</t>
        </r>
      </text>
    </comment>
    <comment ref="S9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marzo 06/03/2023  $3,880</t>
        </r>
      </text>
    </comment>
    <comment ref="U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abril 27/04/2023 $3,880 y 150 </t>
        </r>
      </text>
    </comment>
    <comment ref="W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mayo 29/05/2023 $3800+150cf =4,030</t>
        </r>
      </text>
    </comment>
    <comment ref="Y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junio 29/06/2023 $4,030</t>
        </r>
      </text>
    </comment>
    <comment ref="AA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julio 26/07/2023 3,880+150cf=$4,030</t>
        </r>
      </text>
    </comment>
    <comment ref="AC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agosto 15/08/2023 $3,880</t>
        </r>
      </text>
    </comment>
    <comment ref="AE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septiembre $3,880</t>
        </r>
      </text>
    </comment>
    <comment ref="AG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octubre 13/10/2023 $3,880</t>
        </r>
      </text>
    </comment>
    <comment ref="AI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noviembre 25/11/2023 $4,030</t>
        </r>
      </text>
    </comment>
    <comment ref="AK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diciembre 15/12/2023 $3,880</t>
        </r>
      </text>
    </comment>
    <comment ref="AM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enero 15/01/2024 $3,880</t>
        </r>
      </text>
    </comment>
    <comment ref="AO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febrero 15/02/2024 $3,880</t>
        </r>
      </text>
    </comment>
    <comment ref="G10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inscripcion Y mensualidad octubre 06/09/22 $7,080</t>
        </r>
      </text>
    </comment>
    <comment ref="I10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inscripcion Y mensualidad octubre 06/09/22 $7,080</t>
        </r>
      </text>
    </comment>
    <comment ref="K10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noviembre 05/10/22 $3,648 </t>
        </r>
      </text>
    </comment>
    <comment ref="M10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diciembre 02/12/22 $3,686</t>
        </r>
      </text>
    </comment>
    <comment ref="O10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Enero 04/01/2023  $3,686</t>
        </r>
      </text>
    </comment>
    <comment ref="Q10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mensaulidad Febrero  03/02/2023  $3,686</t>
        </r>
      </text>
    </comment>
    <comment ref="S10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mensaulidad marzo  04/03/2023  $3,686</t>
        </r>
      </text>
    </comment>
    <comment ref="U10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mensaulidad abril  06/04/2023  $3,686</t>
        </r>
      </text>
    </comment>
    <comment ref="W10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mayo 05/05/2023 $3,686</t>
        </r>
      </text>
    </comment>
    <comment ref="Y10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junio 06/06/2023 $3,686</t>
        </r>
      </text>
    </comment>
    <comment ref="AA10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complento junio y mensualidad julio 04/07/2023 $194 y 3,686</t>
        </r>
      </text>
    </comment>
    <comment ref="AC10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agosto 05/08/2023 $3,686</t>
        </r>
      </text>
    </comment>
    <comment ref="AE10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septiembre 11/09/2023 $3,686</t>
        </r>
      </text>
    </comment>
    <comment ref="AG10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octubre 09/10/2023 $3,686</t>
        </r>
      </text>
    </comment>
    <comment ref="AI10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noviembre 08/11/2023 $3,880</t>
        </r>
      </text>
    </comment>
    <comment ref="AK10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diciembre 13/12/2023 $3,880</t>
        </r>
      </text>
    </comment>
    <comment ref="AM10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enero 03/01/2024 $3,686</t>
        </r>
      </text>
    </comment>
    <comment ref="AO10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febrero 09/02/2024 $3,880</t>
        </r>
      </text>
    </comment>
    <comment ref="G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inscripción 14/09/22 $3,200 </t>
        </r>
      </text>
    </comment>
    <comment ref="I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septiembre  14/09/22 $4,600</t>
        </r>
      </text>
    </comment>
    <comment ref="K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noviembre 03/11/22 $4,048</t>
        </r>
      </text>
    </comment>
    <comment ref="M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diciembre 05/12/22 $4,324</t>
        </r>
      </text>
    </comment>
    <comment ref="O11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Enero 03/01/2023  $4,324</t>
        </r>
      </text>
    </comment>
    <comment ref="Q11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Febrero  01/02/2023  $4,324</t>
        </r>
      </text>
    </comment>
    <comment ref="S11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marzo  02/03/2023  $4,324</t>
        </r>
      </text>
    </comment>
    <comment ref="U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abril 10/04/2023 $4,324</t>
        </r>
      </text>
    </comment>
    <comment ref="W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mayo 04/05/2023 $4,324</t>
        </r>
      </text>
    </comment>
    <comment ref="Y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junio 03/06/2023 $4,324</t>
        </r>
      </text>
    </comment>
    <comment ref="AA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julio 02/07/2023 
$4,324</t>
        </r>
      </text>
    </comment>
    <comment ref="AC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agosto 04/08/2023 
$4,324</t>
        </r>
      </text>
    </comment>
    <comment ref="AE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septiembre 01/09/2023 
$4,324</t>
        </r>
      </text>
    </comment>
    <comment ref="AG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octubre 03/10/2023 $4,324</t>
        </r>
      </text>
    </comment>
    <comment ref="AI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mensualidades noviembre, dic y enero 30/10/2023 $11,675</t>
        </r>
      </text>
    </comment>
    <comment ref="AK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mensualidades noviembre, dic y enero 30/10/2023 $11,675</t>
        </r>
      </text>
    </comment>
    <comment ref="AM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mensualidades noviembre, dic y enero 30/10/2023 $11,675</t>
        </r>
      </text>
    </comment>
    <comment ref="AO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febrero 05/03/2024 por convenio pago cuota normal $4,600</t>
        </r>
      </text>
    </comment>
    <comment ref="G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inscripción 19/09/22 $3,200 </t>
        </r>
      </text>
    </comment>
    <comment ref="I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septiembre 19/09/22 $3,880</t>
        </r>
      </text>
    </comment>
    <comment ref="K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noviembre 01/11/22 $3,880</t>
        </r>
      </text>
    </comment>
    <comment ref="M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diceimbre 03/12/22 $3,880</t>
        </r>
      </text>
    </comment>
    <comment ref="O12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Enero 03/01/2023  $3,880</t>
        </r>
      </text>
    </comment>
    <comment ref="Q12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Febrero 04/02/2023  $3,880</t>
        </r>
      </text>
    </comment>
    <comment ref="S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marzo 04/03/23 $3,880</t>
        </r>
      </text>
    </comment>
    <comment ref="U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abril 31/03/23 $3,880</t>
        </r>
      </text>
    </comment>
    <comment ref="W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mayo 03/05/2023 $3,880</t>
        </r>
      </text>
    </comment>
    <comment ref="Y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junio 03/06/2023 $3,880</t>
        </r>
      </text>
    </comment>
    <comment ref="AA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julio 03/07/2023 $3,880</t>
        </r>
      </text>
    </comment>
    <comment ref="AC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agosto 02/08/2023 $3,880</t>
        </r>
      </text>
    </comment>
    <comment ref="AE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septiembre 05/09/2023 
$3,647.20</t>
        </r>
      </text>
    </comment>
    <comment ref="AG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octubre 02/10/2023 
$3,647.20</t>
        </r>
      </text>
    </comment>
    <comment ref="AI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noviembre 06/11/2023 $3,880</t>
        </r>
      </text>
    </comment>
    <comment ref="AK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diciembre 04/12/2023 $3,647.20 </t>
        </r>
      </text>
    </comment>
    <comment ref="AM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eenero 29/12/2023 $3,647.20 </t>
        </r>
      </text>
    </comment>
    <comment ref="AO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febrero 13/02/2024 $3,880</t>
        </r>
      </text>
    </comment>
    <comment ref="G13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inscripción 15/09/2022 $3,200 </t>
        </r>
      </text>
    </comment>
    <comment ref="I13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septiembre 15/09/2022 $3,200 Y complemento el 05/10/22 $448</t>
        </r>
      </text>
    </comment>
    <comment ref="K13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noviembre 05/11/22 $5,452 </t>
        </r>
      </text>
    </comment>
    <comment ref="M13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diciembre  06/12/2022  $3,647.20</t>
        </r>
      </text>
    </comment>
    <comment ref="O13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Enero  05/01/2023  $1,842.40</t>
        </r>
      </text>
    </comment>
    <comment ref="Q13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Febrero  07/02/2023  $3,647</t>
        </r>
      </text>
    </comment>
    <comment ref="S13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marzo 06/03/2023 $3,647</t>
        </r>
      </text>
    </comment>
    <comment ref="U13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abril 10/04/2023 $5,452</t>
        </r>
      </text>
    </comment>
    <comment ref="W13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mayo 08/05/2023 $5,452</t>
        </r>
      </text>
    </comment>
    <comment ref="Y13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junio 06/06/2023 $5,452</t>
        </r>
      </text>
    </comment>
    <comment ref="AA13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julio03/07/2023 $5,452</t>
        </r>
      </text>
    </comment>
    <comment ref="AC13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agosto 07/08/2023 $5,452</t>
        </r>
      </text>
    </comment>
    <comment ref="AE13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septiembre 07/09/2023 $5,452</t>
        </r>
      </text>
    </comment>
    <comment ref="AG13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octubre 09/10/2023 $3,647 </t>
        </r>
      </text>
    </comment>
    <comment ref="AI13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noviembre 08/11/2023 $3,880</t>
        </r>
      </text>
    </comment>
    <comment ref="AK13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diciembre 05/12/2023 $3,647</t>
        </r>
      </text>
    </comment>
    <comment ref="AM13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enero 15/01/2024 $5,800</t>
        </r>
      </text>
    </comment>
    <comment ref="AO13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febrero 14/02/2024 $5,800 y pago complementos de mensualidad $1,162</t>
        </r>
      </text>
    </comment>
    <comment ref="G14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inscripción 05/09/2022 $3,200 </t>
        </r>
      </text>
    </comment>
    <comment ref="I14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mensualidas octubre 11/10/22 $5,800</t>
        </r>
      </text>
    </comment>
    <comment ref="K14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noviembre $5800+150=5,950 30/11/22 </t>
        </r>
      </text>
    </comment>
    <comment ref="M14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diciembre 14/12/22 $5,800</t>
        </r>
      </text>
    </comment>
    <comment ref="O14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Enero 12/01/2023  $3,880</t>
        </r>
      </text>
    </comment>
    <comment ref="Q14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Febrero 31/01/2023  $3,880</t>
        </r>
      </text>
    </comment>
    <comment ref="S14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marzo 02/03/2023  $3,880</t>
        </r>
      </text>
    </comment>
    <comment ref="U14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abril 10/04/23 $3,880</t>
        </r>
      </text>
    </comment>
    <comment ref="W14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mayo 04/05/2023 $3,880</t>
        </r>
      </text>
    </comment>
    <comment ref="Y14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junio 05/06/2023 $3,880</t>
        </r>
      </text>
    </comment>
    <comment ref="AA14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julio 14/07/2023 $3,880</t>
        </r>
      </text>
    </comment>
    <comment ref="AC14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agosto 10/08/2023 $3,880</t>
        </r>
      </text>
    </comment>
    <comment ref="AE14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septiembre 13/09/2023 $3,880</t>
        </r>
      </text>
    </comment>
    <comment ref="AG14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octubre 13/10/2023 $3,880</t>
        </r>
      </text>
    </comment>
    <comment ref="AI14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noviembre 07/11/2023 $3,880</t>
        </r>
      </text>
    </comment>
    <comment ref="AK14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diciembre 08/12/2023 $3,880</t>
        </r>
      </text>
    </comment>
    <comment ref="AM14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enero 04/01/2024 $3,880</t>
        </r>
      </text>
    </comment>
    <comment ref="AO14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febrero 01/02/2024 $3,880</t>
        </r>
      </text>
    </comment>
    <comment ref="G15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inscripción 20/09/22 $3,200 </t>
        </r>
      </text>
    </comment>
    <comment ref="I15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octubre 13/10/22 43,880</t>
        </r>
      </text>
    </comment>
    <comment ref="K15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noviembre 14/11/22 $3,880</t>
        </r>
      </text>
    </comment>
    <comment ref="M15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diciembre 15/12/22 $3,880</t>
        </r>
      </text>
    </comment>
    <comment ref="O15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Enero  15/01/2023  $3,880</t>
        </r>
      </text>
    </comment>
    <comment ref="Q15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febrero 25/02/2023 $3,880+150cf= 4,030</t>
        </r>
      </text>
    </comment>
    <comment ref="S15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marzo 28/03/23 $4,030 (3680+150cf) </t>
        </r>
      </text>
    </comment>
    <comment ref="U15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abril 05/04/2023 $3,648 </t>
        </r>
      </text>
    </comment>
    <comment ref="W15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mayo 05/05/2023 $3,648</t>
        </r>
      </text>
    </comment>
    <comment ref="Y15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junio 15/06/2023 $3,880</t>
        </r>
      </text>
    </comment>
    <comment ref="AA15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julio 25/07/2023 3,880+150cf= $4,030</t>
        </r>
      </text>
    </comment>
    <comment ref="AC15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agosto 15/08/2023 $3,880</t>
        </r>
      </text>
    </comment>
    <comment ref="AE15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septiembre 15/09/2023 $3,880</t>
        </r>
      </text>
    </comment>
    <comment ref="AG15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octubre 27/10/2023 $3,880+150cf=4,030</t>
        </r>
      </text>
    </comment>
    <comment ref="AI15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noviembre 27/11/2023 $4,030</t>
        </r>
      </text>
    </comment>
    <comment ref="AK15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diciembre  20/01/2024 $3,880+150cf+194int =4,224 </t>
        </r>
      </text>
    </comment>
    <comment ref="AM15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enero 20/01/2024 $3,880+150cf=4,030</t>
        </r>
      </text>
    </comment>
    <comment ref="AO15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febrero 21/02/2024 $3,880+150=4,030</t>
        </r>
      </text>
    </comment>
    <comment ref="G16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Inscripción 07/10/2022   $3200</t>
        </r>
      </text>
    </comment>
    <comment ref="I16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de Octubre  19/01/2023   pago $5,210 (3880+150cf+582 int)= 4,612 -5,210 teniendo un saldo a favor de $ 598 </t>
        </r>
      </text>
    </comment>
    <comment ref="K16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de Noviembre  19/01/2023  $5,210 se tomo saldo a favor anterior  (3,880+150cf+388int)= 4,418  quedando un saldo a favor de 1,390</t>
        </r>
      </text>
    </comment>
    <comment ref="M16" authorId="2">
      <text>
        <r>
          <rPr>
            <b/>
            <sz val="9"/>
            <color indexed="81"/>
            <rFont val="Tahoma"/>
            <family val="2"/>
          </rPr>
          <t>Auxadministración:</t>
        </r>
        <r>
          <rPr>
            <sz val="9"/>
            <color indexed="81"/>
            <rFont val="Tahoma"/>
            <family val="2"/>
          </rPr>
          <t xml:space="preserve">
Pago mensualidad de Diciembre  19/01/2023  $5,210 (3,880+150cf+194int) teniendo saldo a favor de  2,376</t>
        </r>
      </text>
    </comment>
    <comment ref="O16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se tomo saldo a favor pago mensualidades enero, febrero y marzo $ 9,814</t>
        </r>
      </text>
    </comment>
    <comment ref="Q16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se tomo saldo a favor pago mensualidades enero, febrero y marzo $ 9,814</t>
        </r>
      </text>
    </comment>
    <comment ref="S16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se tomo saldo a favor pago mensualidades enero, febrero y marzo $ 9,814</t>
        </r>
      </text>
    </comment>
    <comment ref="U16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abril, mayo y junio 13/07/2023 
abril 5,800+150cf+870int=6,820    
mayo 5,800+150cf+580int=6,530
junio 5,370 quedando a deber 870</t>
        </r>
      </text>
    </comment>
    <comment ref="W16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abril, mayo y junio 13/07/2023 
abril 5,800+150cf+870int=6,820    
mayo 5,800+150cf+580int=6,530
junio 5,370 quedando a deber 870</t>
        </r>
      </text>
    </comment>
    <comment ref="Y16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abril, mayo y junio 13/07/2023 
abril 5,800+150cf+870int=6,820    
mayo 5,800+150cf+580int=6,530
junio 5,370 quedando a deber 870</t>
        </r>
      </text>
    </comment>
    <comment ref="AA16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julio 18/08/2023 5,800+150cf+290int+870 ant=6,820</t>
        </r>
      </text>
    </comment>
    <comment ref="AC16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agosto 18/08/2023 $5,800</t>
        </r>
      </text>
    </comment>
    <comment ref="AE16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septiembre 10/10/2023</t>
        </r>
      </text>
    </comment>
    <comment ref="AG16" authorId="1">
      <text>
        <r>
          <rPr>
            <b/>
            <sz val="9"/>
            <color indexed="81"/>
            <rFont val="Tahoma"/>
            <family val="2"/>
          </rPr>
          <t xml:space="preserve">Auxadmon:
</t>
        </r>
        <r>
          <rPr>
            <sz val="9"/>
            <color indexed="81"/>
            <rFont val="Tahoma"/>
            <family val="2"/>
          </rPr>
          <t xml:space="preserve">Pago 10/01/2024 
octubre (5,800+150cf+870int+440ant)=7,260 
nov (5,800+150cf+580int)=6,530
dic (5,800+150cf+290int)=6,240
</t>
        </r>
      </text>
    </comment>
    <comment ref="AI16" authorId="1">
      <text>
        <r>
          <rPr>
            <b/>
            <sz val="9"/>
            <color indexed="81"/>
            <rFont val="Tahoma"/>
            <family val="2"/>
          </rPr>
          <t xml:space="preserve">Auxadmon:
</t>
        </r>
        <r>
          <rPr>
            <sz val="9"/>
            <color indexed="81"/>
            <rFont val="Tahoma"/>
            <family val="2"/>
          </rPr>
          <t xml:space="preserve">Pago 10/01/2024 
octubre (5,800+150cf+870int+440ant)=7,260 
nov (5,800+150cf+580int)=6,530
dic (5,800+150cf+290int)=6,240
</t>
        </r>
      </text>
    </comment>
    <comment ref="AK16" authorId="1">
      <text>
        <r>
          <rPr>
            <b/>
            <sz val="9"/>
            <color indexed="81"/>
            <rFont val="Tahoma"/>
            <family val="2"/>
          </rPr>
          <t xml:space="preserve">Auxadmon:
</t>
        </r>
        <r>
          <rPr>
            <sz val="9"/>
            <color indexed="81"/>
            <rFont val="Tahoma"/>
            <family val="2"/>
          </rPr>
          <t xml:space="preserve">Pago 10/01/2024 
octubre (5,800+150cf+870int+440ant)=7,260 
nov (5,800+150cf+580int)=6,530
dic (5,800+150cf+290int)=6,240
</t>
        </r>
      </text>
    </comment>
    <comment ref="AM16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enero 16/01/2024 $5,800</t>
        </r>
      </text>
    </comment>
    <comment ref="AO16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febrero 1503/2024 $5800+150+290int=6,240</t>
        </r>
      </text>
    </comment>
    <comment ref="G3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inscripcion 05/11/2019 $5375 </t>
        </r>
      </text>
    </comment>
    <comment ref="AA33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Pago mensualidad octubre 05/10/2019 $3243</t>
        </r>
      </text>
    </comment>
  </commentList>
</comments>
</file>

<file path=xl/comments7.xml><?xml version="1.0" encoding="utf-8"?>
<comments xmlns="http://schemas.openxmlformats.org/spreadsheetml/2006/main">
  <authors>
    <author>auxcontable</author>
    <author>Auxadmon</author>
  </authors>
  <commentList>
    <comment ref="J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descuento del 6% 4,500</t>
        </r>
      </text>
    </comment>
    <comment ref="G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inscripcion 03/03/2023 $3,200 2 pagos de 2720  y 480</t>
        </r>
      </text>
    </comment>
    <comment ref="I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marzo 29/03/2023 $4,200 2 pagos (3,570 y 630)</t>
        </r>
      </text>
    </comment>
    <comment ref="K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abril 12/06/2023 pago $3,876 y 894 =4,560</t>
        </r>
      </text>
    </comment>
    <comment ref="M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mayo 12/06/2023 pago $3,876 y 894 =4,560</t>
        </r>
      </text>
    </comment>
    <comment ref="O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junio 18/07/2023 pago $3,876 y 894 =4,560</t>
        </r>
      </text>
    </comment>
    <comment ref="Q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julio 08/08/2023 $3,876 y $684</t>
        </r>
      </text>
    </comment>
    <comment ref="S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agosto 07/09/2023 $3,876 y $684</t>
        </r>
      </text>
    </comment>
    <comment ref="U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septiembre 10/10/2023 $3,876 y $684 y $315 </t>
        </r>
      </text>
    </comment>
    <comment ref="W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24/11/2023 $4,143.75 y $731.25 2 pagos </t>
        </r>
      </text>
    </comment>
    <comment ref="Y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noviembre 09/12/2023 $3,952.50 y $697.50 pagos </t>
        </r>
      </text>
    </comment>
    <comment ref="AA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diciembre 25/01/2024 $4,500+150+225int=4,875</t>
        </r>
      </text>
    </comment>
    <comment ref="AC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 enero 21/02/2024 $4,500+150+225int=4,875</t>
        </r>
      </text>
    </comment>
    <comment ref="AE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febrero 20/03/2024 $4,500+150+225int=4,875</t>
        </r>
      </text>
    </comment>
    <comment ref="AG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marzo 15/04/2024 2 pagos $4,356.25 y 768.75</t>
        </r>
      </text>
    </comment>
    <comment ref="AI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abril 02/05/2024 2 pagos $4,356.25 y 768.75
</t>
        </r>
      </text>
    </comment>
    <comment ref="AK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mayo 07/06/2024 2 pagos $4,356.25 y 768.75
</t>
        </r>
      </text>
    </comment>
    <comment ref="AM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junio 10/07/2024 2 pagos $4,356.25 y 768.75
</t>
        </r>
      </text>
    </comment>
    <comment ref="G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inscripcion 14/03/23 $3200</t>
        </r>
      </text>
    </comment>
    <comment ref="I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marzo 14/03/23 $5,800</t>
        </r>
      </text>
    </comment>
    <comment ref="K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abril 31/05/2023 5,800+150cf+290int= 6,240</t>
        </r>
      </text>
    </comment>
    <comment ref="M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mayo 31/05/2023 5,800+150cf= 5,950</t>
        </r>
      </text>
    </comment>
    <comment ref="O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junio 07/07/2023 5,800+150cf+290int= 6,240</t>
        </r>
      </text>
    </comment>
    <comment ref="Q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mensualidades 05/10/2023 
julio 5,800+150cf+870int=6,820
agosto 5,800+150cf+580int=6,530
sept abono 3,400</t>
        </r>
      </text>
    </comment>
    <comment ref="S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mensualidades 05/10/2023 
julio 5,800+150cf+870int=6,820
agosto 5,800+150cf+580int=6,530
sept abono 3,400</t>
        </r>
      </text>
    </comment>
    <comment ref="U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mensualidades 05/10/2023 
julio 5,800+150cf+870int=6,820
agosto 5,800+150cf+580int=6,530
sept abono 3,400</t>
        </r>
      </text>
    </comment>
    <comment ref="W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octubre 04/01/2024 $8,600</t>
        </r>
      </text>
    </comment>
    <comment ref="Y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noviembre 08/01/2024 $5,700</t>
        </r>
      </text>
    </comment>
    <comment ref="AA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$8,000 01/03/2024         dic 6,400+150cf+960int=7,510
ene 490 abono </t>
        </r>
      </text>
    </comment>
    <comment ref="AC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$9,000 04/03/2024              compl ene 6,700
feb 490 abono 2,300</t>
        </r>
      </text>
    </comment>
  </commentList>
</comments>
</file>

<file path=xl/comments8.xml><?xml version="1.0" encoding="utf-8"?>
<comments xmlns="http://schemas.openxmlformats.org/spreadsheetml/2006/main">
  <authors>
    <author>auxcontable</author>
    <author>Auxadmon</author>
  </authors>
  <commentList>
    <comment ref="J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descuento del 6% 4,500</t>
        </r>
      </text>
    </comment>
    <comment ref="G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inscripción 25/08/2023 $3,200</t>
        </r>
      </text>
    </comment>
    <comment ref="G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inscripción 31/08/2023 $3200</t>
        </r>
      </text>
    </comment>
    <comment ref="I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septiembre27/09/2023 $4,200</t>
        </r>
      </text>
    </comment>
    <comment ref="K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octubre 19/10/2023 $4,200+150cf=4,350</t>
        </r>
      </text>
    </comment>
    <comment ref="M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noviembre 13/11/2023 $4,200</t>
        </r>
      </text>
    </comment>
    <comment ref="O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diciembre 07/12/2023 $4,200</t>
        </r>
      </text>
    </comment>
    <comment ref="Q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enero 16/01/2024 $4,200+150=4,350</t>
        </r>
      </text>
    </comment>
    <comment ref="S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febrero 29/02/2024 $4,200+150=4,350</t>
        </r>
      </text>
    </comment>
    <comment ref="U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marzo 04/04/2024 2 pagos $4,350 y 455</t>
        </r>
      </text>
    </comment>
    <comment ref="Y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Mayo 20/05/2024 $4,805 </t>
        </r>
      </text>
    </comment>
    <comment ref="AA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junio 29/06/2024 $4,805</t>
        </r>
      </text>
    </comment>
    <comment ref="AC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julio 29/07/2024 $4,805</t>
        </r>
      </text>
    </comment>
    <comment ref="AE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agosto 26/08/2024 $4,805</t>
        </r>
      </text>
    </comment>
    <comment ref="G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inscripción 15/09/2023 $3,200</t>
        </r>
      </text>
    </comment>
    <comment ref="I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septiembre 21/09/223 $4,200</t>
        </r>
      </text>
    </comment>
    <comment ref="K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octubre 08/10/2023 $4,200</t>
        </r>
      </text>
    </comment>
    <comment ref="M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noviembre 06/11/2023 $3,948</t>
        </r>
      </text>
    </comment>
    <comment ref="O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diciembre 04/12/2023 $3,948</t>
        </r>
      </text>
    </comment>
    <comment ref="Q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enero 03/01/2024 $3,948</t>
        </r>
      </text>
    </comment>
    <comment ref="S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febrero 02/02/2024 $3,948</t>
        </r>
      </text>
    </comment>
    <comment ref="U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marzo 02/03/2024 $4,230</t>
        </r>
      </text>
    </comment>
    <comment ref="Y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mayo 03/05/2024 2 pagos $3,384 y 846</t>
        </r>
      </text>
    </comment>
    <comment ref="AA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junio 03/06/2024 2 pagos 846 y 3,384</t>
        </r>
      </text>
    </comment>
    <comment ref="AC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julio 02/07/2024 2 pagos 846 y 3,384</t>
        </r>
      </text>
    </comment>
    <comment ref="AE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agosto 02/08/2024 2 pagos 846 y 3,384</t>
        </r>
      </text>
    </comment>
    <comment ref="AG9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septiembre 02/09/2024 2 pagos 3,609.60+902.40</t>
        </r>
      </text>
    </comment>
    <comment ref="G10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inscripción 05/09/2023 $3,200</t>
        </r>
      </text>
    </comment>
    <comment ref="I10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septiembre 06/10/2023 $4,200</t>
        </r>
      </text>
    </comment>
    <comment ref="G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inscripción 18/09/2023 $3,200</t>
        </r>
      </text>
    </comment>
    <comment ref="I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septiembre 21/09/223 $4,200</t>
        </r>
      </text>
    </comment>
    <comment ref="K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octubre 02/10/2023 $3,948</t>
        </r>
      </text>
    </comment>
    <comment ref="M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noviembre 01/11/2023 $3,948</t>
        </r>
      </text>
    </comment>
    <comment ref="O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diciembre 01/12/2023 $3,948</t>
        </r>
      </text>
    </comment>
    <comment ref="Q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enero 04/01/2024 $3,948</t>
        </r>
      </text>
    </comment>
    <comment ref="S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febrero 08/02/2024 $4,200</t>
        </r>
      </text>
    </comment>
    <comment ref="U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marzo 01/03/2024 $4,230</t>
        </r>
      </text>
    </comment>
    <comment ref="W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abril 02/04/2024 $3,384 y $846 </t>
        </r>
      </text>
    </comment>
    <comment ref="Y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mayo 02/05/2024 2 pagos $3,384 y 846</t>
        </r>
      </text>
    </comment>
    <comment ref="AA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junio 03/06/2024 2 pagos 846 y 3,384</t>
        </r>
      </text>
    </comment>
    <comment ref="AC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julio 01/07/2024 2 pagos 846 y 3,384</t>
        </r>
      </text>
    </comment>
    <comment ref="AE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mensualidadagosto 01/08/2024 2 pagos 846 y 3,384</t>
        </r>
      </text>
    </comment>
    <comment ref="AG11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septiemnbre 02/09/2024 2 pagos 3,609 +903</t>
        </r>
      </text>
    </comment>
    <comment ref="G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inscripción 20/09/2023 $3,200</t>
        </r>
      </text>
    </comment>
    <comment ref="I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septiembre 20/09/2023 $2,100 50% ret </t>
        </r>
      </text>
    </comment>
    <comment ref="K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octubre 3 alumnos (2,250*3) 31/10/2023</t>
        </r>
      </text>
    </comment>
    <comment ref="M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noviembre 3 alumnos (2,250*3) 28/11/2023</t>
        </r>
      </text>
    </comment>
    <comment ref="O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diciembre 3 alumnos (2,250*3) 11/12/2023</t>
        </r>
      </text>
    </comment>
    <comment ref="Q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ene y feb 01/03/2024
 ene 2,100+150cf+105int=2,355
feb 2,100+150cf=2,250 
de 3 alumnos</t>
        </r>
      </text>
    </comment>
    <comment ref="S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ene y feb 01/03/2024
 ene 2,100+150cf+105int=2,355
feb 2,100+150cf=2,250 
de 3 alumnos</t>
        </r>
      </text>
    </comment>
    <comment ref="U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marzo 17/05/2024 $2,555</t>
        </r>
      </text>
    </comment>
    <comment ref="W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abril 03/06/2024 </t>
        </r>
      </text>
    </comment>
    <comment ref="Y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mayo 22/06/2024 </t>
        </r>
      </text>
    </comment>
    <comment ref="AA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junio 12/07/24 $2,555</t>
        </r>
      </text>
    </comment>
    <comment ref="AC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julio 26/07/24 $2,555</t>
        </r>
      </text>
    </comment>
    <comment ref="AE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agosto 13/08/2024 $2,250</t>
        </r>
      </text>
    </comment>
    <comment ref="AG12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mensualidas septiembre 07/09/2024 $2,400</t>
        </r>
      </text>
    </comment>
  </commentList>
</comments>
</file>

<file path=xl/comments9.xml><?xml version="1.0" encoding="utf-8"?>
<comments xmlns="http://schemas.openxmlformats.org/spreadsheetml/2006/main">
  <authors>
    <author>auxcontable</author>
    <author>Auxadmon</author>
  </authors>
  <commentList>
    <comment ref="J2" authorId="0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descuento del 6% 4,500</t>
        </r>
      </text>
    </comment>
    <comment ref="G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inscripcion y mensualidad 3,500 y 4375</t>
        </r>
      </text>
    </comment>
    <comment ref="I7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inscripcion y mensualidad 3,500 y 4375</t>
        </r>
      </text>
    </comment>
    <comment ref="G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inscrtipcion 07/03/2024 $3,500</t>
        </r>
      </text>
    </comment>
    <comment ref="I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marzo 07/03/2024$6,250</t>
        </r>
      </text>
    </comment>
    <comment ref="M8" authorId="1">
      <text>
        <r>
          <rPr>
            <b/>
            <sz val="9"/>
            <color indexed="81"/>
            <rFont val="Tahoma"/>
            <family val="2"/>
          </rPr>
          <t>Auxadmon:</t>
        </r>
        <r>
          <rPr>
            <sz val="9"/>
            <color indexed="81"/>
            <rFont val="Tahoma"/>
            <family val="2"/>
          </rPr>
          <t xml:space="preserve">
Pago mensualidad mayo 15/06/2024 $6,592.50</t>
        </r>
      </text>
    </comment>
  </commentList>
</comments>
</file>

<file path=xl/sharedStrings.xml><?xml version="1.0" encoding="utf-8"?>
<sst xmlns="http://schemas.openxmlformats.org/spreadsheetml/2006/main" count="3287" uniqueCount="1482">
  <si>
    <t>No.</t>
  </si>
  <si>
    <t>NOMBRE</t>
  </si>
  <si>
    <t>INSCRIPCION</t>
  </si>
  <si>
    <t>MARZO</t>
  </si>
  <si>
    <t>ABRIL</t>
  </si>
  <si>
    <t>MENS. 1</t>
  </si>
  <si>
    <t>MENS. 2</t>
  </si>
  <si>
    <t>MENS. 3</t>
  </si>
  <si>
    <t>MENS. 4</t>
  </si>
  <si>
    <t>MENS. 5</t>
  </si>
  <si>
    <t>MENS. 6</t>
  </si>
  <si>
    <t>MENS. 7</t>
  </si>
  <si>
    <t>MENS. 8</t>
  </si>
  <si>
    <t>MENS. 9</t>
  </si>
  <si>
    <t>MENS. 10</t>
  </si>
  <si>
    <t>MENS. 11</t>
  </si>
  <si>
    <t>MENS. 12</t>
  </si>
  <si>
    <t>MENS. 13</t>
  </si>
  <si>
    <t>MENS. 14</t>
  </si>
  <si>
    <t>MENS. 15</t>
  </si>
  <si>
    <t>MENS. 16</t>
  </si>
  <si>
    <t>MENS. 17</t>
  </si>
  <si>
    <t>MENS. 18</t>
  </si>
  <si>
    <t>MAYO</t>
  </si>
  <si>
    <t>JUNIO</t>
  </si>
  <si>
    <t>JULIO</t>
  </si>
  <si>
    <t>ENERO</t>
  </si>
  <si>
    <t>NO.</t>
  </si>
  <si>
    <t>FAC.</t>
  </si>
  <si>
    <t>MAC10</t>
  </si>
  <si>
    <t>MGP5</t>
  </si>
  <si>
    <t>SOCIO</t>
  </si>
  <si>
    <t>NO SOCIO</t>
  </si>
  <si>
    <t>CONVENIO</t>
  </si>
  <si>
    <t>INSCP. GRAL.</t>
  </si>
  <si>
    <r>
      <t xml:space="preserve">CONCEPTOS A DEPOSITAR SERAN: </t>
    </r>
    <r>
      <rPr>
        <sz val="15"/>
        <rFont val="Arial"/>
        <family val="2"/>
      </rPr>
      <t>inscripción, pago de materia, reinscripciones, exámenes de grado, certificados, constancias, equivalencias, credenciales, etc.</t>
    </r>
  </si>
  <si>
    <t>TOTALES</t>
  </si>
  <si>
    <r>
      <t xml:space="preserve">CLABE INTERBANCARIA: </t>
    </r>
    <r>
      <rPr>
        <b/>
        <sz val="11"/>
        <color theme="1"/>
        <rFont val="Cambria"/>
        <family val="1"/>
      </rPr>
      <t>002180054188897151</t>
    </r>
  </si>
  <si>
    <r>
      <t xml:space="preserve">BANCO: </t>
    </r>
    <r>
      <rPr>
        <b/>
        <sz val="11"/>
        <color theme="1"/>
        <rFont val="Cambria"/>
        <family val="1"/>
      </rPr>
      <t>BANAMEX</t>
    </r>
  </si>
  <si>
    <r>
      <t xml:space="preserve">REF. GRAL.: </t>
    </r>
    <r>
      <rPr>
        <b/>
        <sz val="11"/>
        <color theme="1"/>
        <rFont val="Cambria"/>
        <family val="1"/>
      </rPr>
      <t>160083102511</t>
    </r>
  </si>
  <si>
    <r>
      <t xml:space="preserve">SUC: </t>
    </r>
    <r>
      <rPr>
        <b/>
        <sz val="11"/>
        <color theme="1"/>
        <rFont val="Cambria"/>
        <family val="1"/>
      </rPr>
      <t>541</t>
    </r>
  </si>
  <si>
    <r>
      <t>CUENTA:</t>
    </r>
    <r>
      <rPr>
        <sz val="14"/>
        <rFont val="Arial"/>
        <family val="2"/>
      </rPr>
      <t xml:space="preserve"> </t>
    </r>
    <r>
      <rPr>
        <b/>
        <sz val="11"/>
        <rFont val="Arial"/>
        <family val="2"/>
      </rPr>
      <t>8889715</t>
    </r>
  </si>
  <si>
    <t>INSTITUTO TECNOLOGICO DE LA CONSTRUCCIÓN</t>
  </si>
  <si>
    <t>NOMBRE DEL ALUMNO:</t>
  </si>
  <si>
    <t>MENSUALIDAD</t>
  </si>
  <si>
    <t>FECHA</t>
  </si>
  <si>
    <t>IMPORTE</t>
  </si>
  <si>
    <t>CARGO FIJO</t>
  </si>
  <si>
    <t>INTERES MORATORIO</t>
  </si>
  <si>
    <t>MESES VENCIDOS</t>
  </si>
  <si>
    <t>TOTAL</t>
  </si>
  <si>
    <t>PAGO</t>
  </si>
  <si>
    <t>SALDO</t>
  </si>
  <si>
    <t>TOTAL A PAGAR</t>
  </si>
  <si>
    <r>
      <t xml:space="preserve">NOMBRE: </t>
    </r>
    <r>
      <rPr>
        <b/>
        <sz val="11"/>
        <color theme="1"/>
        <rFont val="Cambria"/>
        <family val="1"/>
      </rPr>
      <t>INSTITUTO TECNOLOGICO DE LA CONSTRUCCIÓN, A.C.</t>
    </r>
  </si>
  <si>
    <t>AGOSTO</t>
  </si>
  <si>
    <t>SEPTIEMBRE</t>
  </si>
  <si>
    <t>-</t>
  </si>
  <si>
    <t>OCTUBRE</t>
  </si>
  <si>
    <t>NOVIEMBRE</t>
  </si>
  <si>
    <t>DICIEMBRE</t>
  </si>
  <si>
    <t>FEBRERO</t>
  </si>
  <si>
    <t>REF. ALUMNO.: 161402035034</t>
  </si>
  <si>
    <t>TELEFONO</t>
  </si>
  <si>
    <t xml:space="preserve">NO. CELULAR </t>
  </si>
  <si>
    <t>E-MAIL</t>
  </si>
  <si>
    <t>SOCIO 2015</t>
  </si>
  <si>
    <t>P/F</t>
  </si>
  <si>
    <t>S/F</t>
  </si>
  <si>
    <t>CONSTRUCTORA Y PAVIMENTADORA VISE, S.A. DE C.V.</t>
  </si>
  <si>
    <t xml:space="preserve">MENSUALIDAD SOCIO </t>
  </si>
  <si>
    <t xml:space="preserve">GENERAL </t>
  </si>
  <si>
    <t>DEPENDECIAS</t>
  </si>
  <si>
    <t>DEL 1 AL 5</t>
  </si>
  <si>
    <t>BECA 9</t>
  </si>
  <si>
    <t>BECA 8</t>
  </si>
  <si>
    <t>baja</t>
  </si>
  <si>
    <t>JIMENEZ ZAVALA ANTONIO</t>
  </si>
  <si>
    <t>JOVEN EMP.</t>
  </si>
  <si>
    <t>GARCÍA AGUILERA CLAUDIO ALEJANDRO</t>
  </si>
  <si>
    <t>CIMENTAL BARRÓN DANIEL</t>
  </si>
  <si>
    <t>GARCÍA RIOS EDER</t>
  </si>
  <si>
    <t>ORTÍZ PÁRAMO GERARDO ANTONIO</t>
  </si>
  <si>
    <t>JOSE FRANCISCO TRONCOSO LANDEROS</t>
  </si>
  <si>
    <t>FLORES SÁNCHEZ HÉCTOR</t>
  </si>
  <si>
    <t>MIRANDA MARTÍNEZ HÉCTOR</t>
  </si>
  <si>
    <t>TERESITA DE JESÚS CALZADA RODRÍGUEZ</t>
  </si>
  <si>
    <t>ENCARNACIÓN CORTEZ IRVING MARIO</t>
  </si>
  <si>
    <t>GRUPO CIYAH, S.A. DE C.V.</t>
  </si>
  <si>
    <t>MORÍN MALAGÓN JOSÉ DE JESÚS</t>
  </si>
  <si>
    <t>LABORATORIO DE CONTROL DE CALIDAD CONSTRUCCIÓN Y PROYECTOS, S.A. DE C.V.</t>
  </si>
  <si>
    <t>RAMOS PADILLA JOSÉ ROBERTO</t>
  </si>
  <si>
    <t>LÓPEZ HERRERA LUIS</t>
  </si>
  <si>
    <t>LONA NUÑEZ PABLO ANTONIO</t>
  </si>
  <si>
    <t>CORTES GARCÍA PEDRO</t>
  </si>
  <si>
    <t>COCONAL SAPI, S.A. DE C.V.</t>
  </si>
  <si>
    <t>GARCÍA HERNÁNDEZ ROGELIO</t>
  </si>
  <si>
    <t>ROA PADILLA SAULO</t>
  </si>
  <si>
    <t>ORLANZZINI ARREGUIN SERGIO</t>
  </si>
  <si>
    <t>CORZZISA, S.A. DE C.V.</t>
  </si>
  <si>
    <t>DURAN LARA VALDEMAR</t>
  </si>
  <si>
    <t>SOLUCIONES DE INGENIERIA CIVIL TOPOGRAFIA E HIDRAULICA, S.A. DE C.V.</t>
  </si>
  <si>
    <t>LEDESMA RAMÍREZ VICTOR MANUEL</t>
  </si>
  <si>
    <t>ARROYO GONZÁLEZ ROQUE JUAN CARLOS</t>
  </si>
  <si>
    <t>ORLANZZINI ARREGUIN ALEJANDRO</t>
  </si>
  <si>
    <t>RICO MOSQUEDA EMILIANO</t>
  </si>
  <si>
    <t>CONSTRUCCIONES DEL CENTRO DE LA REPUBLICA, S.A. DE C.V.</t>
  </si>
  <si>
    <t>MIRELES CALZADA OSVALDO DAVID</t>
  </si>
  <si>
    <t>F-28899</t>
  </si>
  <si>
    <t>F-28904</t>
  </si>
  <si>
    <t>MIGUEL GABRIEL SANTANA MAGUEYAL</t>
  </si>
  <si>
    <t>F-28908</t>
  </si>
  <si>
    <t>F-28909</t>
  </si>
  <si>
    <t>F-28910</t>
  </si>
  <si>
    <t>F-28911</t>
  </si>
  <si>
    <t>F-28912</t>
  </si>
  <si>
    <t>F-28913</t>
  </si>
  <si>
    <t>F-29074</t>
  </si>
  <si>
    <t>F-28898</t>
  </si>
  <si>
    <t>F-29075</t>
  </si>
  <si>
    <t>F-28906</t>
  </si>
  <si>
    <t>F-29071</t>
  </si>
  <si>
    <t>F-29070</t>
  </si>
  <si>
    <t>F-29201</t>
  </si>
  <si>
    <t>F-29347</t>
  </si>
  <si>
    <t>F-29703</t>
  </si>
  <si>
    <t>F-29704</t>
  </si>
  <si>
    <t>F-29705</t>
  </si>
  <si>
    <t>F-29706</t>
  </si>
  <si>
    <t>F-29707</t>
  </si>
  <si>
    <t>F-29489</t>
  </si>
  <si>
    <t>F-29494</t>
  </si>
  <si>
    <t>F-29491</t>
  </si>
  <si>
    <t>SOLUCIONES INTELIGENTES EN INGENIERIA, S.A. DE C.V.</t>
  </si>
  <si>
    <t>F-29715</t>
  </si>
  <si>
    <t>F-29714</t>
  </si>
  <si>
    <t>F-29712</t>
  </si>
  <si>
    <t>F-29955</t>
  </si>
  <si>
    <t>F-29956</t>
  </si>
  <si>
    <t>F-29957</t>
  </si>
  <si>
    <t>F-29958</t>
  </si>
  <si>
    <t>F-29967</t>
  </si>
  <si>
    <t>F-29961</t>
  </si>
  <si>
    <t>F-29963</t>
  </si>
  <si>
    <t>F-29965</t>
  </si>
  <si>
    <t>F-30016</t>
  </si>
  <si>
    <t>F-30017</t>
  </si>
  <si>
    <t>MCVT-1a GENERACIÓN</t>
  </si>
  <si>
    <t>F-28607</t>
  </si>
  <si>
    <t>MAESTRIA EN CONSTRUCCIÓN DE VÍAS TERRESTRES</t>
  </si>
  <si>
    <t>1a. GENERACION</t>
  </si>
  <si>
    <t>SEDE CELAYA</t>
  </si>
  <si>
    <t>1a. GENERACIÓN</t>
  </si>
  <si>
    <t xml:space="preserve">PROFESIÓN </t>
  </si>
  <si>
    <t>ING.</t>
  </si>
  <si>
    <t>ARQ.</t>
  </si>
  <si>
    <t>ARROYO GONZALEZ ROQUE JUAN CARLOS</t>
  </si>
  <si>
    <t>GARCIA RIOS EDER</t>
  </si>
  <si>
    <t>ORTIZ PARAMO GERARDO ANTONIO</t>
  </si>
  <si>
    <t>CUELLAR FLORES MA. ERCILIA</t>
  </si>
  <si>
    <t>irarroyo@prodigy.net.mx</t>
  </si>
  <si>
    <t>daciba@hotmail.com</t>
  </si>
  <si>
    <t>pedro.cortes.garcia@hotmail.com</t>
  </si>
  <si>
    <t>valdemarduran@gmail.com</t>
  </si>
  <si>
    <t>arq.mario-cortez@hotmail.com</t>
  </si>
  <si>
    <t>hectorflosan@hotmail.com</t>
  </si>
  <si>
    <t>cya_claudio2006@hotmail.com</t>
  </si>
  <si>
    <t>rogeliogarcia2707@gmail.com</t>
  </si>
  <si>
    <t>erios@vise.com.mx</t>
  </si>
  <si>
    <t>antonio_xoco@hotmail.com</t>
  </si>
  <si>
    <t>hectormm@live.com.mx</t>
  </si>
  <si>
    <t>osvaldo_mc29@hotmail.com</t>
  </si>
  <si>
    <t>lacccpsa@gmail.com</t>
  </si>
  <si>
    <t>corzzisa@gmail.com</t>
  </si>
  <si>
    <t>sergio.orlanzzini@gmail.com</t>
  </si>
  <si>
    <t>gaop22@gmail.com</t>
  </si>
  <si>
    <t>jr_rp6@hotmail.com</t>
  </si>
  <si>
    <t>erimo.ing@gmail.com</t>
  </si>
  <si>
    <t>ing.saulo.roa@gmail.com</t>
  </si>
  <si>
    <t>erciliacuellar@gmail.com</t>
  </si>
  <si>
    <t>plona@vise.com.mx   lona_900618@gmail.com</t>
  </si>
  <si>
    <t>F-30246</t>
  </si>
  <si>
    <t>F-30247</t>
  </si>
  <si>
    <t>F-30259</t>
  </si>
  <si>
    <t>F-30270</t>
  </si>
  <si>
    <t>F-30299</t>
  </si>
  <si>
    <t>F-30300</t>
  </si>
  <si>
    <t>F-30307</t>
  </si>
  <si>
    <t>F-30308</t>
  </si>
  <si>
    <t>F-30322</t>
  </si>
  <si>
    <t>F-30330</t>
  </si>
  <si>
    <t>F-30376</t>
  </si>
  <si>
    <t>F-30378</t>
  </si>
  <si>
    <t>F-30385</t>
  </si>
  <si>
    <t>F-30386</t>
  </si>
  <si>
    <t>F-30389</t>
  </si>
  <si>
    <t>F-30415</t>
  </si>
  <si>
    <t>F-30492</t>
  </si>
  <si>
    <t>F-30420</t>
  </si>
  <si>
    <t>F-30590</t>
  </si>
  <si>
    <t>F-30588</t>
  </si>
  <si>
    <t>F-30589</t>
  </si>
  <si>
    <t>F-30717</t>
  </si>
  <si>
    <t>F-30720</t>
  </si>
  <si>
    <t>F-30718</t>
  </si>
  <si>
    <t>F-30721</t>
  </si>
  <si>
    <t>F-30719</t>
  </si>
  <si>
    <t>F-30725</t>
  </si>
  <si>
    <t>F-30810</t>
  </si>
  <si>
    <t>F-30839</t>
  </si>
  <si>
    <t>F-30840</t>
  </si>
  <si>
    <t>F-30842</t>
  </si>
  <si>
    <t>F-31080</t>
  </si>
  <si>
    <t>F-31082</t>
  </si>
  <si>
    <t>F-31085</t>
  </si>
  <si>
    <t>F-31087</t>
  </si>
  <si>
    <t>F-31153</t>
  </si>
  <si>
    <t>F-31168</t>
  </si>
  <si>
    <t>F-31179</t>
  </si>
  <si>
    <t>F-30764</t>
  </si>
  <si>
    <t>F-30838</t>
  </si>
  <si>
    <t>F-31187</t>
  </si>
  <si>
    <t>F-31086</t>
  </si>
  <si>
    <t>F-31293</t>
  </si>
  <si>
    <t>F-31273</t>
  </si>
  <si>
    <t>F-31415</t>
  </si>
  <si>
    <t>F-31416</t>
  </si>
  <si>
    <t>F-31574</t>
  </si>
  <si>
    <t>F-31573</t>
  </si>
  <si>
    <t>F-31572</t>
  </si>
  <si>
    <t>F-31571</t>
  </si>
  <si>
    <t>F-31570</t>
  </si>
  <si>
    <t>F-31787</t>
  </si>
  <si>
    <t>F-32354</t>
  </si>
  <si>
    <t>F-32457</t>
  </si>
  <si>
    <t>F-32518</t>
  </si>
  <si>
    <t>F-32054</t>
  </si>
  <si>
    <t>F-32058</t>
  </si>
  <si>
    <t>F-30309</t>
  </si>
  <si>
    <t>F-32063</t>
  </si>
  <si>
    <t>F-32057</t>
  </si>
  <si>
    <t>F-33254</t>
  </si>
  <si>
    <t>F-33255</t>
  </si>
  <si>
    <t>F-33257</t>
  </si>
  <si>
    <t>F-33258</t>
  </si>
  <si>
    <t>F-33259</t>
  </si>
  <si>
    <t>F-33261</t>
  </si>
  <si>
    <t>F-33262</t>
  </si>
  <si>
    <t>F-33264</t>
  </si>
  <si>
    <t>ver</t>
  </si>
  <si>
    <t>F-32866</t>
  </si>
  <si>
    <t>F-32592</t>
  </si>
  <si>
    <t>F-32597</t>
  </si>
  <si>
    <t>F-33628</t>
  </si>
  <si>
    <t>F-33630</t>
  </si>
  <si>
    <t>F-32868</t>
  </si>
  <si>
    <t>F-33919</t>
  </si>
  <si>
    <t>F-33921</t>
  </si>
  <si>
    <t>F-34029</t>
  </si>
  <si>
    <t>F-34028</t>
  </si>
  <si>
    <t>F-34027</t>
  </si>
  <si>
    <t>F-34006</t>
  </si>
  <si>
    <t>F-34330</t>
  </si>
  <si>
    <t>F-34554</t>
  </si>
  <si>
    <t>F-34555</t>
  </si>
  <si>
    <t>F-34564</t>
  </si>
  <si>
    <t>F-34556</t>
  </si>
  <si>
    <t>F-34557</t>
  </si>
  <si>
    <t>F-34558</t>
  </si>
  <si>
    <t>F-34559</t>
  </si>
  <si>
    <t>F-34560</t>
  </si>
  <si>
    <t>F-34561</t>
  </si>
  <si>
    <t>F-34635</t>
  </si>
  <si>
    <t>F-34645</t>
  </si>
  <si>
    <t>F-34641</t>
  </si>
  <si>
    <t>F-34639</t>
  </si>
  <si>
    <t>F-34638</t>
  </si>
  <si>
    <t>F-34930</t>
  </si>
  <si>
    <t>F-34931</t>
  </si>
  <si>
    <t>F-34933</t>
  </si>
  <si>
    <t>F-35097</t>
  </si>
  <si>
    <t>F-35098</t>
  </si>
  <si>
    <t>F-35099</t>
  </si>
  <si>
    <t>F-35224</t>
  </si>
  <si>
    <t>F-35190</t>
  </si>
  <si>
    <t>F-35469</t>
  </si>
  <si>
    <t>F-35472</t>
  </si>
  <si>
    <t>F-35473</t>
  </si>
  <si>
    <t>F-35475</t>
  </si>
  <si>
    <t>F-35476</t>
  </si>
  <si>
    <t>F-35477</t>
  </si>
  <si>
    <t>F-35479</t>
  </si>
  <si>
    <t>SOCIO 2016</t>
  </si>
  <si>
    <t>F-36370</t>
  </si>
  <si>
    <t>F-36368</t>
  </si>
  <si>
    <t>F-36369</t>
  </si>
  <si>
    <t>F-36405</t>
  </si>
  <si>
    <t>F-36406</t>
  </si>
  <si>
    <t>F-36399</t>
  </si>
  <si>
    <t>F-36437</t>
  </si>
  <si>
    <t>F-36411</t>
  </si>
  <si>
    <t>F-36436</t>
  </si>
  <si>
    <t>F-36491</t>
  </si>
  <si>
    <t>F-36492</t>
  </si>
  <si>
    <t>F-36494</t>
  </si>
  <si>
    <t>F-36610</t>
  </si>
  <si>
    <t>F-36628</t>
  </si>
  <si>
    <t>F-36627</t>
  </si>
  <si>
    <t>F-36898</t>
  </si>
  <si>
    <t>F-36897</t>
  </si>
  <si>
    <t>F-36771</t>
  </si>
  <si>
    <t>F-36694</t>
  </si>
  <si>
    <t>F-36976</t>
  </si>
  <si>
    <t>F-36989</t>
  </si>
  <si>
    <t>F-36990</t>
  </si>
  <si>
    <t>F-37000</t>
  </si>
  <si>
    <t>F-37007</t>
  </si>
  <si>
    <t>F-37066</t>
  </si>
  <si>
    <t>F-37083</t>
  </si>
  <si>
    <t>F-37067 F-37068</t>
  </si>
  <si>
    <t>F-37446</t>
  </si>
  <si>
    <t>F-37614</t>
  </si>
  <si>
    <t>F-37616</t>
  </si>
  <si>
    <t>F-37696</t>
  </si>
  <si>
    <t>F-37697</t>
  </si>
  <si>
    <t>BAJA TEMPORAL</t>
  </si>
  <si>
    <t>F-37939</t>
  </si>
  <si>
    <t>F-37938</t>
  </si>
  <si>
    <t>F-37363</t>
  </si>
  <si>
    <t>F-38058</t>
  </si>
  <si>
    <t>F-38141</t>
  </si>
  <si>
    <t>SOCIO 2017</t>
  </si>
  <si>
    <t>F-38258</t>
  </si>
  <si>
    <t>F-38259</t>
  </si>
  <si>
    <t>F-38260</t>
  </si>
  <si>
    <t>F-38339</t>
  </si>
  <si>
    <t>F-38338</t>
  </si>
  <si>
    <t>F-38340</t>
  </si>
  <si>
    <t>F-38582</t>
  </si>
  <si>
    <t>F-38581</t>
  </si>
  <si>
    <t>Carta de no adeudos</t>
  </si>
  <si>
    <t>F-38092</t>
  </si>
  <si>
    <t>ELABORADA</t>
  </si>
  <si>
    <t>F-38940</t>
  </si>
  <si>
    <t>F-38492</t>
  </si>
  <si>
    <t>F-38007</t>
  </si>
  <si>
    <t>F-39159</t>
  </si>
  <si>
    <t>F-39174</t>
  </si>
  <si>
    <t>F-38580</t>
  </si>
  <si>
    <t>F-38675</t>
  </si>
  <si>
    <t>F-38627</t>
  </si>
  <si>
    <t>F-38633</t>
  </si>
  <si>
    <t>F-38632</t>
  </si>
  <si>
    <t>F-38634 Y F-38635</t>
  </si>
  <si>
    <t>F-38501</t>
  </si>
  <si>
    <t>F-38500</t>
  </si>
  <si>
    <t>F-38577</t>
  </si>
  <si>
    <t>F-38576</t>
  </si>
  <si>
    <t>F-38499</t>
  </si>
  <si>
    <t>F-39200-39201</t>
  </si>
  <si>
    <t>F-38202-39203</t>
  </si>
  <si>
    <t>MAESTRIA EN VIAS TERRESTRES</t>
  </si>
  <si>
    <t>2a. GENERACION</t>
  </si>
  <si>
    <t>SEDE LEON</t>
  </si>
  <si>
    <t>ESTATUS</t>
  </si>
  <si>
    <t>EMPRESA</t>
  </si>
  <si>
    <t>FACT.</t>
  </si>
  <si>
    <t>OCT</t>
  </si>
  <si>
    <t>NOV</t>
  </si>
  <si>
    <t>DIC</t>
  </si>
  <si>
    <t>ENE</t>
  </si>
  <si>
    <t>FEB</t>
  </si>
  <si>
    <t>MZO</t>
  </si>
  <si>
    <t>SEPT</t>
  </si>
  <si>
    <t xml:space="preserve">AGUILAR SANCHEZ CRISTOBAL MISAEL </t>
  </si>
  <si>
    <t>ESTUDIOS EDIFICACIONES Y PREFORZADOS IBARRA,S.A DE C.V.</t>
  </si>
  <si>
    <t>F-36397</t>
  </si>
  <si>
    <t>F-37224</t>
  </si>
  <si>
    <t>F-37467</t>
  </si>
  <si>
    <t>F-38060</t>
  </si>
  <si>
    <t>F-38637</t>
  </si>
  <si>
    <t>F-39142</t>
  </si>
  <si>
    <t>F-39750</t>
  </si>
  <si>
    <t>F-40549</t>
  </si>
  <si>
    <t>F-40799</t>
  </si>
  <si>
    <t>F-41201</t>
  </si>
  <si>
    <t>F-41970</t>
  </si>
  <si>
    <t>F-42791</t>
  </si>
  <si>
    <t>F-17</t>
  </si>
  <si>
    <t>F-484</t>
  </si>
  <si>
    <t>F-888</t>
  </si>
  <si>
    <t>CARTA NO ADEUDO</t>
  </si>
  <si>
    <t>IBARRA SEGURA JUAN EDGARDO</t>
  </si>
  <si>
    <t>F-36396</t>
  </si>
  <si>
    <t>F-37222</t>
  </si>
  <si>
    <t>F-37466</t>
  </si>
  <si>
    <t>F-38062</t>
  </si>
  <si>
    <t>F-38638</t>
  </si>
  <si>
    <t>F-39143</t>
  </si>
  <si>
    <t>F-39751</t>
  </si>
  <si>
    <t>F-40548</t>
  </si>
  <si>
    <t>F-40800</t>
  </si>
  <si>
    <t>F-41202</t>
  </si>
  <si>
    <t>F-41971</t>
  </si>
  <si>
    <t>F-42792</t>
  </si>
  <si>
    <t>F-18</t>
  </si>
  <si>
    <t>F-485</t>
  </si>
  <si>
    <t>F-889</t>
  </si>
  <si>
    <t xml:space="preserve">BARRIENTOS RODRÍGUEZ EFRAÍN </t>
  </si>
  <si>
    <t>SERVICIOS DE CONSULTORIA EN INFRAESTRUCTURA VIAL S.A DE C.V.</t>
  </si>
  <si>
    <t>F-36630</t>
  </si>
  <si>
    <t>F-36974</t>
  </si>
  <si>
    <t>F-37698</t>
  </si>
  <si>
    <t>F-38497</t>
  </si>
  <si>
    <t>F-39049</t>
  </si>
  <si>
    <t>F-39748</t>
  </si>
  <si>
    <t>F-40198</t>
  </si>
  <si>
    <t>F-40618</t>
  </si>
  <si>
    <t>F-41204</t>
  </si>
  <si>
    <t>F-42681</t>
  </si>
  <si>
    <t>F-42682</t>
  </si>
  <si>
    <t>F-304</t>
  </si>
  <si>
    <t>F-704</t>
  </si>
  <si>
    <t>F-1424</t>
  </si>
  <si>
    <t xml:space="preserve">DUEÑEZ SILVESTRE JOSE LUIS </t>
  </si>
  <si>
    <t>F-36631</t>
  </si>
  <si>
    <t>F-36973</t>
  </si>
  <si>
    <t>F-37699</t>
  </si>
  <si>
    <t>F-38498</t>
  </si>
  <si>
    <t>F-39048</t>
  </si>
  <si>
    <t>F-39747</t>
  </si>
  <si>
    <t>F-40197</t>
  </si>
  <si>
    <t>F-40619</t>
  </si>
  <si>
    <t>F-41199</t>
  </si>
  <si>
    <t>F-42680</t>
  </si>
  <si>
    <t>F-42683</t>
  </si>
  <si>
    <t>F-303</t>
  </si>
  <si>
    <t>F-703</t>
  </si>
  <si>
    <t>F-1484</t>
  </si>
  <si>
    <t xml:space="preserve">REPROBO DOS MATERIAS LAS CUALES TENDRA QUE PAGAR CUANDO LAS TOME </t>
  </si>
  <si>
    <t>DOMINGUEZ WOLF SERVANDO ISAAC</t>
  </si>
  <si>
    <t>ALUMNO TRANSFERIDO DE JALISCO CON COSTO NORMAL</t>
  </si>
  <si>
    <t>F-40233</t>
  </si>
  <si>
    <t>F-40234</t>
  </si>
  <si>
    <t>F-41376</t>
  </si>
  <si>
    <t>F-41377</t>
  </si>
  <si>
    <t>F-41375</t>
  </si>
  <si>
    <t>F-41810</t>
  </si>
  <si>
    <t>F-41811</t>
  </si>
  <si>
    <t>F-41812</t>
  </si>
  <si>
    <t>F-24</t>
  </si>
  <si>
    <t>F-491</t>
  </si>
  <si>
    <t>BAJA</t>
  </si>
  <si>
    <t xml:space="preserve">SALDO A FAVOR </t>
  </si>
  <si>
    <t>LUNA BRAVO JUAN ROBERTO</t>
  </si>
  <si>
    <t>F-37702</t>
  </si>
  <si>
    <t>F-39271</t>
  </si>
  <si>
    <t>F-40713</t>
  </si>
  <si>
    <t>F-40712</t>
  </si>
  <si>
    <t>F-3945</t>
  </si>
  <si>
    <t>F-41809</t>
  </si>
  <si>
    <t>F-42721</t>
  </si>
  <si>
    <t>F-42689</t>
  </si>
  <si>
    <t>F-1848</t>
  </si>
  <si>
    <t>RAMÍREZ  SANTANA INGRID ILEANA</t>
  </si>
  <si>
    <t>SERVICIOS HIDRÁULICOS  CONSULTORÍA Y CONSTRUCCIONES S.A. DE C.V</t>
  </si>
  <si>
    <t>F-35096</t>
  </si>
  <si>
    <t>F-36408</t>
  </si>
  <si>
    <t>F-36407</t>
  </si>
  <si>
    <t>F-36693</t>
  </si>
  <si>
    <t>F-37940</t>
  </si>
  <si>
    <t>F-39510</t>
  </si>
  <si>
    <t>F-39509</t>
  </si>
  <si>
    <t>F-39787</t>
  </si>
  <si>
    <t>F-40878</t>
  </si>
  <si>
    <t>F-40880</t>
  </si>
  <si>
    <t>F-41380</t>
  </si>
  <si>
    <t>F-42688</t>
  </si>
  <si>
    <t>F-43</t>
  </si>
  <si>
    <t>F-723</t>
  </si>
  <si>
    <t>F-879</t>
  </si>
  <si>
    <t>F-1240</t>
  </si>
  <si>
    <t>GARCIA RIOS INDALECIO</t>
  </si>
  <si>
    <t>F-34326</t>
  </si>
  <si>
    <t>F-36496</t>
  </si>
  <si>
    <t>F-39912</t>
  </si>
  <si>
    <t>F-40989</t>
  </si>
  <si>
    <t>F-41807</t>
  </si>
  <si>
    <t>F-42903</t>
  </si>
  <si>
    <t>F-275</t>
  </si>
  <si>
    <t>F-511</t>
  </si>
  <si>
    <t>F-896</t>
  </si>
  <si>
    <t>GONZALEZ JUAREZ MARIO</t>
  </si>
  <si>
    <t>AUDITORIA SUPERIOR DEL ESTADO DE GUANAJAUTO</t>
  </si>
  <si>
    <t>PAGARAN  $4,002 SIN DESCUENTO, PERO SI HAY RETRASO SE LES COBRARA LO CORRESPONDIENTE A LOS RECARGOS Y MORATORIOS.</t>
  </si>
  <si>
    <t>F-38629</t>
  </si>
  <si>
    <t>F-41634</t>
  </si>
  <si>
    <t>F-258</t>
  </si>
  <si>
    <t xml:space="preserve">JARAMILLO  OLMOS JUANA DOLORES </t>
  </si>
  <si>
    <t xml:space="preserve">MEZA BEDOLLA JESÚS GERARDO </t>
  </si>
  <si>
    <t xml:space="preserve">MÚJICA VILLEGAS FELIPE DE JESÚS </t>
  </si>
  <si>
    <t xml:space="preserve">MUÑOZ MÉNDEZ FERNANDO </t>
  </si>
  <si>
    <t xml:space="preserve">QUEVEDO HERNÁNDEZ SALVADOR </t>
  </si>
  <si>
    <t xml:space="preserve">SALAZAR REYES JOSÉ ENRIQUE </t>
  </si>
  <si>
    <t>TORRES ZAVALA RUBEN ALFREDO</t>
  </si>
  <si>
    <t>FIDOC</t>
  </si>
  <si>
    <t>F-107</t>
  </si>
  <si>
    <t>F-1086</t>
  </si>
  <si>
    <t>PERIODOS DE PAGO</t>
  </si>
  <si>
    <r>
      <t>ü</t>
    </r>
    <r>
      <rPr>
        <sz val="11"/>
        <color theme="1"/>
        <rFont val="Arial"/>
        <family val="2"/>
      </rPr>
      <t xml:space="preserve">1 al 5 de cada mes </t>
    </r>
    <r>
      <rPr>
        <b/>
        <sz val="11"/>
        <color theme="1"/>
        <rFont val="Arial"/>
        <family val="2"/>
      </rPr>
      <t>PAGO CON DESCUENTO</t>
    </r>
    <r>
      <rPr>
        <sz val="11"/>
        <color theme="1"/>
        <rFont val="Arial"/>
        <family val="2"/>
      </rPr>
      <t xml:space="preserve"> del 6% por pronto pago.</t>
    </r>
  </si>
  <si>
    <r>
      <t>ü</t>
    </r>
    <r>
      <rPr>
        <sz val="11"/>
        <color theme="1"/>
        <rFont val="Arial"/>
        <family val="2"/>
      </rPr>
      <t xml:space="preserve">6 al 15 de cada mes </t>
    </r>
    <r>
      <rPr>
        <b/>
        <sz val="11"/>
        <color theme="1"/>
        <rFont val="Arial"/>
        <family val="2"/>
      </rPr>
      <t>PAGO ORDINARIO</t>
    </r>
    <r>
      <rPr>
        <sz val="11"/>
        <color theme="1"/>
        <rFont val="Arial"/>
        <family val="2"/>
      </rPr>
      <t>.</t>
    </r>
  </si>
  <si>
    <r>
      <t>ü</t>
    </r>
    <r>
      <rPr>
        <sz val="11"/>
        <color theme="1"/>
        <rFont val="Arial"/>
        <family val="2"/>
      </rPr>
      <t xml:space="preserve">16 y hasta fin de mes. Cubrirá un recargo de $150.00 por </t>
    </r>
    <r>
      <rPr>
        <b/>
        <sz val="11"/>
        <color theme="1"/>
        <rFont val="Arial"/>
        <family val="2"/>
      </rPr>
      <t>PAGO TARDIO</t>
    </r>
    <r>
      <rPr>
        <sz val="11"/>
        <color theme="1"/>
        <rFont val="Arial"/>
        <family val="2"/>
      </rPr>
      <t>.</t>
    </r>
  </si>
  <si>
    <r>
      <t>ü</t>
    </r>
    <r>
      <rPr>
        <sz val="11"/>
        <color theme="1"/>
        <rFont val="Arial"/>
        <family val="2"/>
      </rPr>
      <t xml:space="preserve">Retraso mayor a 30 días en el pago, se penalizará con un </t>
    </r>
    <r>
      <rPr>
        <b/>
        <sz val="11"/>
        <color theme="1"/>
        <rFont val="Arial"/>
        <family val="2"/>
      </rPr>
      <t>recargo adicional del 5%</t>
    </r>
    <r>
      <rPr>
        <sz val="11"/>
        <color theme="1"/>
        <rFont val="Arial"/>
        <family val="2"/>
      </rPr>
      <t xml:space="preserve"> mensual sobre el monto de la colegiatura, adicional al pago tardío.</t>
    </r>
  </si>
  <si>
    <t>BECA 10</t>
  </si>
  <si>
    <t>MCVT-2a GENERACIÓN LEÓN</t>
  </si>
  <si>
    <t xml:space="preserve">SEPTIEMBRE </t>
  </si>
  <si>
    <t xml:space="preserve">OCTUBRE </t>
  </si>
  <si>
    <t xml:space="preserve">NOVIEMBRE </t>
  </si>
  <si>
    <t xml:space="preserve">DICIEMBRE </t>
  </si>
  <si>
    <t xml:space="preserve">FEBRERO </t>
  </si>
  <si>
    <t xml:space="preserve">MARZO </t>
  </si>
  <si>
    <t xml:space="preserve">saldo a favor </t>
  </si>
  <si>
    <t xml:space="preserve">PAGO CERTIFICADO </t>
  </si>
  <si>
    <t xml:space="preserve">A FAVOR PAGANDO MATERIA </t>
  </si>
  <si>
    <t xml:space="preserve">SIN PAGAR MATERIA QUEDARIA A FAVOR </t>
  </si>
  <si>
    <t>Ing.</t>
  </si>
  <si>
    <t>Arq.</t>
  </si>
  <si>
    <t>caguilar@ibarraconsultores.com.mx</t>
  </si>
  <si>
    <t>eibarra@ibarraconsultores.com.mx</t>
  </si>
  <si>
    <t>ing.barrientos90gmail.com</t>
  </si>
  <si>
    <t>DUEÑEZ SILVESTRE JOSE LUIS</t>
  </si>
  <si>
    <t>jose.dueñez@scvial.com.mx</t>
  </si>
  <si>
    <t>SERVANDO ISAAC DOMINGUEZ WOLF</t>
  </si>
  <si>
    <t>427 102 39 10</t>
  </si>
  <si>
    <t>isaac_wolf2012@hotmail.com</t>
  </si>
  <si>
    <t>contabilidadlapremco@gmail.com</t>
  </si>
  <si>
    <t>RAMIREZ SANTANA INGRID ILEANA</t>
  </si>
  <si>
    <t>462 124 68 25</t>
  </si>
  <si>
    <t>sehico_4@hotmail.com</t>
  </si>
  <si>
    <t>inda_09@hotmail.com</t>
  </si>
  <si>
    <t>mariano.69@hotmail.com</t>
  </si>
  <si>
    <t>MEZA BEDOLLA JESUS GERARDO</t>
  </si>
  <si>
    <t>gerardomezabe@hotmail.com</t>
  </si>
  <si>
    <t>MUJICA VILLEGAS FELIPE DE JESÚS</t>
  </si>
  <si>
    <t>mujicavf@gamil.com</t>
  </si>
  <si>
    <t>MUÑOZ MENDEZ FERNANDO</t>
  </si>
  <si>
    <t>femume@hotmail.com</t>
  </si>
  <si>
    <t>QUEVEDO HERNANDEZ SALVADOR</t>
  </si>
  <si>
    <t>quevedo_exe@hotmail.com</t>
  </si>
  <si>
    <t>SALAZAR REYES JOSE ENRIQUE</t>
  </si>
  <si>
    <t>ing.enriquesalazar@gmail.com</t>
  </si>
  <si>
    <t>477 7757751</t>
  </si>
  <si>
    <t>raiz111@hotmail.com</t>
  </si>
  <si>
    <t>N°</t>
  </si>
  <si>
    <t xml:space="preserve">NOMBRE </t>
  </si>
  <si>
    <t xml:space="preserve">CORREO </t>
  </si>
  <si>
    <t xml:space="preserve">TELEFONO </t>
  </si>
  <si>
    <t xml:space="preserve">ÁVILA MALAGÓN EFREN </t>
  </si>
  <si>
    <t>emalagona@guanajuato.gob.mx</t>
  </si>
  <si>
    <t>473 144 49 55</t>
  </si>
  <si>
    <t xml:space="preserve">CERVANTES PEREZ FELIPE </t>
  </si>
  <si>
    <t>felcerper_76@yahoo.com.mx</t>
  </si>
  <si>
    <t xml:space="preserve">    464 121 06 73    464 6417490</t>
  </si>
  <si>
    <t xml:space="preserve">CORONA PEÑA ANA GABRIELA </t>
  </si>
  <si>
    <t>acorona@vise.com.mx         copeaga@yahoo.com</t>
  </si>
  <si>
    <t>472 123 65 98</t>
  </si>
  <si>
    <t xml:space="preserve">DUEÑEZ GARCÍA ALEJANDRO </t>
  </si>
  <si>
    <t>labdispavsa@hotmail.com   analaura_lab@hotmail.com</t>
  </si>
  <si>
    <t>473 731 83 12</t>
  </si>
  <si>
    <t>ESPINOZA URBIETA LUCÍ JAZMIN</t>
  </si>
  <si>
    <t>luci.espinoza@gmail.com</t>
  </si>
  <si>
    <t>472 158 78 59     473 735 23 00 ex 8453</t>
  </si>
  <si>
    <t>GARCÍA ESPINOZA ESTEBAN EDUARDO</t>
  </si>
  <si>
    <t>ing_esteban_garcia@outlook.com</t>
  </si>
  <si>
    <t>GUTIERREZ PALACIOS MARÍA ITZEL</t>
  </si>
  <si>
    <t>gupitzel@gmail.com</t>
  </si>
  <si>
    <t>473 114 94 52</t>
  </si>
  <si>
    <t xml:space="preserve">HERNÁNDEZ ESPINOZA JUAN CARLOS </t>
  </si>
  <si>
    <t>jche@live.com.mx</t>
  </si>
  <si>
    <t>473 117 42 99</t>
  </si>
  <si>
    <t>HERNANDEZ TELLEZ ALFREDO</t>
  </si>
  <si>
    <t>ahemandez@aseg.gob.mx</t>
  </si>
  <si>
    <t>473 108 68 68</t>
  </si>
  <si>
    <t>LÓPEZ GONZÁLEZ JUAN JOSÉ</t>
  </si>
  <si>
    <t>AUDITORIA SUPERIOR DEL ESTADO DE GUANAJUATO</t>
  </si>
  <si>
    <t>MOLINA MARAÑON EFRAÍN</t>
  </si>
  <si>
    <t>emolina@aseg.gob.mx     efrasmolina76@gmail.com</t>
  </si>
  <si>
    <t>473 104 35 64</t>
  </si>
  <si>
    <t>RODRIGUEZ MORALES JUANA BEATRIZ</t>
  </si>
  <si>
    <t>jbrodriguez@aseg.gob.mx</t>
  </si>
  <si>
    <t xml:space="preserve">MURGUIA QUIROZ MARIA GUADALUPE </t>
  </si>
  <si>
    <t>mg.murguia@outlook.com</t>
  </si>
  <si>
    <t xml:space="preserve">ORTEGA HERRERA AARON </t>
  </si>
  <si>
    <t>aar051788@gmail.com          hector@grupomic.com</t>
  </si>
  <si>
    <t>461 200 93 25          461 167 6474</t>
  </si>
  <si>
    <t>461 200 93 25</t>
  </si>
  <si>
    <t xml:space="preserve">ORTEGA SALINAS  J GUADALUPE </t>
  </si>
  <si>
    <t>ortegajgpe@hotmail.com            ing.jagarciap@yahoo.com.mx</t>
  </si>
  <si>
    <t>472 118 20 92</t>
  </si>
  <si>
    <t>PARKMAN CARVAJAL PABLO SAMUEL</t>
  </si>
  <si>
    <t>pablo_parkman@clan.com.mx     viridianafabela@clan.com.mx</t>
  </si>
  <si>
    <t>RESENDIZ MERLOS JOSÉ LUIS</t>
  </si>
  <si>
    <t>BAJAA</t>
  </si>
  <si>
    <t>RIVERA VICTOR MANUEL</t>
  </si>
  <si>
    <t>vmrivera@guanajuato.gob.mx</t>
  </si>
  <si>
    <t>Tel (473)7352300 ext 8453</t>
  </si>
  <si>
    <t>VILLALOBOS BERNAL LUIS RICARDO</t>
  </si>
  <si>
    <t xml:space="preserve">SALAZAR OLVERA JUAN JOSÉ </t>
  </si>
  <si>
    <t>prolabyconstruccion@hotmail.com</t>
  </si>
  <si>
    <t>442 125 48 32</t>
  </si>
  <si>
    <t xml:space="preserve">SÁNCHEZ CASARRUBIA RICARDO </t>
  </si>
  <si>
    <t>rscasarrubia@gmail.com'</t>
  </si>
  <si>
    <t>MAESTRIA EN CONSTRUCCION DE VIAS TERRESTRES</t>
  </si>
  <si>
    <t>3a. GENERACION</t>
  </si>
  <si>
    <t>SEDE LEÓN</t>
  </si>
  <si>
    <t>SOCIO 2019</t>
  </si>
  <si>
    <t xml:space="preserve">PROMOTORA E INMOBILIARIA DE SALAMANCA S.A. DE C.V. </t>
  </si>
  <si>
    <t>F-541</t>
  </si>
  <si>
    <t>F-985</t>
  </si>
  <si>
    <t>F-1650</t>
  </si>
  <si>
    <t>F-2774</t>
  </si>
  <si>
    <t>F-5937</t>
  </si>
  <si>
    <t>F-6106</t>
  </si>
  <si>
    <t>F-8336</t>
  </si>
  <si>
    <t>F-8887</t>
  </si>
  <si>
    <t>F-9893</t>
  </si>
  <si>
    <t xml:space="preserve">CARTA NO ADEUDO </t>
  </si>
  <si>
    <t>VISE, S.A. DE C.V.</t>
  </si>
  <si>
    <t>F-77 Y 78</t>
  </si>
  <si>
    <t>F-121</t>
  </si>
  <si>
    <t>F-489</t>
  </si>
  <si>
    <t>F-872</t>
  </si>
  <si>
    <t>F-1427</t>
  </si>
  <si>
    <t>F-1967</t>
  </si>
  <si>
    <t>F-2457</t>
  </si>
  <si>
    <t>F-2917</t>
  </si>
  <si>
    <t>F-3412</t>
  </si>
  <si>
    <t>F-4011</t>
  </si>
  <si>
    <t>F-4632</t>
  </si>
  <si>
    <t>F-5238</t>
  </si>
  <si>
    <t>F-5628</t>
  </si>
  <si>
    <t>F-5898</t>
  </si>
  <si>
    <t>F-7046</t>
  </si>
  <si>
    <t>F-7467</t>
  </si>
  <si>
    <t>F-8201</t>
  </si>
  <si>
    <t>F-8516</t>
  </si>
  <si>
    <t>F-8967</t>
  </si>
  <si>
    <t>LABORATORIO DISPAV, S.A. DE C.V.</t>
  </si>
  <si>
    <t>F-42184</t>
  </si>
  <si>
    <t>F-876</t>
  </si>
  <si>
    <t>F-875</t>
  </si>
  <si>
    <t>F-1255</t>
  </si>
  <si>
    <t>F-1522</t>
  </si>
  <si>
    <t>F-2278</t>
  </si>
  <si>
    <t>F-2690</t>
  </si>
  <si>
    <t>F-2920</t>
  </si>
  <si>
    <t>F-3445</t>
  </si>
  <si>
    <t>F-4060</t>
  </si>
  <si>
    <t>F-4593</t>
  </si>
  <si>
    <t>F-5627</t>
  </si>
  <si>
    <t>F-5626</t>
  </si>
  <si>
    <t>F-5942</t>
  </si>
  <si>
    <t>F-6714</t>
  </si>
  <si>
    <t>F-8097</t>
  </si>
  <si>
    <t>F-8118</t>
  </si>
  <si>
    <t>F-8511</t>
  </si>
  <si>
    <t>F-8936</t>
  </si>
  <si>
    <t>ESPINOZA URBIETA LUCI  YASMIN</t>
  </si>
  <si>
    <t>PRECIO DE SOCIO</t>
  </si>
  <si>
    <t xml:space="preserve">obra publica </t>
  </si>
  <si>
    <t>F-641,746,747,748,</t>
  </si>
  <si>
    <t>F-749</t>
  </si>
  <si>
    <t>F-1248,1249,1250,2066</t>
  </si>
  <si>
    <t>F-2067</t>
  </si>
  <si>
    <t>F-2811</t>
  </si>
  <si>
    <t>F-4625</t>
  </si>
  <si>
    <t>F-4626</t>
  </si>
  <si>
    <t>F-6740</t>
  </si>
  <si>
    <t>F-6764</t>
  </si>
  <si>
    <t>F-7018</t>
  </si>
  <si>
    <t>F-7390</t>
  </si>
  <si>
    <t>F-8120</t>
  </si>
  <si>
    <t>F-8512</t>
  </si>
  <si>
    <t>F-8656</t>
  </si>
  <si>
    <t>ESTEBAN EDUARDO GARCIA ESPINOZA</t>
  </si>
  <si>
    <t>F-559</t>
  </si>
  <si>
    <t>F-560</t>
  </si>
  <si>
    <t>F-1084</t>
  </si>
  <si>
    <t>f-1793</t>
  </si>
  <si>
    <t>F-2276</t>
  </si>
  <si>
    <t>F-2816</t>
  </si>
  <si>
    <t>F-3075</t>
  </si>
  <si>
    <t>F-3403</t>
  </si>
  <si>
    <t>F-3770</t>
  </si>
  <si>
    <t>F-4487</t>
  </si>
  <si>
    <t>F-6349</t>
  </si>
  <si>
    <t>F-7825</t>
  </si>
  <si>
    <t>F-585</t>
  </si>
  <si>
    <t>F-1178</t>
  </si>
  <si>
    <t>F-1693</t>
  </si>
  <si>
    <t>F-2255</t>
  </si>
  <si>
    <t>F-2821</t>
  </si>
  <si>
    <t>F-3107</t>
  </si>
  <si>
    <t>F-3853</t>
  </si>
  <si>
    <t>F-4438</t>
  </si>
  <si>
    <t>F-4870</t>
  </si>
  <si>
    <t>F.6604</t>
  </si>
  <si>
    <t>F-7040</t>
  </si>
  <si>
    <t>F-8843</t>
  </si>
  <si>
    <t>F-9081</t>
  </si>
  <si>
    <t xml:space="preserve">PRECIO DE SOCIO + IVA </t>
  </si>
  <si>
    <t>F-42510</t>
  </si>
  <si>
    <t>F-257</t>
  </si>
  <si>
    <t>F-3054</t>
  </si>
  <si>
    <t>F-6352</t>
  </si>
  <si>
    <t>SECRETARIA DE OBRA PUBLICA  (consultoria e infraestructura vial</t>
  </si>
  <si>
    <t>F-109</t>
  </si>
  <si>
    <t>F-512</t>
  </si>
  <si>
    <t>F-877</t>
  </si>
  <si>
    <t>F-1689</t>
  </si>
  <si>
    <t>F-2078</t>
  </si>
  <si>
    <t>F-2677</t>
  </si>
  <si>
    <t>F-3080</t>
  </si>
  <si>
    <t>F-3585</t>
  </si>
  <si>
    <t>F-4281</t>
  </si>
  <si>
    <t>F-4725</t>
  </si>
  <si>
    <t>F-6742</t>
  </si>
  <si>
    <t>F-6743</t>
  </si>
  <si>
    <t>F-7813</t>
  </si>
  <si>
    <t>F-8285</t>
  </si>
  <si>
    <t>F-8974</t>
  </si>
  <si>
    <t>F-9075</t>
  </si>
  <si>
    <t xml:space="preserve"> MALAGÓN AVILA EFREN </t>
  </si>
  <si>
    <t>GOBIERNO DEL ESTADO DE GUANAJUATO</t>
  </si>
  <si>
    <t>F-650</t>
  </si>
  <si>
    <t>F-881</t>
  </si>
  <si>
    <t>F-1503</t>
  </si>
  <si>
    <t>F-1966</t>
  </si>
  <si>
    <t>F-2502</t>
  </si>
  <si>
    <t>F-5033</t>
  </si>
  <si>
    <t>F-5034</t>
  </si>
  <si>
    <t>F-5035</t>
  </si>
  <si>
    <t>F-4594</t>
  </si>
  <si>
    <t>F-5625</t>
  </si>
  <si>
    <t>F-5860</t>
  </si>
  <si>
    <t>F-5897</t>
  </si>
  <si>
    <t>F-6973</t>
  </si>
  <si>
    <t>F-8372</t>
  </si>
  <si>
    <t>F-8542</t>
  </si>
  <si>
    <t>F-8840</t>
  </si>
  <si>
    <t>F-9529</t>
  </si>
  <si>
    <t>HECTOR MANUEL NUÑEZ HERNANDEZ</t>
  </si>
  <si>
    <t>F773</t>
  </si>
  <si>
    <t>F-774</t>
  </si>
  <si>
    <t>F-1017</t>
  </si>
  <si>
    <t>F-1968</t>
  </si>
  <si>
    <t>F-1969</t>
  </si>
  <si>
    <t>F-2566</t>
  </si>
  <si>
    <t>F-3637</t>
  </si>
  <si>
    <t>F-4282</t>
  </si>
  <si>
    <t>RETENCIONES</t>
  </si>
  <si>
    <t>F-8081</t>
  </si>
  <si>
    <t>F-8100</t>
  </si>
  <si>
    <t>F-10629</t>
  </si>
  <si>
    <t>F-10632</t>
  </si>
  <si>
    <t xml:space="preserve">JORGE ALFONSO GARCIA PALOMARES </t>
  </si>
  <si>
    <t>F-1177</t>
  </si>
  <si>
    <t>F-1842</t>
  </si>
  <si>
    <t>F-2081</t>
  </si>
  <si>
    <t>F-2082</t>
  </si>
  <si>
    <t>F-2809</t>
  </si>
  <si>
    <t>F-3812</t>
  </si>
  <si>
    <t>F-3813</t>
  </si>
  <si>
    <t>F-4856</t>
  </si>
  <si>
    <t>F-5866</t>
  </si>
  <si>
    <t>F-5858</t>
  </si>
  <si>
    <t>F-5859</t>
  </si>
  <si>
    <t>F-6807</t>
  </si>
  <si>
    <t>F-7901</t>
  </si>
  <si>
    <t>F-8462</t>
  </si>
  <si>
    <t>F-8657</t>
  </si>
  <si>
    <t>F-9073, 9082</t>
  </si>
  <si>
    <t>CONSTRUCTORA LAN, S.A. DE C.V.</t>
  </si>
  <si>
    <t>F-273</t>
  </si>
  <si>
    <t>F-274</t>
  </si>
  <si>
    <t>F-490</t>
  </si>
  <si>
    <t>F-890</t>
  </si>
  <si>
    <t>F-1631</t>
  </si>
  <si>
    <t>F-2020 Y 2021, 2500</t>
  </si>
  <si>
    <t>F-2498</t>
  </si>
  <si>
    <t>F-2992</t>
  </si>
  <si>
    <t>F-3534</t>
  </si>
  <si>
    <t>F-4117</t>
  </si>
  <si>
    <t>F-4647</t>
  </si>
  <si>
    <t>F-5234</t>
  </si>
  <si>
    <t>F-5675</t>
  </si>
  <si>
    <t xml:space="preserve">RETENCIONES </t>
  </si>
  <si>
    <t xml:space="preserve">PRECIO DE SOCIO </t>
  </si>
  <si>
    <t xml:space="preserve">SECRETARIA DE OBRA PUBLICA </t>
  </si>
  <si>
    <t>F-341</t>
  </si>
  <si>
    <t>F-1447</t>
  </si>
  <si>
    <t>F-1075</t>
  </si>
  <si>
    <t>F-1654</t>
  </si>
  <si>
    <t>F-2087</t>
  </si>
  <si>
    <t>F-2667</t>
  </si>
  <si>
    <t>F-3076</t>
  </si>
  <si>
    <t>F-6053</t>
  </si>
  <si>
    <t>F-6718</t>
  </si>
  <si>
    <t>F-7438</t>
  </si>
  <si>
    <t>F-8180</t>
  </si>
  <si>
    <t>F-8686</t>
  </si>
  <si>
    <t>F-8995</t>
  </si>
  <si>
    <t>ICON PROYECTOS DE INGENIERIA S.A. DE C.V.</t>
  </si>
  <si>
    <t>F-42190</t>
  </si>
  <si>
    <t>F-667</t>
  </si>
  <si>
    <t>F-697</t>
  </si>
  <si>
    <t>F-870</t>
  </si>
  <si>
    <t>F- 2088 Y 2079</t>
  </si>
  <si>
    <t>F-2089</t>
  </si>
  <si>
    <t>F-2542</t>
  </si>
  <si>
    <t>F-2924</t>
  </si>
  <si>
    <t>F-3447</t>
  </si>
  <si>
    <t>F-4005</t>
  </si>
  <si>
    <t>F-4857</t>
  </si>
  <si>
    <t>F-5648</t>
  </si>
  <si>
    <t>F-5855</t>
  </si>
  <si>
    <t>F-6568</t>
  </si>
  <si>
    <t>F-6569</t>
  </si>
  <si>
    <t>F-7518</t>
  </si>
  <si>
    <t>F-8282</t>
  </si>
  <si>
    <t>F-8838</t>
  </si>
  <si>
    <t>F-8907</t>
  </si>
  <si>
    <t xml:space="preserve">GARCIA RIOS JORGE </t>
  </si>
  <si>
    <t>F-6643</t>
  </si>
  <si>
    <t>F-6644</t>
  </si>
  <si>
    <t>F-6645</t>
  </si>
  <si>
    <t>F-6646</t>
  </si>
  <si>
    <t>F-6715</t>
  </si>
  <si>
    <t>F-7567</t>
  </si>
  <si>
    <t>F-8185</t>
  </si>
  <si>
    <t>F-8518</t>
  </si>
  <si>
    <t>F-9013</t>
  </si>
  <si>
    <t xml:space="preserve">GARCIA CORTES PEDRO </t>
  </si>
  <si>
    <t>SOCIO 2018</t>
  </si>
  <si>
    <t>COCONAL S.A.P.I DE C.V.</t>
  </si>
  <si>
    <t xml:space="preserve">SE INCORPORA EN NOVIEMBRE  SOLO CURSARA 4 MATERIAS </t>
  </si>
  <si>
    <t xml:space="preserve">PAGO EN NOV MATERIA Q CURSO </t>
  </si>
  <si>
    <t xml:space="preserve">REVALIDO </t>
  </si>
  <si>
    <t>F-7041</t>
  </si>
  <si>
    <t>F-8283</t>
  </si>
  <si>
    <t>F-8284</t>
  </si>
  <si>
    <t xml:space="preserve">CURSO MAESTRIA MCVT-1 CELAYA POR LO QUE SOLO TOMARA 4 LAS MATERIAS FALTANTES </t>
  </si>
  <si>
    <t>BAJAS</t>
  </si>
  <si>
    <t xml:space="preserve">SOCIO 2017 </t>
  </si>
  <si>
    <t xml:space="preserve">baja </t>
  </si>
  <si>
    <t>LABORATORIO Y CONSULTORIA LOA S.A. DE C.V.</t>
  </si>
  <si>
    <t>F-137</t>
  </si>
  <si>
    <t>BAJA 25 DE ENERO SIN ADEUDO</t>
  </si>
  <si>
    <t>CONSTRUCTORA GRK, S.A. DE C.V.</t>
  </si>
  <si>
    <t>F-26748</t>
  </si>
  <si>
    <t xml:space="preserve">BAJA NO ASISTIO SIN ADEUDO </t>
  </si>
  <si>
    <t>PROYECTOS LAORATORIO Y CONSTRUCCIÓN, S.A. DE C.V.</t>
  </si>
  <si>
    <t>F-40923</t>
  </si>
  <si>
    <t>sat 70f</t>
  </si>
  <si>
    <t>F-592</t>
  </si>
  <si>
    <t xml:space="preserve">BAJA EN ABRIL CON ADEUDO </t>
  </si>
  <si>
    <t xml:space="preserve">no se presento a clases </t>
  </si>
  <si>
    <t>MCVT 3ra GENERACIÓN</t>
  </si>
  <si>
    <t>4a. GENERACION</t>
  </si>
  <si>
    <t>FAC</t>
  </si>
  <si>
    <t>ALVAREZ MACIAS JESUS ABRAHAM</t>
  </si>
  <si>
    <t>SECRETARIA DE INFRAESTRUCTURA (SOP)</t>
  </si>
  <si>
    <t>F-6604</t>
  </si>
  <si>
    <t>F-6805</t>
  </si>
  <si>
    <t>F-7695</t>
  </si>
  <si>
    <t xml:space="preserve">ANDRADE GALVAN FERNANDO </t>
  </si>
  <si>
    <t xml:space="preserve"> VISE SA DE CV </t>
  </si>
  <si>
    <t>F-5286</t>
  </si>
  <si>
    <t>F-5674</t>
  </si>
  <si>
    <t>F-7047</t>
  </si>
  <si>
    <t>F-7565</t>
  </si>
  <si>
    <t>F-8130</t>
  </si>
  <si>
    <t>F-8602</t>
  </si>
  <si>
    <t>F-9016</t>
  </si>
  <si>
    <t>F-11470</t>
  </si>
  <si>
    <t>F-12302</t>
  </si>
  <si>
    <t>ARCIGA RAMIREZ LUIS DANIEL</t>
  </si>
  <si>
    <t>F-4662</t>
  </si>
  <si>
    <t>F-6112</t>
  </si>
  <si>
    <t>F-7227</t>
  </si>
  <si>
    <t>F-8099</t>
  </si>
  <si>
    <t>F-8603</t>
  </si>
  <si>
    <t>F-8845</t>
  </si>
  <si>
    <t>F-8846</t>
  </si>
  <si>
    <t>F-11862</t>
  </si>
  <si>
    <t>cert</t>
  </si>
  <si>
    <t xml:space="preserve">CARDENAS NUÑEZ JOSE RUBEN </t>
  </si>
  <si>
    <t xml:space="preserve">JOSE RUBEN CARDENAS NUÑEZ </t>
  </si>
  <si>
    <t>F-5504</t>
  </si>
  <si>
    <t>F-6759</t>
  </si>
  <si>
    <t>F-8163</t>
  </si>
  <si>
    <t>DE ALBA SERRANO ROBERTO CARLOS</t>
  </si>
  <si>
    <t>F-4082</t>
  </si>
  <si>
    <t>F-5915</t>
  </si>
  <si>
    <t>F-6975</t>
  </si>
  <si>
    <t>F-7442</t>
  </si>
  <si>
    <t>F-8161</t>
  </si>
  <si>
    <t>F-8484</t>
  </si>
  <si>
    <t>F-9001</t>
  </si>
  <si>
    <t>F-10115</t>
  </si>
  <si>
    <t>F-11514</t>
  </si>
  <si>
    <t>F-11998</t>
  </si>
  <si>
    <t xml:space="preserve">HUICHAPA NAVARRO RAMON OLIVO </t>
  </si>
  <si>
    <t xml:space="preserve">ESTEBAN EDUARDO GARCIA ESPINOZA </t>
  </si>
  <si>
    <t>F-6373</t>
  </si>
  <si>
    <t>F-7102</t>
  </si>
  <si>
    <t>F-7663</t>
  </si>
  <si>
    <t>F-8606</t>
  </si>
  <si>
    <t>F-10623</t>
  </si>
  <si>
    <t>F-12273</t>
  </si>
  <si>
    <t xml:space="preserve">LOPEZ OLAEZ JORGE LUIS </t>
  </si>
  <si>
    <t>GRUPO CONSTRUCTOR CHICOME, S.A. DE C.V.</t>
  </si>
  <si>
    <t>F-5288</t>
  </si>
  <si>
    <t>F-5649</t>
  </si>
  <si>
    <t>F-6460</t>
  </si>
  <si>
    <t>F-7514</t>
  </si>
  <si>
    <t>F-8124</t>
  </si>
  <si>
    <t>F-8510</t>
  </si>
  <si>
    <t>F-8937</t>
  </si>
  <si>
    <t>F-10174</t>
  </si>
  <si>
    <t>F-11994</t>
  </si>
  <si>
    <t>LOREDO NEGRETE DIANA FERNANDA</t>
  </si>
  <si>
    <t xml:space="preserve">GERINPRO CONSULTORES S.C </t>
  </si>
  <si>
    <t>F-5650</t>
  </si>
  <si>
    <t>F-5899</t>
  </si>
  <si>
    <t>F-7436</t>
  </si>
  <si>
    <t>F-8098</t>
  </si>
  <si>
    <t>F-8464</t>
  </si>
  <si>
    <t>F-8935</t>
  </si>
  <si>
    <t>F-10122</t>
  </si>
  <si>
    <t>F-11991</t>
  </si>
  <si>
    <t>NEGRETE NEGRETE SALVADOR</t>
  </si>
  <si>
    <t xml:space="preserve">TOCOYPRO SA CV </t>
  </si>
  <si>
    <t>F-7016</t>
  </si>
  <si>
    <t>F-8327</t>
  </si>
  <si>
    <t>F-8520</t>
  </si>
  <si>
    <t>F-9014</t>
  </si>
  <si>
    <t>F-10113</t>
  </si>
  <si>
    <t>F-12002</t>
  </si>
  <si>
    <t xml:space="preserve">RAMIREZ SALAZAR FERNANDO </t>
  </si>
  <si>
    <t>F-6719</t>
  </si>
  <si>
    <t>F-7517</t>
  </si>
  <si>
    <t>F-8287</t>
  </si>
  <si>
    <t>F-8515</t>
  </si>
  <si>
    <t>F-11480</t>
  </si>
  <si>
    <t>SANCHEZ RIVERA IMER GEOVANI</t>
  </si>
  <si>
    <t>F-3810</t>
  </si>
  <si>
    <t>F-5895</t>
  </si>
  <si>
    <t>F-7045</t>
  </si>
  <si>
    <t>F-7443</t>
  </si>
  <si>
    <t>F-8162</t>
  </si>
  <si>
    <t>F-8485</t>
  </si>
  <si>
    <t>F-8999</t>
  </si>
  <si>
    <t>F-10117</t>
  </si>
  <si>
    <t>F-11993</t>
  </si>
  <si>
    <t>SANCHEZ ZUÑIGA MARTHA ESTHER</t>
  </si>
  <si>
    <t>F-8156</t>
  </si>
  <si>
    <t>F-8157</t>
  </si>
  <si>
    <t>F-8286</t>
  </si>
  <si>
    <t>F-8654</t>
  </si>
  <si>
    <t>F-9080</t>
  </si>
  <si>
    <t>F-11506</t>
  </si>
  <si>
    <t>F-11995</t>
  </si>
  <si>
    <t xml:space="preserve">VEGA AGUILAR MAYRA GUADALUPE </t>
  </si>
  <si>
    <t xml:space="preserve">SAPAL </t>
  </si>
  <si>
    <t>F-5425</t>
  </si>
  <si>
    <t>F-6391</t>
  </si>
  <si>
    <t>F-6804</t>
  </si>
  <si>
    <t>F-7515</t>
  </si>
  <si>
    <t>F-8127</t>
  </si>
  <si>
    <t>F-8514</t>
  </si>
  <si>
    <t>F-8938</t>
  </si>
  <si>
    <t>F-10114</t>
  </si>
  <si>
    <t>F-11992</t>
  </si>
  <si>
    <t xml:space="preserve">ESTRADA SALAS JORGE HUGO </t>
  </si>
  <si>
    <t>F-6370</t>
  </si>
  <si>
    <t>F-11997</t>
  </si>
  <si>
    <t xml:space="preserve">REVALIDACIONES </t>
  </si>
  <si>
    <t>Roberto Orlanzzini Arreguin</t>
  </si>
  <si>
    <t xml:space="preserve">cursara 1 materia </t>
  </si>
  <si>
    <t xml:space="preserve">CURSARA MATERIA MARCO NORMATIVO </t>
  </si>
  <si>
    <t>F-9079</t>
  </si>
  <si>
    <t>MCVT-4  GENERACIÓN</t>
  </si>
  <si>
    <t xml:space="preserve">JUNIO </t>
  </si>
  <si>
    <t xml:space="preserve">AGOSTO </t>
  </si>
  <si>
    <t xml:space="preserve">TOTAL A PAGAR </t>
  </si>
  <si>
    <t>MCVT-4 14 GENERACIÓN</t>
  </si>
  <si>
    <t xml:space="preserve">JULIO </t>
  </si>
  <si>
    <t>jaalvarez@guanajuato.gob.mx</t>
  </si>
  <si>
    <t>477 256 34 70</t>
  </si>
  <si>
    <t>fandrade@vise.com.mx</t>
  </si>
  <si>
    <t>477 724 03 20</t>
  </si>
  <si>
    <t>luisarcigarmz@hotmail.com</t>
  </si>
  <si>
    <t>443 440 89 35</t>
  </si>
  <si>
    <t>rcardenas@archicard.mx</t>
  </si>
  <si>
    <t>456 109 28 83</t>
  </si>
  <si>
    <t>dealbaserrano@gmail.com</t>
  </si>
  <si>
    <t>477 397 43 52</t>
  </si>
  <si>
    <t>ESTRADA SALAS JORGE HUGO</t>
  </si>
  <si>
    <t>jorgehugo@gerinpro.com</t>
  </si>
  <si>
    <t>473 121 92 30</t>
  </si>
  <si>
    <t>ramon.ohn@gmail.com</t>
  </si>
  <si>
    <t>472 737 78 29</t>
  </si>
  <si>
    <t>eng.luisgeorge@hotmail.com</t>
  </si>
  <si>
    <t>477 180 55 56</t>
  </si>
  <si>
    <t>d.loredon@gmail.com</t>
  </si>
  <si>
    <t>462 103 12 16</t>
  </si>
  <si>
    <t>salva_neg@hotmail.com</t>
  </si>
  <si>
    <t>462 139 87 73</t>
  </si>
  <si>
    <t>fer-1128@live.com.mx</t>
  </si>
  <si>
    <t>473 103 51 73</t>
  </si>
  <si>
    <t>isrivera@vise.com.mx</t>
  </si>
  <si>
    <t xml:space="preserve">443 121 16 73 </t>
  </si>
  <si>
    <t>martha_09sanchez@hotmail.com</t>
  </si>
  <si>
    <t>473 108 21 82</t>
  </si>
  <si>
    <t>arqmayra.vega@gmail.com</t>
  </si>
  <si>
    <t>477 176 98 27</t>
  </si>
  <si>
    <t>F-12656</t>
  </si>
  <si>
    <t>F-12657</t>
  </si>
  <si>
    <t>F-12719</t>
  </si>
  <si>
    <t>F-12722</t>
  </si>
  <si>
    <t>F-12723</t>
  </si>
  <si>
    <t>F-12793</t>
  </si>
  <si>
    <t>F-12874</t>
  </si>
  <si>
    <t>F-12875</t>
  </si>
  <si>
    <t xml:space="preserve">BAJAS </t>
  </si>
  <si>
    <t xml:space="preserve">BAJA SIN ADEUDO </t>
  </si>
  <si>
    <t>F-13342</t>
  </si>
  <si>
    <t>F-12719, 13342</t>
  </si>
  <si>
    <t>F-13429</t>
  </si>
  <si>
    <t>F-13428</t>
  </si>
  <si>
    <t xml:space="preserve">SE DIO DE BAJA EN EL MES DE AGOSTO EN EL MES DE SEPTIEMBRE YA NO SE PRESENTO </t>
  </si>
  <si>
    <t>F-13509</t>
  </si>
  <si>
    <t>F-13510</t>
  </si>
  <si>
    <t>F-13544</t>
  </si>
  <si>
    <t>NO TOMO MATERIA</t>
  </si>
  <si>
    <t>F-31775</t>
  </si>
  <si>
    <t>F-31777</t>
  </si>
  <si>
    <t>F-31776</t>
  </si>
  <si>
    <t>F-32584</t>
  </si>
  <si>
    <t xml:space="preserve">BAJA AL CORRIENTE </t>
  </si>
  <si>
    <t>F-30391</t>
  </si>
  <si>
    <t>F-31784</t>
  </si>
  <si>
    <t>f-32531</t>
  </si>
  <si>
    <t>F-32514</t>
  </si>
  <si>
    <t>F-31789</t>
  </si>
  <si>
    <t>F-36009</t>
  </si>
  <si>
    <t>F-13682</t>
  </si>
  <si>
    <t>F-13791</t>
  </si>
  <si>
    <t>F-13792</t>
  </si>
  <si>
    <t>F-13461</t>
  </si>
  <si>
    <t>F-13790</t>
  </si>
  <si>
    <t>F-13922</t>
  </si>
  <si>
    <t>F-14013</t>
  </si>
  <si>
    <t xml:space="preserve">RESENDIZ RAMIREZ NOE </t>
  </si>
  <si>
    <t xml:space="preserve">OPERADORA DE INFRAESTRUCTURA DEL BAJIO SAPI DE CV </t>
  </si>
  <si>
    <t>F-14041</t>
  </si>
  <si>
    <t>F-14043</t>
  </si>
  <si>
    <t>F-14051</t>
  </si>
  <si>
    <t>F-14052</t>
  </si>
  <si>
    <t>F-14093</t>
  </si>
  <si>
    <t>F-14094</t>
  </si>
  <si>
    <t xml:space="preserve">total del mes </t>
  </si>
  <si>
    <t>total conciliado</t>
  </si>
  <si>
    <t>F-14132</t>
  </si>
  <si>
    <t>F-14150</t>
  </si>
  <si>
    <t>F-14491</t>
  </si>
  <si>
    <t>F-14492</t>
  </si>
  <si>
    <t>F-14580</t>
  </si>
  <si>
    <t>F-14581</t>
  </si>
  <si>
    <t>F-14579</t>
  </si>
  <si>
    <t>F-14602</t>
  </si>
  <si>
    <t>F-14608</t>
  </si>
  <si>
    <t>F-14604</t>
  </si>
  <si>
    <t>F-14603</t>
  </si>
  <si>
    <t>F-14605</t>
  </si>
  <si>
    <t>F-14606</t>
  </si>
  <si>
    <t xml:space="preserve">pagado en meses anteriores o posteriores </t>
  </si>
  <si>
    <t xml:space="preserve">ENERO </t>
  </si>
  <si>
    <t>F-14804</t>
  </si>
  <si>
    <t>F-14807</t>
  </si>
  <si>
    <t>F-14806</t>
  </si>
  <si>
    <t>F-14803</t>
  </si>
  <si>
    <t>F-14817</t>
  </si>
  <si>
    <t>F-14924</t>
  </si>
  <si>
    <t>F-14925</t>
  </si>
  <si>
    <t>F-14927</t>
  </si>
  <si>
    <t>F-15256</t>
  </si>
  <si>
    <t>F-15205</t>
  </si>
  <si>
    <t>F-15261</t>
  </si>
  <si>
    <t xml:space="preserve">SE REALIZO REEMBOLSO </t>
  </si>
  <si>
    <t xml:space="preserve">BAJA SIN ADEUDO SE REEMBOLSO SU SALDO A FAVOR </t>
  </si>
  <si>
    <t>F-15265</t>
  </si>
  <si>
    <t>F-15270</t>
  </si>
  <si>
    <t>F-15272</t>
  </si>
  <si>
    <t>F-15356</t>
  </si>
  <si>
    <t>F-15357</t>
  </si>
  <si>
    <t>F-15404</t>
  </si>
  <si>
    <t>F-15576</t>
  </si>
  <si>
    <t>F-15297</t>
  </si>
  <si>
    <t>F-15684</t>
  </si>
  <si>
    <t>F-15686</t>
  </si>
  <si>
    <t>F-15685</t>
  </si>
  <si>
    <t>F-15750</t>
  </si>
  <si>
    <t>F-15764</t>
  </si>
  <si>
    <t>F-15769</t>
  </si>
  <si>
    <t>F-15828</t>
  </si>
  <si>
    <t>SOCIO 2020</t>
  </si>
  <si>
    <t>F-16024</t>
  </si>
  <si>
    <t>F-16055</t>
  </si>
  <si>
    <t>F-16056</t>
  </si>
  <si>
    <t>F-16058</t>
  </si>
  <si>
    <t>F-16060</t>
  </si>
  <si>
    <t>F-16065</t>
  </si>
  <si>
    <t>F-16070</t>
  </si>
  <si>
    <t>F-16084</t>
  </si>
  <si>
    <t>F-16139</t>
  </si>
  <si>
    <t>F-16140</t>
  </si>
  <si>
    <t>F-16061</t>
  </si>
  <si>
    <t>F-16152</t>
  </si>
  <si>
    <t>F-16176</t>
  </si>
  <si>
    <t>F-16177</t>
  </si>
  <si>
    <t>F-16223</t>
  </si>
  <si>
    <t>F-16224</t>
  </si>
  <si>
    <t>F-16245</t>
  </si>
  <si>
    <t>F-16237</t>
  </si>
  <si>
    <t>F-16236</t>
  </si>
  <si>
    <t>F-16300</t>
  </si>
  <si>
    <t>F-16274</t>
  </si>
  <si>
    <t>F-16549</t>
  </si>
  <si>
    <t>F-16564</t>
  </si>
  <si>
    <t>F-16615</t>
  </si>
  <si>
    <t>F-16440</t>
  </si>
  <si>
    <t>F-16760</t>
  </si>
  <si>
    <t>F-16798</t>
  </si>
  <si>
    <t>F-16866</t>
  </si>
  <si>
    <t>F-16831</t>
  </si>
  <si>
    <t>F-16881</t>
  </si>
  <si>
    <t>F-16950</t>
  </si>
  <si>
    <t>F-16975</t>
  </si>
  <si>
    <t>F-16985</t>
  </si>
  <si>
    <t xml:space="preserve">HERNANDEZ GARCIA JOSE LUIS </t>
  </si>
  <si>
    <t>F-19796</t>
  </si>
  <si>
    <t xml:space="preserve">VISE SA DE CV </t>
  </si>
  <si>
    <t xml:space="preserve">AGREGADOS LA ROCA SA DE CV </t>
  </si>
  <si>
    <t>F-19805</t>
  </si>
  <si>
    <t xml:space="preserve">BARRERA SOTO PABLO </t>
  </si>
  <si>
    <t>F-19806</t>
  </si>
  <si>
    <t xml:space="preserve">NO SOCIO </t>
  </si>
  <si>
    <t xml:space="preserve">MARTINEZ MONJARAZ CLAUDIA VERONICA </t>
  </si>
  <si>
    <t>F-19809</t>
  </si>
  <si>
    <t xml:space="preserve">NARVAEZ VALERIO ALEJANDRA KARINA </t>
  </si>
  <si>
    <t xml:space="preserve">DEPENDENCIA </t>
  </si>
  <si>
    <t xml:space="preserve">PODER LEGISLATIVO </t>
  </si>
  <si>
    <t xml:space="preserve">CARDONA MENDEZ MIGUEL ANGEL </t>
  </si>
  <si>
    <t xml:space="preserve">DUEÑEZ SILVESTRE ERIKA </t>
  </si>
  <si>
    <t xml:space="preserve">S/F </t>
  </si>
  <si>
    <t xml:space="preserve">RODOLFO RAMIREZ FRANCO </t>
  </si>
  <si>
    <t xml:space="preserve">SICOM </t>
  </si>
  <si>
    <t xml:space="preserve">OLVERA ARELLANO MARIO </t>
  </si>
  <si>
    <t>F-19717</t>
  </si>
  <si>
    <t>F-19818</t>
  </si>
  <si>
    <t>F-19820</t>
  </si>
  <si>
    <t>F-19819</t>
  </si>
  <si>
    <t xml:space="preserve">TOTAL CONCILIADO </t>
  </si>
  <si>
    <t>AGUILAR CONSULTING GROUP, S.A. DE C.V.</t>
  </si>
  <si>
    <t xml:space="preserve">FORMATO </t>
  </si>
  <si>
    <t xml:space="preserve">CARTA </t>
  </si>
  <si>
    <t>IBARRA ALDANA FRANCISCO JAVIER</t>
  </si>
  <si>
    <t xml:space="preserve">RAMIREZ FRANCO  RODOLFO </t>
  </si>
  <si>
    <t>pablobarrerasoto@gmail.com</t>
  </si>
  <si>
    <t>771 18 96 05 2</t>
  </si>
  <si>
    <t xml:space="preserve">cmartinez@vise.com.mx </t>
  </si>
  <si>
    <t>477 675 09 79</t>
  </si>
  <si>
    <t xml:space="preserve">anarvaez@aseg.gob.mx </t>
  </si>
  <si>
    <t xml:space="preserve">473 112 12 44 </t>
  </si>
  <si>
    <t>urbanizadoraharco@gmail.com</t>
  </si>
  <si>
    <t xml:space="preserve">477 275 48 65 </t>
  </si>
  <si>
    <t xml:space="preserve">PASOGA INGENIERIA EN VIAS TERRESTRES </t>
  </si>
  <si>
    <t>X</t>
  </si>
  <si>
    <t xml:space="preserve">erik.duenez24@gmail.com </t>
  </si>
  <si>
    <t xml:space="preserve">473 100 01 74 </t>
  </si>
  <si>
    <t xml:space="preserve">fibarraaldana@guanajuato.gob.mx </t>
  </si>
  <si>
    <t xml:space="preserve">473 124 12 02 </t>
  </si>
  <si>
    <t>F-19826</t>
  </si>
  <si>
    <t xml:space="preserve">marioolar25@gmail.com </t>
  </si>
  <si>
    <t>477 1516041</t>
  </si>
  <si>
    <t xml:space="preserve">DUEÑEZ SILVESTRE ERIKA  </t>
  </si>
  <si>
    <t>MCVT-5</t>
  </si>
  <si>
    <t>F-19837</t>
  </si>
  <si>
    <t>F-19850</t>
  </si>
  <si>
    <t>F-19844</t>
  </si>
  <si>
    <t xml:space="preserve">rrf@alroca.com </t>
  </si>
  <si>
    <t xml:space="preserve">461 10 11 821 </t>
  </si>
  <si>
    <t xml:space="preserve">jlhernandez@vise.com.mx </t>
  </si>
  <si>
    <t>772 104 31 06</t>
  </si>
  <si>
    <t>F-19856</t>
  </si>
  <si>
    <t>SICOM</t>
  </si>
  <si>
    <t>AUDITORIA</t>
  </si>
  <si>
    <t>SANCHEZ PEREZ ERICK ARTURO</t>
  </si>
  <si>
    <t>MEXTYPSA SA DE CV</t>
  </si>
  <si>
    <t xml:space="preserve">N/A </t>
  </si>
  <si>
    <t xml:space="preserve">HECTOR IVAN CARDONA MENDEZ  </t>
  </si>
  <si>
    <t xml:space="preserve">SANHCEZ PEREZ ERICK ARTURO </t>
  </si>
  <si>
    <t xml:space="preserve">esanchezp13@hotmail.com </t>
  </si>
  <si>
    <t>x</t>
  </si>
  <si>
    <t>F-19874</t>
  </si>
  <si>
    <t>DUEÑEZ SILVESTRE ERIKA</t>
  </si>
  <si>
    <t>5ta. GENERACION</t>
  </si>
  <si>
    <t>SOCIO 2023</t>
  </si>
  <si>
    <t>F-19875</t>
  </si>
  <si>
    <t xml:space="preserve">SANCHEZ PEREZ ERICK ARTURO </t>
  </si>
  <si>
    <t>MCVT-5 GENERACIÓN</t>
  </si>
  <si>
    <t>F-19881</t>
  </si>
  <si>
    <t>F-19880</t>
  </si>
  <si>
    <t>F-19884</t>
  </si>
  <si>
    <t>F-19883</t>
  </si>
  <si>
    <t>F-19893</t>
  </si>
  <si>
    <t>F-19894</t>
  </si>
  <si>
    <t>F-19896</t>
  </si>
  <si>
    <t>F-19895</t>
  </si>
  <si>
    <t>F-19897</t>
  </si>
  <si>
    <t>F-19901</t>
  </si>
  <si>
    <t>F-19906</t>
  </si>
  <si>
    <t>F-19910</t>
  </si>
  <si>
    <t>F-19914</t>
  </si>
  <si>
    <t>F-19909</t>
  </si>
  <si>
    <t>F-19916</t>
  </si>
  <si>
    <t>F-19917</t>
  </si>
  <si>
    <t>F-19924</t>
  </si>
  <si>
    <t>F-19930</t>
  </si>
  <si>
    <t>F-19942</t>
  </si>
  <si>
    <t>F-19943</t>
  </si>
  <si>
    <t>F-19944</t>
  </si>
  <si>
    <t>F-19945</t>
  </si>
  <si>
    <t>F-19951</t>
  </si>
  <si>
    <t>F-19957</t>
  </si>
  <si>
    <t>F-19962</t>
  </si>
  <si>
    <t>F-19964</t>
  </si>
  <si>
    <t>LUIS ANTONIO CUELLAR HERNANDEZ</t>
  </si>
  <si>
    <t xml:space="preserve">SOCIO 2023 </t>
  </si>
  <si>
    <t xml:space="preserve">VISE </t>
  </si>
  <si>
    <t>F-19965</t>
  </si>
  <si>
    <t>F-19975</t>
  </si>
  <si>
    <t>F-19978</t>
  </si>
  <si>
    <t>F-19979</t>
  </si>
  <si>
    <t xml:space="preserve">DEPOSITO EN OTROS MESES </t>
  </si>
  <si>
    <t>F-19986</t>
  </si>
  <si>
    <t>JUAN RENE VARGAS GONZALEZ</t>
  </si>
  <si>
    <t>F-19971, 19972</t>
  </si>
  <si>
    <t>F-19995</t>
  </si>
  <si>
    <t>F-19997, 19996</t>
  </si>
  <si>
    <t>F-19998</t>
  </si>
  <si>
    <t>F-20001</t>
  </si>
  <si>
    <t>F-20003</t>
  </si>
  <si>
    <t>F-20012</t>
  </si>
  <si>
    <t xml:space="preserve">DEPOSITO DE MESES ANTERIORES </t>
  </si>
  <si>
    <t>F-20015</t>
  </si>
  <si>
    <t>F-20013</t>
  </si>
  <si>
    <t>F-20014</t>
  </si>
  <si>
    <t>F-20021</t>
  </si>
  <si>
    <t xml:space="preserve">SOCIO 2023 50% RET  Y A PARTIR DE ABRIL 80% RET </t>
  </si>
  <si>
    <t>renevargon_23@outlook.com</t>
  </si>
  <si>
    <t>442 749 95 40</t>
  </si>
  <si>
    <t>MCVT-6 GENERACIÓN</t>
  </si>
  <si>
    <t>F-20033</t>
  </si>
  <si>
    <t>F-20034</t>
  </si>
  <si>
    <t>F-20036</t>
  </si>
  <si>
    <t>F-20043</t>
  </si>
  <si>
    <t>F-20038</t>
  </si>
  <si>
    <t>F-20046</t>
  </si>
  <si>
    <t>F-20048</t>
  </si>
  <si>
    <t>1ER SEMESTRE</t>
  </si>
  <si>
    <t>2DO SEMESTRE</t>
  </si>
  <si>
    <t>3ER SEMESTRE</t>
  </si>
  <si>
    <t xml:space="preserve">SOCIOS </t>
  </si>
  <si>
    <t>NO SOCIOS</t>
  </si>
  <si>
    <t>DEP.</t>
  </si>
  <si>
    <t>477 396 9467</t>
  </si>
  <si>
    <t>F-20066</t>
  </si>
  <si>
    <t>F-20072</t>
  </si>
  <si>
    <t>F-20073</t>
  </si>
  <si>
    <t>F-20075</t>
  </si>
  <si>
    <t>F-20076, 20078</t>
  </si>
  <si>
    <t>F-20077, 20079</t>
  </si>
  <si>
    <t>F-20083</t>
  </si>
  <si>
    <t>F-20085</t>
  </si>
  <si>
    <t>F-20086</t>
  </si>
  <si>
    <t>F-20094</t>
  </si>
  <si>
    <t>F-20091</t>
  </si>
  <si>
    <t>F-20093</t>
  </si>
  <si>
    <t>F-20102, 20103</t>
  </si>
  <si>
    <t>F-20113, 20114</t>
  </si>
  <si>
    <t>F-20116</t>
  </si>
  <si>
    <t>F-20117</t>
  </si>
  <si>
    <t>F-20120</t>
  </si>
  <si>
    <t>F-20127</t>
  </si>
  <si>
    <t>F-20130</t>
  </si>
  <si>
    <t>F-20131</t>
  </si>
  <si>
    <t>F-20132, 20133</t>
  </si>
  <si>
    <t>F-20123</t>
  </si>
  <si>
    <t>F-20138</t>
  </si>
  <si>
    <t>F-20139</t>
  </si>
  <si>
    <t>F-20142</t>
  </si>
  <si>
    <t>F-20145</t>
  </si>
  <si>
    <t>F-20144</t>
  </si>
  <si>
    <t xml:space="preserve">DEPENDENCIA SE DIO BECA DE SOCIO </t>
  </si>
  <si>
    <t xml:space="preserve">DEPENDENCIA BECA DE SOCIO </t>
  </si>
  <si>
    <t>F-20164</t>
  </si>
  <si>
    <t>F-20165</t>
  </si>
  <si>
    <t>F-20168</t>
  </si>
  <si>
    <t>F-20172</t>
  </si>
  <si>
    <t>F-20177</t>
  </si>
  <si>
    <t>F-20178</t>
  </si>
  <si>
    <t>F-20182, 20183</t>
  </si>
  <si>
    <t xml:space="preserve">MONTO PAGADO OTROS MESES </t>
  </si>
  <si>
    <t xml:space="preserve">TOTAL CONCILIADO EN EL MES </t>
  </si>
  <si>
    <t>7. GENERACION</t>
  </si>
  <si>
    <t>6 GENERACION</t>
  </si>
  <si>
    <t xml:space="preserve">ERICK JESUS RIVAS ESPINOSA </t>
  </si>
  <si>
    <t>F-20154</t>
  </si>
  <si>
    <t xml:space="preserve">DANIEL EFREN VERA ARRIAGA </t>
  </si>
  <si>
    <t>F-02</t>
  </si>
  <si>
    <t xml:space="preserve">ARMANDO LOZANO  ARENAS </t>
  </si>
  <si>
    <t>SOCIO 2024</t>
  </si>
  <si>
    <t>erivespi@hotmail.com</t>
  </si>
  <si>
    <t xml:space="preserve">442 436 22 22 </t>
  </si>
  <si>
    <t xml:space="preserve">no socio </t>
  </si>
  <si>
    <t xml:space="preserve">danielcivil27@gmail.com </t>
  </si>
  <si>
    <t>411 102 50 47</t>
  </si>
  <si>
    <t>F-20186</t>
  </si>
  <si>
    <t xml:space="preserve">alozanoa@vise.com.mx </t>
  </si>
  <si>
    <t>477 114 97 02</t>
  </si>
  <si>
    <t xml:space="preserve">ANDREA MONTSERRAT FLORES JUAREZ </t>
  </si>
  <si>
    <t>ALEJANDRO LIMON RODRIGUEZ (CMIC HIDALGO)</t>
  </si>
  <si>
    <t>F-20173</t>
  </si>
  <si>
    <t>andrea_lupflo@hotmail.com</t>
  </si>
  <si>
    <t>411 162 60 40</t>
  </si>
  <si>
    <t xml:space="preserve">DANA JOSSELINE GOMEZ SALINAS </t>
  </si>
  <si>
    <t xml:space="preserve">josseline_12@hotmail.com </t>
  </si>
  <si>
    <t xml:space="preserve">477 400 26 76 </t>
  </si>
  <si>
    <t xml:space="preserve">DERIAM ANTONIO MENDOZA HERNANDEZ </t>
  </si>
  <si>
    <t xml:space="preserve">da.mendoza.hernandez@ugto.mx </t>
  </si>
  <si>
    <t>472 113 96 60</t>
  </si>
  <si>
    <t>F-20187</t>
  </si>
  <si>
    <t>F-20188</t>
  </si>
  <si>
    <t>MES CORRESPONDIENTE</t>
  </si>
  <si>
    <t>F-20190</t>
  </si>
  <si>
    <t>F-20193</t>
  </si>
  <si>
    <t xml:space="preserve">RESPUESTA AUTORIZACION RET </t>
  </si>
  <si>
    <t>F-20194</t>
  </si>
  <si>
    <t xml:space="preserve">SOCIO 2023 A PARTIR DE ABRIL 7 PAGO COMO NO SOCIO , EN OCTUBRE VUELVE COMO PRECIO SOCIO </t>
  </si>
  <si>
    <t>F-20202</t>
  </si>
  <si>
    <t>F-20203</t>
  </si>
  <si>
    <t>F-20205</t>
  </si>
  <si>
    <t>F-20209</t>
  </si>
  <si>
    <t>F-20216</t>
  </si>
  <si>
    <t>F-20215</t>
  </si>
  <si>
    <t>F-20214</t>
  </si>
  <si>
    <t>MC MAQUINARIA Y QUIPOS (RET 50%) (verificar en 3er sem retenciones)</t>
  </si>
  <si>
    <t>F-20218</t>
  </si>
  <si>
    <t>F-20219, 20220</t>
  </si>
  <si>
    <t>F-20221</t>
  </si>
  <si>
    <t>F-20224</t>
  </si>
  <si>
    <t>F-20229</t>
  </si>
  <si>
    <t>F-20233</t>
  </si>
  <si>
    <t>F-20235</t>
  </si>
  <si>
    <t>F-20240</t>
  </si>
  <si>
    <t>F-20244</t>
  </si>
  <si>
    <t>F-20247</t>
  </si>
  <si>
    <t>F-20249</t>
  </si>
  <si>
    <t>F-20230</t>
  </si>
  <si>
    <t>F-20256</t>
  </si>
  <si>
    <t>F-20254</t>
  </si>
  <si>
    <t>F-20253</t>
  </si>
  <si>
    <t>F-20258, 20259</t>
  </si>
  <si>
    <t>F-20260</t>
  </si>
  <si>
    <t>F-20263</t>
  </si>
  <si>
    <t>F-20264</t>
  </si>
  <si>
    <t>F-20266</t>
  </si>
  <si>
    <t>F-20267</t>
  </si>
  <si>
    <t>F-20268</t>
  </si>
  <si>
    <t>F-20274</t>
  </si>
  <si>
    <t xml:space="preserve">05. oct </t>
  </si>
  <si>
    <t>F-20276</t>
  </si>
  <si>
    <t>F-20286</t>
  </si>
  <si>
    <t>F-20278, 20279, 20284</t>
  </si>
  <si>
    <t>F-20283</t>
  </si>
  <si>
    <t xml:space="preserve">04. ene. </t>
  </si>
  <si>
    <t xml:space="preserve">08 ene. </t>
  </si>
  <si>
    <t>F-20291</t>
  </si>
  <si>
    <t>F-20293</t>
  </si>
  <si>
    <t>F-20280</t>
  </si>
  <si>
    <t>F-20299</t>
  </si>
  <si>
    <t>F-20301</t>
  </si>
  <si>
    <t>F-202300</t>
  </si>
  <si>
    <t>F-20304</t>
  </si>
  <si>
    <t>F-20305</t>
  </si>
  <si>
    <t>F-20309</t>
  </si>
  <si>
    <t>F-20310</t>
  </si>
  <si>
    <t xml:space="preserve">ENERO. 2024 </t>
  </si>
  <si>
    <t>F-20311, 20312</t>
  </si>
  <si>
    <t>F-20306</t>
  </si>
  <si>
    <t>F-20315</t>
  </si>
  <si>
    <t>F-20317</t>
  </si>
  <si>
    <t>F-20319</t>
  </si>
  <si>
    <t>F-20320</t>
  </si>
  <si>
    <t>F-20323</t>
  </si>
  <si>
    <t>F-20327</t>
  </si>
  <si>
    <t>F-20328</t>
  </si>
  <si>
    <t>FEBRERO. 2024</t>
  </si>
  <si>
    <t>FEB. 2024</t>
  </si>
  <si>
    <t xml:space="preserve">FEBRERO. 2024 </t>
  </si>
  <si>
    <t>F-20338</t>
  </si>
  <si>
    <t>F-20336, 20337</t>
  </si>
  <si>
    <t>MARZO. 2024</t>
  </si>
  <si>
    <t xml:space="preserve">01. marzo </t>
  </si>
  <si>
    <t>04. marzo</t>
  </si>
  <si>
    <t xml:space="preserve">SOCIO 2024 </t>
  </si>
  <si>
    <t>F-20354</t>
  </si>
  <si>
    <t>F-20352</t>
  </si>
  <si>
    <t xml:space="preserve">MARLENE NEFERTITY RAMIREZ MARTINEZ </t>
  </si>
  <si>
    <t xml:space="preserve">CONSTRUCTORA COIBSA </t>
  </si>
  <si>
    <t>F-20355</t>
  </si>
  <si>
    <t>F-20359</t>
  </si>
  <si>
    <t>8. GENERACION</t>
  </si>
  <si>
    <t xml:space="preserve">RAUL EDUARDO CHAVEZ GONZALEZ </t>
  </si>
  <si>
    <t xml:space="preserve">REYES PAVIMENTOS Y TERRACERIAS </t>
  </si>
  <si>
    <t>F-20358</t>
  </si>
  <si>
    <t>F-20367</t>
  </si>
  <si>
    <t>F-20368</t>
  </si>
  <si>
    <t>ing.nefertit@gmail.com</t>
  </si>
  <si>
    <t>479 100 92 63</t>
  </si>
  <si>
    <t>F-20377</t>
  </si>
  <si>
    <t>F-20383, 20384</t>
  </si>
  <si>
    <t>F-20351</t>
  </si>
  <si>
    <t xml:space="preserve">BAJA </t>
  </si>
  <si>
    <t xml:space="preserve">SE LE OTORGO BECA AL 100% </t>
  </si>
  <si>
    <t xml:space="preserve">TERMINO MAESTRIA </t>
  </si>
  <si>
    <t>MOD. 1</t>
  </si>
  <si>
    <t>MOD. 2</t>
  </si>
  <si>
    <t>MOD. 3</t>
  </si>
  <si>
    <t>MOD. 4</t>
  </si>
  <si>
    <t>MOD. 5</t>
  </si>
  <si>
    <t xml:space="preserve">REINSCRIPCION </t>
  </si>
  <si>
    <t>MOD. 6</t>
  </si>
  <si>
    <t>MOD. 7</t>
  </si>
  <si>
    <t>MOD. 8</t>
  </si>
  <si>
    <t>MOD. 9</t>
  </si>
  <si>
    <t>REINSCRIPCION</t>
  </si>
  <si>
    <t>MOD. 11</t>
  </si>
  <si>
    <t>MOD. 12</t>
  </si>
  <si>
    <t>MOD.13</t>
  </si>
  <si>
    <t>MOD.14</t>
  </si>
  <si>
    <t>MOD.15</t>
  </si>
  <si>
    <t>DEPENDENCIA</t>
  </si>
  <si>
    <t>MES CORRESPONDEINTE</t>
  </si>
  <si>
    <t>9NA GENERACION</t>
  </si>
  <si>
    <t xml:space="preserve">JOSE ALBERTO PIÑA ALCANTAR </t>
  </si>
  <si>
    <t xml:space="preserve">ERICK DAMIAN DELGADO SANCHEZ </t>
  </si>
  <si>
    <t>NAHUM JOSAFAT ROLDAN GARCIA</t>
  </si>
  <si>
    <t xml:space="preserve">JUAN BERNARDO GARCIA DE JESUS </t>
  </si>
  <si>
    <t>JOSE ROMAN GUTIERREZ CANDIDO</t>
  </si>
  <si>
    <t xml:space="preserve">EFRAIN RAMON GUTIERREZ HERMOSILLO </t>
  </si>
  <si>
    <t xml:space="preserve">ANGELICA MARTINEZ CUELLAR </t>
  </si>
  <si>
    <t>VISE, SA DE CV</t>
  </si>
  <si>
    <t>HILDA GABRIELA FLORES SILVA</t>
  </si>
  <si>
    <t>DC &amp; D CONSTRUCCION (ARQ. JUAN MANUEL DIAZ PEREZ)</t>
  </si>
  <si>
    <t>DIRECCION GENERAL DE OBRA PUBLICA</t>
  </si>
  <si>
    <t>AGREGADOS LA ROCA S.A. DE C.V.</t>
  </si>
  <si>
    <t>oct</t>
  </si>
  <si>
    <t xml:space="preserve">SEPT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</si>
</sst>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[$-F800]dddd\,\ mmmm\ dd\,\ yyyy"/>
    <numFmt numFmtId="165" formatCode="_-* #,##0_-;\-* #,##0_-;_-* &quot;-&quot;??_-;_-@_-"/>
    <numFmt numFmtId="166" formatCode="_(* #,##0.00_);_(* \(#,##0.00\);_(* &quot;-&quot;??_);_(@_)"/>
  </numFmts>
  <fonts count="5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mbria"/>
      <family val="1"/>
    </font>
    <font>
      <sz val="13"/>
      <color theme="1"/>
      <name val="Cambria"/>
      <family val="1"/>
    </font>
    <font>
      <sz val="10"/>
      <color theme="1"/>
      <name val="Cambria"/>
      <family val="1"/>
    </font>
    <font>
      <b/>
      <sz val="15"/>
      <color theme="1"/>
      <name val="Cambria"/>
      <family val="1"/>
    </font>
    <font>
      <b/>
      <sz val="13"/>
      <color theme="1"/>
      <name val="Cambria"/>
      <family val="1"/>
    </font>
    <font>
      <b/>
      <sz val="11"/>
      <color theme="1"/>
      <name val="Cambria"/>
      <family val="1"/>
    </font>
    <font>
      <b/>
      <sz val="12"/>
      <color theme="1"/>
      <name val="Cambria"/>
      <family val="1"/>
    </font>
    <font>
      <sz val="14"/>
      <name val="Arial"/>
      <family val="2"/>
    </font>
    <font>
      <sz val="15"/>
      <name val="Arial"/>
      <family val="2"/>
    </font>
    <font>
      <sz val="11"/>
      <name val="Cambria"/>
      <family val="1"/>
    </font>
    <font>
      <b/>
      <sz val="11"/>
      <name val="Arial"/>
      <family val="2"/>
    </font>
    <font>
      <sz val="10"/>
      <name val="Cambria"/>
      <family val="1"/>
    </font>
    <font>
      <u/>
      <sz val="11"/>
      <color theme="10"/>
      <name val="Calibri"/>
      <family val="2"/>
      <scheme val="minor"/>
    </font>
    <font>
      <sz val="9"/>
      <color rgb="FFFF0000"/>
      <name val="Cambria"/>
      <family val="1"/>
    </font>
    <font>
      <sz val="8"/>
      <color theme="1"/>
      <name val="Cambria"/>
      <family val="1"/>
    </font>
    <font>
      <sz val="9"/>
      <color theme="1"/>
      <name val="Cambria"/>
      <family val="1"/>
    </font>
    <font>
      <sz val="10"/>
      <color rgb="FF0070C0"/>
      <name val="Cambria"/>
      <family val="1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sz val="9"/>
      <name val="Cambria"/>
      <family val="1"/>
    </font>
    <font>
      <sz val="10"/>
      <color rgb="FF6600CC"/>
      <name val="Cambria"/>
      <family val="1"/>
    </font>
    <font>
      <sz val="10"/>
      <color rgb="FF7030A0"/>
      <name val="Cambria"/>
      <family val="1"/>
    </font>
    <font>
      <sz val="11"/>
      <color rgb="FF00B0F0"/>
      <name val="Cambria"/>
      <family val="1"/>
    </font>
    <font>
      <sz val="10"/>
      <color rgb="FF00B050"/>
      <name val="Cambria"/>
      <family val="1"/>
    </font>
    <font>
      <sz val="11"/>
      <color theme="1"/>
      <name val="Calibri"/>
      <family val="2"/>
      <scheme val="minor"/>
    </font>
    <font>
      <u/>
      <sz val="9.35"/>
      <color theme="10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color theme="1"/>
      <name val="Arial Unicode MS"/>
      <family val="2"/>
    </font>
    <font>
      <b/>
      <sz val="10"/>
      <color indexed="18"/>
      <name val="Arial"/>
      <family val="2"/>
    </font>
    <font>
      <sz val="11"/>
      <color rgb="FFFF0000"/>
      <name val="Cambria"/>
      <family val="1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Cambria"/>
      <family val="1"/>
    </font>
    <font>
      <sz val="8"/>
      <name val="Calibri"/>
      <family val="2"/>
      <scheme val="minor"/>
    </font>
    <font>
      <b/>
      <sz val="12"/>
      <name val="Arial"/>
      <family val="2"/>
    </font>
    <font>
      <sz val="11"/>
      <color theme="1"/>
      <name val="Wingdings"/>
      <charset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entury Gothic"/>
      <family val="2"/>
    </font>
    <font>
      <sz val="12"/>
      <color theme="1"/>
      <name val="Comic Sans MS"/>
      <family val="4"/>
    </font>
    <font>
      <sz val="13"/>
      <name val="Cambria"/>
      <family val="1"/>
    </font>
    <font>
      <sz val="12"/>
      <color theme="1"/>
      <name val="Arial"/>
      <family val="2"/>
    </font>
    <font>
      <sz val="9"/>
      <color theme="1"/>
      <name val="Century Gothic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2"/>
      <color theme="1"/>
      <name val="Cambria"/>
      <family val="1"/>
    </font>
    <font>
      <sz val="10"/>
      <color rgb="FFFF0000"/>
      <name val="Cambria"/>
      <family val="1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CC66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15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1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64" fontId="33" fillId="0" borderId="0">
      <alignment horizontal="center" vertical="center" wrapText="1"/>
    </xf>
    <xf numFmtId="164" fontId="31" fillId="0" borderId="0"/>
    <xf numFmtId="0" fontId="34" fillId="0" borderId="0"/>
    <xf numFmtId="43" fontId="34" fillId="0" borderId="0" applyFont="0" applyFill="0" applyBorder="0" applyAlignment="0" applyProtection="0"/>
    <xf numFmtId="0" fontId="35" fillId="0" borderId="0">
      <alignment horizontal="center" vertical="center"/>
    </xf>
    <xf numFmtId="0" fontId="31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166" fontId="29" fillId="0" borderId="0" applyFont="0" applyFill="0" applyBorder="0" applyAlignment="0" applyProtection="0"/>
  </cellStyleXfs>
  <cellXfs count="307">
    <xf numFmtId="0" fontId="0" fillId="0" borderId="0" xfId="0"/>
    <xf numFmtId="0" fontId="3" fillId="0" borderId="0" xfId="0" applyFont="1"/>
    <xf numFmtId="43" fontId="3" fillId="0" borderId="0" xfId="0" applyNumberFormat="1" applyFont="1"/>
    <xf numFmtId="0" fontId="8" fillId="0" borderId="0" xfId="0" applyFont="1"/>
    <xf numFmtId="43" fontId="9" fillId="0" borderId="0" xfId="0" applyNumberFormat="1" applyFont="1"/>
    <xf numFmtId="43" fontId="5" fillId="0" borderId="0" xfId="0" applyNumberFormat="1" applyFont="1"/>
    <xf numFmtId="0" fontId="3" fillId="2" borderId="0" xfId="0" applyFont="1" applyFill="1"/>
    <xf numFmtId="43" fontId="3" fillId="2" borderId="0" xfId="0" applyNumberFormat="1" applyFont="1" applyFill="1" applyAlignment="1">
      <alignment horizontal="center"/>
    </xf>
    <xf numFmtId="0" fontId="12" fillId="0" borderId="0" xfId="0" applyFont="1"/>
    <xf numFmtId="43" fontId="14" fillId="0" borderId="0" xfId="0" applyNumberFormat="1" applyFont="1" applyAlignment="1">
      <alignment horizontal="center"/>
    </xf>
    <xf numFmtId="43" fontId="16" fillId="0" borderId="0" xfId="0" applyNumberFormat="1" applyFont="1" applyAlignment="1">
      <alignment horizontal="center"/>
    </xf>
    <xf numFmtId="43" fontId="14" fillId="0" borderId="0" xfId="0" applyNumberFormat="1" applyFont="1" applyAlignment="1">
      <alignment horizontal="right"/>
    </xf>
    <xf numFmtId="0" fontId="18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1" fillId="0" borderId="0" xfId="0" applyFont="1"/>
    <xf numFmtId="0" fontId="21" fillId="0" borderId="5" xfId="0" applyFont="1" applyBorder="1"/>
    <xf numFmtId="0" fontId="22" fillId="3" borderId="9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10" fontId="22" fillId="3" borderId="11" xfId="0" applyNumberFormat="1" applyFont="1" applyFill="1" applyBorder="1" applyAlignment="1">
      <alignment horizontal="center" vertical="center"/>
    </xf>
    <xf numFmtId="9" fontId="22" fillId="3" borderId="11" xfId="0" applyNumberFormat="1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0" fillId="0" borderId="13" xfId="0" applyFont="1" applyBorder="1"/>
    <xf numFmtId="16" fontId="0" fillId="0" borderId="14" xfId="0" applyNumberFormat="1" applyBorder="1"/>
    <xf numFmtId="4" fontId="0" fillId="0" borderId="15" xfId="0" applyNumberFormat="1" applyBorder="1"/>
    <xf numFmtId="4" fontId="0" fillId="0" borderId="16" xfId="0" applyNumberFormat="1" applyBorder="1"/>
    <xf numFmtId="4" fontId="0" fillId="0" borderId="17" xfId="0" applyNumberFormat="1" applyBorder="1"/>
    <xf numFmtId="0" fontId="21" fillId="0" borderId="18" xfId="0" applyFont="1" applyBorder="1"/>
    <xf numFmtId="0" fontId="21" fillId="0" borderId="19" xfId="0" applyFont="1" applyBorder="1"/>
    <xf numFmtId="4" fontId="0" fillId="0" borderId="20" xfId="0" applyNumberFormat="1" applyBorder="1"/>
    <xf numFmtId="4" fontId="23" fillId="0" borderId="21" xfId="0" applyNumberFormat="1" applyFont="1" applyBorder="1"/>
    <xf numFmtId="4" fontId="23" fillId="0" borderId="22" xfId="0" applyNumberFormat="1" applyFont="1" applyBorder="1"/>
    <xf numFmtId="43" fontId="14" fillId="0" borderId="0" xfId="0" applyNumberFormat="1" applyFont="1" applyAlignment="1">
      <alignment horizontal="left"/>
    </xf>
    <xf numFmtId="43" fontId="2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7" fillId="0" borderId="0" xfId="0" applyFont="1"/>
    <xf numFmtId="4" fontId="23" fillId="0" borderId="15" xfId="0" applyNumberFormat="1" applyFont="1" applyBorder="1"/>
    <xf numFmtId="43" fontId="3" fillId="0" borderId="0" xfId="0" applyNumberFormat="1" applyFont="1" applyAlignment="1">
      <alignment horizontal="center"/>
    </xf>
    <xf numFmtId="0" fontId="4" fillId="0" borderId="0" xfId="0" applyFont="1"/>
    <xf numFmtId="43" fontId="4" fillId="0" borderId="0" xfId="0" applyNumberFormat="1" applyFont="1" applyAlignment="1">
      <alignment horizontal="center"/>
    </xf>
    <xf numFmtId="43" fontId="4" fillId="0" borderId="0" xfId="0" applyNumberFormat="1" applyFont="1"/>
    <xf numFmtId="43" fontId="5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/>
    </xf>
    <xf numFmtId="0" fontId="6" fillId="0" borderId="0" xfId="0" applyFont="1"/>
    <xf numFmtId="43" fontId="26" fillId="0" borderId="0" xfId="0" applyNumberFormat="1" applyFont="1"/>
    <xf numFmtId="43" fontId="28" fillId="0" borderId="0" xfId="0" applyNumberFormat="1" applyFont="1"/>
    <xf numFmtId="43" fontId="25" fillId="0" borderId="0" xfId="0" applyNumberFormat="1" applyFont="1"/>
    <xf numFmtId="43" fontId="5" fillId="0" borderId="0" xfId="0" applyNumberFormat="1" applyFont="1" applyAlignment="1">
      <alignment horizontal="left"/>
    </xf>
    <xf numFmtId="43" fontId="19" fillId="0" borderId="0" xfId="0" applyNumberFormat="1" applyFont="1"/>
    <xf numFmtId="0" fontId="5" fillId="0" borderId="0" xfId="0" applyFont="1" applyAlignment="1">
      <alignment horizontal="center"/>
    </xf>
    <xf numFmtId="0" fontId="7" fillId="0" borderId="15" xfId="0" applyFont="1" applyBorder="1" applyAlignment="1">
      <alignment horizontal="center"/>
    </xf>
    <xf numFmtId="43" fontId="14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2" applyFont="1"/>
    <xf numFmtId="43" fontId="15" fillId="0" borderId="0" xfId="1" applyNumberFormat="1" applyFill="1" applyBorder="1" applyAlignment="1">
      <alignment horizontal="center"/>
    </xf>
    <xf numFmtId="0" fontId="17" fillId="0" borderId="0" xfId="0" applyFont="1" applyAlignment="1">
      <alignment horizontal="center"/>
    </xf>
    <xf numFmtId="43" fontId="14" fillId="0" borderId="0" xfId="0" applyNumberFormat="1" applyFont="1"/>
    <xf numFmtId="43" fontId="0" fillId="0" borderId="0" xfId="2" applyFont="1"/>
    <xf numFmtId="4" fontId="0" fillId="0" borderId="0" xfId="0" applyNumberFormat="1"/>
    <xf numFmtId="0" fontId="8" fillId="0" borderId="15" xfId="0" applyFont="1" applyBorder="1"/>
    <xf numFmtId="0" fontId="0" fillId="0" borderId="15" xfId="0" applyBorder="1" applyAlignment="1">
      <alignment horizontal="center"/>
    </xf>
    <xf numFmtId="0" fontId="0" fillId="0" borderId="15" xfId="0" applyBorder="1"/>
    <xf numFmtId="0" fontId="15" fillId="0" borderId="15" xfId="1" applyBorder="1"/>
    <xf numFmtId="43" fontId="5" fillId="4" borderId="0" xfId="0" applyNumberFormat="1" applyFont="1" applyFill="1"/>
    <xf numFmtId="0" fontId="3" fillId="5" borderId="0" xfId="0" applyFont="1" applyFill="1"/>
    <xf numFmtId="0" fontId="36" fillId="0" borderId="0" xfId="0" applyFont="1"/>
    <xf numFmtId="43" fontId="5" fillId="6" borderId="0" xfId="0" applyNumberFormat="1" applyFont="1" applyFill="1"/>
    <xf numFmtId="43" fontId="8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38" fillId="0" borderId="0" xfId="0" applyFont="1"/>
    <xf numFmtId="0" fontId="39" fillId="0" borderId="0" xfId="0" applyFont="1"/>
    <xf numFmtId="165" fontId="0" fillId="0" borderId="0" xfId="2" applyNumberFormat="1" applyFont="1"/>
    <xf numFmtId="0" fontId="14" fillId="0" borderId="0" xfId="2" applyNumberFormat="1" applyFont="1" applyAlignment="1">
      <alignment horizontal="center"/>
    </xf>
    <xf numFmtId="165" fontId="14" fillId="0" borderId="0" xfId="0" applyNumberFormat="1" applyFont="1" applyAlignment="1">
      <alignment horizontal="left"/>
    </xf>
    <xf numFmtId="165" fontId="0" fillId="0" borderId="0" xfId="0" applyNumberFormat="1"/>
    <xf numFmtId="0" fontId="14" fillId="0" borderId="0" xfId="2" applyNumberFormat="1" applyFont="1" applyFill="1" applyAlignment="1">
      <alignment horizontal="center"/>
    </xf>
    <xf numFmtId="0" fontId="40" fillId="0" borderId="0" xfId="0" applyFont="1" applyAlignment="1">
      <alignment vertical="top" wrapText="1"/>
    </xf>
    <xf numFmtId="0" fontId="41" fillId="0" borderId="0" xfId="0" applyFont="1" applyAlignment="1">
      <alignment vertical="top" wrapText="1"/>
    </xf>
    <xf numFmtId="165" fontId="3" fillId="2" borderId="0" xfId="0" applyNumberFormat="1" applyFont="1" applyFill="1" applyAlignment="1">
      <alignment horizontal="center"/>
    </xf>
    <xf numFmtId="0" fontId="0" fillId="0" borderId="0" xfId="0" applyAlignment="1">
      <alignment vertical="top" wrapText="1"/>
    </xf>
    <xf numFmtId="0" fontId="13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4" fontId="0" fillId="0" borderId="26" xfId="0" applyNumberFormat="1" applyBorder="1"/>
    <xf numFmtId="0" fontId="20" fillId="0" borderId="14" xfId="0" applyFont="1" applyBorder="1"/>
    <xf numFmtId="0" fontId="20" fillId="0" borderId="15" xfId="0" applyFont="1" applyBorder="1"/>
    <xf numFmtId="16" fontId="0" fillId="0" borderId="15" xfId="0" applyNumberFormat="1" applyBorder="1"/>
    <xf numFmtId="4" fontId="37" fillId="0" borderId="26" xfId="0" applyNumberFormat="1" applyFont="1" applyBorder="1"/>
    <xf numFmtId="0" fontId="20" fillId="0" borderId="0" xfId="0" applyFont="1"/>
    <xf numFmtId="16" fontId="0" fillId="0" borderId="0" xfId="0" applyNumberFormat="1"/>
    <xf numFmtId="4" fontId="37" fillId="0" borderId="0" xfId="0" applyNumberFormat="1" applyFont="1"/>
    <xf numFmtId="4" fontId="20" fillId="0" borderId="15" xfId="0" applyNumberFormat="1" applyFont="1" applyBorder="1"/>
    <xf numFmtId="0" fontId="0" fillId="0" borderId="15" xfId="0" applyBorder="1" applyAlignment="1">
      <alignment horizontal="right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3" fillId="0" borderId="15" xfId="0" applyFont="1" applyBorder="1"/>
    <xf numFmtId="0" fontId="15" fillId="0" borderId="0" xfId="1"/>
    <xf numFmtId="0" fontId="46" fillId="0" borderId="15" xfId="0" applyFont="1" applyBorder="1" applyAlignment="1">
      <alignment vertical="center"/>
    </xf>
    <xf numFmtId="0" fontId="15" fillId="0" borderId="15" xfId="1" applyBorder="1" applyAlignment="1">
      <alignment vertical="center"/>
    </xf>
    <xf numFmtId="0" fontId="39" fillId="0" borderId="15" xfId="0" applyFont="1" applyBorder="1"/>
    <xf numFmtId="0" fontId="12" fillId="0" borderId="15" xfId="0" applyFont="1" applyBorder="1"/>
    <xf numFmtId="0" fontId="3" fillId="7" borderId="15" xfId="0" applyFont="1" applyFill="1" applyBorder="1"/>
    <xf numFmtId="0" fontId="47" fillId="0" borderId="0" xfId="0" applyFont="1" applyAlignment="1">
      <alignment vertical="center"/>
    </xf>
    <xf numFmtId="0" fontId="0" fillId="0" borderId="15" xfId="0" quotePrefix="1" applyBorder="1"/>
    <xf numFmtId="43" fontId="14" fillId="0" borderId="0" xfId="2" applyFont="1" applyFill="1" applyAlignment="1">
      <alignment horizontal="center"/>
    </xf>
    <xf numFmtId="0" fontId="3" fillId="4" borderId="0" xfId="0" applyFont="1" applyFill="1"/>
    <xf numFmtId="43" fontId="14" fillId="7" borderId="0" xfId="0" applyNumberFormat="1" applyFont="1" applyFill="1" applyAlignment="1">
      <alignment horizontal="center"/>
    </xf>
    <xf numFmtId="43" fontId="5" fillId="7" borderId="0" xfId="0" applyNumberFormat="1" applyFont="1" applyFill="1" applyAlignment="1">
      <alignment horizontal="center"/>
    </xf>
    <xf numFmtId="43" fontId="5" fillId="7" borderId="0" xfId="0" applyNumberFormat="1" applyFont="1" applyFill="1"/>
    <xf numFmtId="43" fontId="5" fillId="0" borderId="0" xfId="0" applyNumberFormat="1" applyFont="1" applyAlignment="1">
      <alignment vertical="center" wrapText="1"/>
    </xf>
    <xf numFmtId="16" fontId="3" fillId="0" borderId="0" xfId="0" applyNumberFormat="1" applyFont="1"/>
    <xf numFmtId="0" fontId="20" fillId="0" borderId="30" xfId="0" applyFont="1" applyBorder="1"/>
    <xf numFmtId="4" fontId="37" fillId="0" borderId="17" xfId="0" applyNumberFormat="1" applyFont="1" applyBorder="1"/>
    <xf numFmtId="0" fontId="48" fillId="0" borderId="0" xfId="0" applyFont="1"/>
    <xf numFmtId="43" fontId="12" fillId="0" borderId="0" xfId="0" applyNumberFormat="1" applyFont="1"/>
    <xf numFmtId="43" fontId="12" fillId="0" borderId="0" xfId="0" applyNumberFormat="1" applyFont="1" applyAlignment="1">
      <alignment horizontal="center"/>
    </xf>
    <xf numFmtId="0" fontId="4" fillId="8" borderId="0" xfId="0" applyFont="1" applyFill="1"/>
    <xf numFmtId="0" fontId="3" fillId="8" borderId="0" xfId="0" applyFont="1" applyFill="1"/>
    <xf numFmtId="43" fontId="3" fillId="2" borderId="0" xfId="0" applyNumberFormat="1" applyFont="1" applyFill="1"/>
    <xf numFmtId="0" fontId="3" fillId="7" borderId="0" xfId="0" applyFont="1" applyFill="1"/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 wrapText="1"/>
    </xf>
    <xf numFmtId="0" fontId="51" fillId="0" borderId="15" xfId="1" applyFont="1" applyBorder="1" applyAlignment="1">
      <alignment vertical="center"/>
    </xf>
    <xf numFmtId="0" fontId="52" fillId="0" borderId="15" xfId="1" applyFont="1" applyBorder="1" applyAlignment="1">
      <alignment vertical="center"/>
    </xf>
    <xf numFmtId="0" fontId="51" fillId="0" borderId="15" xfId="0" applyFont="1" applyBorder="1"/>
    <xf numFmtId="0" fontId="12" fillId="4" borderId="0" xfId="0" applyFont="1" applyFill="1"/>
    <xf numFmtId="0" fontId="53" fillId="0" borderId="0" xfId="0" applyFont="1"/>
    <xf numFmtId="43" fontId="3" fillId="9" borderId="0" xfId="0" applyNumberFormat="1" applyFont="1" applyFill="1"/>
    <xf numFmtId="43" fontId="3" fillId="10" borderId="0" xfId="0" applyNumberFormat="1" applyFont="1" applyFill="1"/>
    <xf numFmtId="43" fontId="14" fillId="10" borderId="0" xfId="0" applyNumberFormat="1" applyFont="1" applyFill="1" applyAlignment="1">
      <alignment horizontal="left"/>
    </xf>
    <xf numFmtId="43" fontId="5" fillId="10" borderId="0" xfId="0" applyNumberFormat="1" applyFont="1" applyFill="1" applyAlignment="1">
      <alignment horizontal="left"/>
    </xf>
    <xf numFmtId="43" fontId="3" fillId="8" borderId="0" xfId="0" applyNumberFormat="1" applyFont="1" applyFill="1"/>
    <xf numFmtId="43" fontId="5" fillId="8" borderId="0" xfId="0" applyNumberFormat="1" applyFont="1" applyFill="1" applyAlignment="1">
      <alignment horizontal="left"/>
    </xf>
    <xf numFmtId="43" fontId="14" fillId="8" borderId="0" xfId="0" applyNumberFormat="1" applyFont="1" applyFill="1" applyAlignment="1">
      <alignment horizontal="left"/>
    </xf>
    <xf numFmtId="43" fontId="3" fillId="11" borderId="0" xfId="0" applyNumberFormat="1" applyFont="1" applyFill="1"/>
    <xf numFmtId="43" fontId="5" fillId="11" borderId="0" xfId="0" applyNumberFormat="1" applyFont="1" applyFill="1" applyAlignment="1">
      <alignment horizontal="left"/>
    </xf>
    <xf numFmtId="43" fontId="3" fillId="12" borderId="0" xfId="0" applyNumberFormat="1" applyFont="1" applyFill="1"/>
    <xf numFmtId="43" fontId="14" fillId="12" borderId="0" xfId="0" applyNumberFormat="1" applyFont="1" applyFill="1" applyAlignment="1">
      <alignment horizontal="left"/>
    </xf>
    <xf numFmtId="43" fontId="5" fillId="12" borderId="0" xfId="0" applyNumberFormat="1" applyFont="1" applyFill="1" applyAlignment="1">
      <alignment horizontal="left"/>
    </xf>
    <xf numFmtId="43" fontId="3" fillId="13" borderId="0" xfId="0" applyNumberFormat="1" applyFont="1" applyFill="1"/>
    <xf numFmtId="43" fontId="5" fillId="13" borderId="0" xfId="0" applyNumberFormat="1" applyFont="1" applyFill="1" applyAlignment="1">
      <alignment horizontal="left"/>
    </xf>
    <xf numFmtId="43" fontId="14" fillId="9" borderId="0" xfId="0" applyNumberFormat="1" applyFont="1" applyFill="1" applyAlignment="1">
      <alignment horizontal="left"/>
    </xf>
    <xf numFmtId="43" fontId="5" fillId="9" borderId="0" xfId="0" applyNumberFormat="1" applyFont="1" applyFill="1" applyAlignment="1">
      <alignment horizontal="left"/>
    </xf>
    <xf numFmtId="43" fontId="5" fillId="14" borderId="0" xfId="0" applyNumberFormat="1" applyFont="1" applyFill="1" applyAlignment="1">
      <alignment horizontal="left"/>
    </xf>
    <xf numFmtId="43" fontId="3" fillId="14" borderId="0" xfId="0" applyNumberFormat="1" applyFont="1" applyFill="1"/>
    <xf numFmtId="43" fontId="14" fillId="0" borderId="0" xfId="0" applyNumberFormat="1" applyFont="1" applyAlignment="1">
      <alignment horizontal="center" vertical="center"/>
    </xf>
    <xf numFmtId="43" fontId="3" fillId="15" borderId="0" xfId="0" applyNumberFormat="1" applyFont="1" applyFill="1"/>
    <xf numFmtId="43" fontId="5" fillId="15" borderId="0" xfId="0" applyNumberFormat="1" applyFont="1" applyFill="1" applyAlignment="1">
      <alignment horizontal="left"/>
    </xf>
    <xf numFmtId="43" fontId="5" fillId="16" borderId="0" xfId="0" applyNumberFormat="1" applyFont="1" applyFill="1" applyAlignment="1">
      <alignment horizontal="left"/>
    </xf>
    <xf numFmtId="43" fontId="3" fillId="16" borderId="0" xfId="0" applyNumberFormat="1" applyFont="1" applyFill="1" applyAlignment="1">
      <alignment horizontal="left"/>
    </xf>
    <xf numFmtId="43" fontId="5" fillId="17" borderId="0" xfId="0" applyNumberFormat="1" applyFont="1" applyFill="1"/>
    <xf numFmtId="43" fontId="5" fillId="17" borderId="0" xfId="0" applyNumberFormat="1" applyFont="1" applyFill="1" applyAlignment="1">
      <alignment horizontal="left"/>
    </xf>
    <xf numFmtId="43" fontId="14" fillId="17" borderId="0" xfId="0" applyNumberFormat="1" applyFont="1" applyFill="1" applyAlignment="1">
      <alignment horizontal="left"/>
    </xf>
    <xf numFmtId="43" fontId="5" fillId="18" borderId="0" xfId="0" applyNumberFormat="1" applyFont="1" applyFill="1" applyAlignment="1">
      <alignment horizontal="left"/>
    </xf>
    <xf numFmtId="43" fontId="5" fillId="18" borderId="0" xfId="0" applyNumberFormat="1" applyFont="1" applyFill="1" applyAlignment="1">
      <alignment horizontal="center"/>
    </xf>
    <xf numFmtId="43" fontId="5" fillId="18" borderId="0" xfId="0" applyNumberFormat="1" applyFont="1" applyFill="1"/>
    <xf numFmtId="43" fontId="5" fillId="19" borderId="0" xfId="0" applyNumberFormat="1" applyFont="1" applyFill="1"/>
    <xf numFmtId="43" fontId="3" fillId="17" borderId="0" xfId="0" applyNumberFormat="1" applyFont="1" applyFill="1"/>
    <xf numFmtId="43" fontId="3" fillId="18" borderId="0" xfId="0" applyNumberFormat="1" applyFont="1" applyFill="1"/>
    <xf numFmtId="43" fontId="14" fillId="20" borderId="0" xfId="0" applyNumberFormat="1" applyFont="1" applyFill="1" applyAlignment="1">
      <alignment horizontal="left"/>
    </xf>
    <xf numFmtId="43" fontId="14" fillId="11" borderId="0" xfId="0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43" fontId="3" fillId="11" borderId="0" xfId="0" applyNumberFormat="1" applyFont="1" applyFill="1" applyAlignment="1">
      <alignment horizontal="center"/>
    </xf>
    <xf numFmtId="43" fontId="3" fillId="20" borderId="0" xfId="0" applyNumberFormat="1" applyFont="1" applyFill="1" applyAlignment="1">
      <alignment horizontal="center"/>
    </xf>
    <xf numFmtId="43" fontId="3" fillId="21" borderId="0" xfId="0" applyNumberFormat="1" applyFont="1" applyFill="1"/>
    <xf numFmtId="43" fontId="3" fillId="21" borderId="0" xfId="0" applyNumberFormat="1" applyFont="1" applyFill="1" applyAlignment="1">
      <alignment horizontal="center"/>
    </xf>
    <xf numFmtId="166" fontId="14" fillId="22" borderId="0" xfId="0" applyNumberFormat="1" applyFont="1" applyFill="1" applyAlignment="1">
      <alignment horizontal="left"/>
    </xf>
    <xf numFmtId="0" fontId="0" fillId="0" borderId="31" xfId="0" applyBorder="1"/>
    <xf numFmtId="0" fontId="3" fillId="0" borderId="31" xfId="0" applyFont="1" applyBorder="1"/>
    <xf numFmtId="43" fontId="3" fillId="22" borderId="0" xfId="0" applyNumberFormat="1" applyFont="1" applyFill="1"/>
    <xf numFmtId="166" fontId="12" fillId="23" borderId="0" xfId="0" applyNumberFormat="1" applyFont="1" applyFill="1" applyAlignment="1">
      <alignment horizontal="left"/>
    </xf>
    <xf numFmtId="166" fontId="14" fillId="23" borderId="0" xfId="0" applyNumberFormat="1" applyFont="1" applyFill="1" applyAlignment="1">
      <alignment horizontal="left"/>
    </xf>
    <xf numFmtId="43" fontId="3" fillId="24" borderId="0" xfId="0" applyNumberFormat="1" applyFont="1" applyFill="1"/>
    <xf numFmtId="43" fontId="5" fillId="8" borderId="0" xfId="0" applyNumberFormat="1" applyFont="1" applyFill="1"/>
    <xf numFmtId="17" fontId="20" fillId="0" borderId="13" xfId="0" applyNumberFormat="1" applyFont="1" applyBorder="1"/>
    <xf numFmtId="43" fontId="5" fillId="24" borderId="0" xfId="0" applyNumberFormat="1" applyFont="1" applyFill="1"/>
    <xf numFmtId="166" fontId="12" fillId="14" borderId="0" xfId="0" applyNumberFormat="1" applyFont="1" applyFill="1"/>
    <xf numFmtId="166" fontId="3" fillId="17" borderId="0" xfId="0" applyNumberFormat="1" applyFont="1" applyFill="1"/>
    <xf numFmtId="166" fontId="3" fillId="0" borderId="0" xfId="0" applyNumberFormat="1" applyFont="1" applyAlignment="1">
      <alignment horizontal="center"/>
    </xf>
    <xf numFmtId="166" fontId="3" fillId="12" borderId="0" xfId="0" applyNumberFormat="1" applyFont="1" applyFill="1"/>
    <xf numFmtId="166" fontId="12" fillId="18" borderId="0" xfId="0" applyNumberFormat="1" applyFont="1" applyFill="1"/>
    <xf numFmtId="166" fontId="3" fillId="25" borderId="0" xfId="0" applyNumberFormat="1" applyFont="1" applyFill="1"/>
    <xf numFmtId="43" fontId="14" fillId="24" borderId="0" xfId="0" applyNumberFormat="1" applyFont="1" applyFill="1" applyAlignment="1">
      <alignment horizontal="left"/>
    </xf>
    <xf numFmtId="43" fontId="5" fillId="13" borderId="0" xfId="0" applyNumberFormat="1" applyFont="1" applyFill="1"/>
    <xf numFmtId="43" fontId="14" fillId="13" borderId="0" xfId="0" applyNumberFormat="1" applyFont="1" applyFill="1" applyAlignment="1">
      <alignment horizontal="left"/>
    </xf>
    <xf numFmtId="166" fontId="14" fillId="13" borderId="0" xfId="0" applyNumberFormat="1" applyFont="1" applyFill="1"/>
    <xf numFmtId="166" fontId="14" fillId="14" borderId="0" xfId="0" applyNumberFormat="1" applyFont="1" applyFill="1"/>
    <xf numFmtId="43" fontId="14" fillId="14" borderId="0" xfId="0" applyNumberFormat="1" applyFont="1" applyFill="1" applyAlignment="1">
      <alignment horizontal="left"/>
    </xf>
    <xf numFmtId="43" fontId="3" fillId="13" borderId="0" xfId="0" applyNumberFormat="1" applyFont="1" applyFill="1" applyAlignment="1">
      <alignment horizontal="center"/>
    </xf>
    <xf numFmtId="166" fontId="3" fillId="0" borderId="0" xfId="0" applyNumberFormat="1" applyFont="1"/>
    <xf numFmtId="43" fontId="5" fillId="14" borderId="0" xfId="0" applyNumberFormat="1" applyFont="1" applyFill="1"/>
    <xf numFmtId="166" fontId="14" fillId="17" borderId="0" xfId="0" applyNumberFormat="1" applyFont="1" applyFill="1"/>
    <xf numFmtId="166" fontId="8" fillId="0" borderId="0" xfId="0" applyNumberFormat="1" applyFont="1"/>
    <xf numFmtId="43" fontId="8" fillId="0" borderId="0" xfId="0" applyNumberFormat="1" applyFont="1"/>
    <xf numFmtId="166" fontId="5" fillId="17" borderId="0" xfId="0" applyNumberFormat="1" applyFont="1" applyFill="1"/>
    <xf numFmtId="166" fontId="14" fillId="12" borderId="0" xfId="0" applyNumberFormat="1" applyFont="1" applyFill="1" applyAlignment="1">
      <alignment horizontal="left"/>
    </xf>
    <xf numFmtId="43" fontId="5" fillId="12" borderId="0" xfId="0" applyNumberFormat="1" applyFont="1" applyFill="1"/>
    <xf numFmtId="166" fontId="14" fillId="12" borderId="0" xfId="0" applyNumberFormat="1" applyFont="1" applyFill="1"/>
    <xf numFmtId="166" fontId="14" fillId="18" borderId="0" xfId="0" applyNumberFormat="1" applyFont="1" applyFill="1"/>
    <xf numFmtId="166" fontId="5" fillId="18" borderId="0" xfId="0" applyNumberFormat="1" applyFont="1" applyFill="1"/>
    <xf numFmtId="43" fontId="14" fillId="18" borderId="0" xfId="0" applyNumberFormat="1" applyFont="1" applyFill="1" applyAlignment="1">
      <alignment horizontal="left"/>
    </xf>
    <xf numFmtId="166" fontId="14" fillId="18" borderId="0" xfId="0" applyNumberFormat="1" applyFont="1" applyFill="1" applyAlignment="1">
      <alignment horizontal="left"/>
    </xf>
    <xf numFmtId="43" fontId="5" fillId="25" borderId="0" xfId="0" applyNumberFormat="1" applyFont="1" applyFill="1" applyAlignment="1">
      <alignment horizontal="left"/>
    </xf>
    <xf numFmtId="166" fontId="14" fillId="25" borderId="0" xfId="0" applyNumberFormat="1" applyFont="1" applyFill="1"/>
    <xf numFmtId="166" fontId="5" fillId="25" borderId="0" xfId="0" applyNumberFormat="1" applyFont="1" applyFill="1"/>
    <xf numFmtId="43" fontId="5" fillId="25" borderId="0" xfId="0" applyNumberFormat="1" applyFont="1" applyFill="1"/>
    <xf numFmtId="166" fontId="5" fillId="10" borderId="0" xfId="0" applyNumberFormat="1" applyFont="1" applyFill="1"/>
    <xf numFmtId="166" fontId="14" fillId="10" borderId="0" xfId="0" applyNumberFormat="1" applyFont="1" applyFill="1"/>
    <xf numFmtId="43" fontId="5" fillId="10" borderId="0" xfId="0" applyNumberFormat="1" applyFont="1" applyFill="1"/>
    <xf numFmtId="166" fontId="3" fillId="0" borderId="0" xfId="23" applyFont="1"/>
    <xf numFmtId="166" fontId="8" fillId="0" borderId="0" xfId="0" applyNumberFormat="1" applyFont="1" applyAlignment="1">
      <alignment horizontal="center"/>
    </xf>
    <xf numFmtId="166" fontId="4" fillId="0" borderId="0" xfId="0" applyNumberFormat="1" applyFont="1"/>
    <xf numFmtId="166" fontId="5" fillId="25" borderId="0" xfId="0" applyNumberFormat="1" applyFont="1" applyFill="1" applyAlignment="1">
      <alignment horizontal="center"/>
    </xf>
    <xf numFmtId="166" fontId="14" fillId="0" borderId="0" xfId="0" applyNumberFormat="1" applyFont="1" applyAlignment="1">
      <alignment horizontal="left"/>
    </xf>
    <xf numFmtId="166" fontId="14" fillId="10" borderId="0" xfId="0" applyNumberFormat="1" applyFont="1" applyFill="1" applyAlignment="1">
      <alignment horizontal="left"/>
    </xf>
    <xf numFmtId="166" fontId="5" fillId="0" borderId="0" xfId="0" applyNumberFormat="1" applyFont="1"/>
    <xf numFmtId="166" fontId="3" fillId="2" borderId="0" xfId="0" applyNumberFormat="1" applyFont="1" applyFill="1"/>
    <xf numFmtId="0" fontId="8" fillId="0" borderId="0" xfId="0" applyFont="1" applyAlignment="1">
      <alignment horizontal="right"/>
    </xf>
    <xf numFmtId="166" fontId="53" fillId="25" borderId="0" xfId="0" applyNumberFormat="1" applyFont="1" applyFill="1" applyAlignment="1">
      <alignment horizontal="center"/>
    </xf>
    <xf numFmtId="166" fontId="3" fillId="10" borderId="0" xfId="0" applyNumberFormat="1" applyFont="1" applyFill="1" applyAlignment="1">
      <alignment horizontal="center"/>
    </xf>
    <xf numFmtId="166" fontId="53" fillId="0" borderId="0" xfId="0" applyNumberFormat="1" applyFont="1" applyAlignment="1">
      <alignment horizontal="center"/>
    </xf>
    <xf numFmtId="166" fontId="14" fillId="25" borderId="0" xfId="0" applyNumberFormat="1" applyFont="1" applyFill="1" applyAlignment="1">
      <alignment horizontal="left"/>
    </xf>
    <xf numFmtId="0" fontId="53" fillId="0" borderId="15" xfId="0" applyFont="1" applyBorder="1"/>
    <xf numFmtId="166" fontId="12" fillId="10" borderId="0" xfId="0" applyNumberFormat="1" applyFont="1" applyFill="1"/>
    <xf numFmtId="43" fontId="3" fillId="16" borderId="0" xfId="0" applyNumberFormat="1" applyFont="1" applyFill="1"/>
    <xf numFmtId="166" fontId="3" fillId="16" borderId="0" xfId="0" applyNumberFormat="1" applyFont="1" applyFill="1"/>
    <xf numFmtId="166" fontId="12" fillId="16" borderId="0" xfId="0" applyNumberFormat="1" applyFont="1" applyFill="1"/>
    <xf numFmtId="166" fontId="5" fillId="16" borderId="0" xfId="0" applyNumberFormat="1" applyFont="1" applyFill="1"/>
    <xf numFmtId="43" fontId="5" fillId="16" borderId="0" xfId="0" applyNumberFormat="1" applyFont="1" applyFill="1"/>
    <xf numFmtId="166" fontId="14" fillId="16" borderId="0" xfId="0" applyNumberFormat="1" applyFont="1" applyFill="1" applyAlignment="1">
      <alignment horizontal="left"/>
    </xf>
    <xf numFmtId="166" fontId="54" fillId="4" borderId="0" xfId="0" applyNumberFormat="1" applyFont="1" applyFill="1"/>
    <xf numFmtId="166" fontId="36" fillId="4" borderId="0" xfId="0" applyNumberFormat="1" applyFont="1" applyFill="1"/>
    <xf numFmtId="166" fontId="5" fillId="4" borderId="0" xfId="0" applyNumberFormat="1" applyFont="1" applyFill="1"/>
    <xf numFmtId="166" fontId="14" fillId="16" borderId="0" xfId="0" applyNumberFormat="1" applyFont="1" applyFill="1"/>
    <xf numFmtId="166" fontId="3" fillId="26" borderId="0" xfId="0" applyNumberFormat="1" applyFont="1" applyFill="1"/>
    <xf numFmtId="166" fontId="5" fillId="26" borderId="0" xfId="0" applyNumberFormat="1" applyFont="1" applyFill="1"/>
    <xf numFmtId="43" fontId="3" fillId="27" borderId="0" xfId="0" applyNumberFormat="1" applyFont="1" applyFill="1"/>
    <xf numFmtId="166" fontId="5" fillId="27" borderId="0" xfId="0" applyNumberFormat="1" applyFont="1" applyFill="1"/>
    <xf numFmtId="166" fontId="12" fillId="27" borderId="0" xfId="0" applyNumberFormat="1" applyFont="1" applyFill="1"/>
    <xf numFmtId="43" fontId="5" fillId="27" borderId="0" xfId="0" applyNumberFormat="1" applyFont="1" applyFill="1"/>
    <xf numFmtId="166" fontId="14" fillId="27" borderId="0" xfId="0" applyNumberFormat="1" applyFont="1" applyFill="1"/>
    <xf numFmtId="166" fontId="3" fillId="27" borderId="0" xfId="0" applyNumberFormat="1" applyFont="1" applyFill="1"/>
    <xf numFmtId="43" fontId="5" fillId="28" borderId="0" xfId="0" applyNumberFormat="1" applyFont="1" applyFill="1"/>
    <xf numFmtId="43" fontId="3" fillId="28" borderId="0" xfId="0" applyNumberFormat="1" applyFont="1" applyFill="1"/>
    <xf numFmtId="166" fontId="3" fillId="28" borderId="0" xfId="0" applyNumberFormat="1" applyFont="1" applyFill="1"/>
    <xf numFmtId="166" fontId="12" fillId="28" borderId="0" xfId="0" applyNumberFormat="1" applyFont="1" applyFill="1"/>
    <xf numFmtId="166" fontId="14" fillId="28" borderId="0" xfId="0" applyNumberFormat="1" applyFont="1" applyFill="1"/>
    <xf numFmtId="166" fontId="5" fillId="28" borderId="0" xfId="0" applyNumberFormat="1" applyFont="1" applyFill="1"/>
    <xf numFmtId="43" fontId="3" fillId="29" borderId="0" xfId="0" applyNumberFormat="1" applyFont="1" applyFill="1"/>
    <xf numFmtId="43" fontId="5" fillId="29" borderId="0" xfId="0" applyNumberFormat="1" applyFont="1" applyFill="1"/>
    <xf numFmtId="43" fontId="3" fillId="4" borderId="0" xfId="0" applyNumberFormat="1" applyFont="1" applyFill="1"/>
    <xf numFmtId="43" fontId="3" fillId="4" borderId="0" xfId="0" applyNumberFormat="1" applyFont="1" applyFill="1" applyAlignment="1">
      <alignment horizontal="center"/>
    </xf>
    <xf numFmtId="166" fontId="5" fillId="30" borderId="0" xfId="0" applyNumberFormat="1" applyFont="1" applyFill="1"/>
    <xf numFmtId="166" fontId="3" fillId="30" borderId="0" xfId="0" applyNumberFormat="1" applyFont="1" applyFill="1"/>
    <xf numFmtId="166" fontId="54" fillId="0" borderId="0" xfId="0" applyNumberFormat="1" applyFont="1"/>
    <xf numFmtId="166" fontId="36" fillId="0" borderId="0" xfId="0" applyNumberFormat="1" applyFont="1"/>
    <xf numFmtId="166" fontId="14" fillId="0" borderId="0" xfId="0" applyNumberFormat="1" applyFont="1"/>
    <xf numFmtId="166" fontId="3" fillId="4" borderId="0" xfId="0" applyNumberFormat="1" applyFont="1" applyFill="1"/>
    <xf numFmtId="166" fontId="3" fillId="31" borderId="0" xfId="0" applyNumberFormat="1" applyFont="1" applyFill="1"/>
    <xf numFmtId="166" fontId="5" fillId="31" borderId="0" xfId="0" applyNumberFormat="1" applyFont="1" applyFill="1"/>
    <xf numFmtId="43" fontId="3" fillId="32" borderId="0" xfId="0" applyNumberFormat="1" applyFont="1" applyFill="1"/>
    <xf numFmtId="43" fontId="5" fillId="32" borderId="0" xfId="0" applyNumberFormat="1" applyFont="1" applyFill="1"/>
    <xf numFmtId="166" fontId="3" fillId="33" borderId="0" xfId="0" applyNumberFormat="1" applyFont="1" applyFill="1"/>
    <xf numFmtId="166" fontId="5" fillId="33" borderId="0" xfId="0" applyNumberFormat="1" applyFont="1" applyFill="1"/>
    <xf numFmtId="166" fontId="3" fillId="34" borderId="0" xfId="0" applyNumberFormat="1" applyFont="1" applyFill="1"/>
    <xf numFmtId="166" fontId="5" fillId="34" borderId="0" xfId="0" applyNumberFormat="1" applyFont="1" applyFill="1"/>
    <xf numFmtId="166" fontId="3" fillId="7" borderId="0" xfId="0" applyNumberFormat="1" applyFont="1" applyFill="1"/>
    <xf numFmtId="166" fontId="12" fillId="30" borderId="0" xfId="0" applyNumberFormat="1" applyFont="1" applyFill="1"/>
    <xf numFmtId="0" fontId="6" fillId="16" borderId="0" xfId="0" applyFont="1" applyFill="1"/>
    <xf numFmtId="0" fontId="6" fillId="9" borderId="0" xfId="0" applyFont="1" applyFill="1"/>
    <xf numFmtId="9" fontId="3" fillId="0" borderId="0" xfId="0" applyNumberFormat="1" applyFont="1"/>
    <xf numFmtId="166" fontId="3" fillId="35" borderId="0" xfId="0" applyNumberFormat="1" applyFont="1" applyFill="1"/>
    <xf numFmtId="166" fontId="5" fillId="35" borderId="0" xfId="0" applyNumberFormat="1" applyFont="1" applyFill="1"/>
    <xf numFmtId="0" fontId="6" fillId="0" borderId="0" xfId="0" applyFont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21" fillId="0" borderId="4" xfId="0" applyFont="1" applyBorder="1" applyAlignment="1">
      <alignment horizontal="right"/>
    </xf>
    <xf numFmtId="0" fontId="21" fillId="0" borderId="0" xfId="0" applyFont="1" applyAlignment="1">
      <alignment horizontal="right"/>
    </xf>
    <xf numFmtId="0" fontId="1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43" fontId="8" fillId="0" borderId="15" xfId="0" applyNumberFormat="1" applyFont="1" applyBorder="1" applyAlignment="1">
      <alignment horizontal="center"/>
    </xf>
    <xf numFmtId="0" fontId="4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horizontal="center"/>
    </xf>
    <xf numFmtId="0" fontId="43" fillId="0" borderId="0" xfId="0" applyFont="1" applyAlignment="1">
      <alignment horizontal="left" vertical="center" readingOrder="1"/>
    </xf>
    <xf numFmtId="0" fontId="43" fillId="0" borderId="0" xfId="0" applyFont="1" applyAlignment="1">
      <alignment horizontal="left" vertical="center" wrapText="1" readingOrder="1"/>
    </xf>
    <xf numFmtId="0" fontId="0" fillId="0" borderId="27" xfId="0" applyBorder="1" applyAlignment="1">
      <alignment horizontal="center"/>
    </xf>
    <xf numFmtId="43" fontId="15" fillId="0" borderId="15" xfId="1" applyNumberFormat="1" applyBorder="1" applyAlignment="1">
      <alignment horizontal="center"/>
    </xf>
    <xf numFmtId="43" fontId="15" fillId="0" borderId="28" xfId="1" applyNumberFormat="1" applyBorder="1" applyAlignment="1">
      <alignment horizontal="center"/>
    </xf>
    <xf numFmtId="43" fontId="15" fillId="0" borderId="29" xfId="1" applyNumberFormat="1" applyBorder="1" applyAlignment="1">
      <alignment horizontal="center"/>
    </xf>
    <xf numFmtId="43" fontId="5" fillId="0" borderId="0" xfId="0" applyNumberFormat="1" applyFont="1" applyAlignment="1">
      <alignment horizontal="center" vertical="center" wrapText="1"/>
    </xf>
    <xf numFmtId="43" fontId="5" fillId="0" borderId="0" xfId="0" applyNumberFormat="1" applyFont="1" applyAlignment="1">
      <alignment horizontal="center"/>
    </xf>
    <xf numFmtId="43" fontId="14" fillId="0" borderId="0" xfId="0" applyNumberFormat="1" applyFont="1" applyAlignment="1">
      <alignment horizontal="center" wrapText="1"/>
    </xf>
    <xf numFmtId="43" fontId="14" fillId="0" borderId="0" xfId="0" applyNumberFormat="1" applyFont="1" applyAlignment="1">
      <alignment horizontal="center"/>
    </xf>
    <xf numFmtId="0" fontId="6" fillId="9" borderId="0" xfId="0" applyFont="1" applyFill="1" applyAlignment="1">
      <alignment horizontal="center"/>
    </xf>
    <xf numFmtId="0" fontId="6" fillId="10" borderId="0" xfId="0" applyFont="1" applyFill="1" applyAlignment="1">
      <alignment horizontal="center"/>
    </xf>
    <xf numFmtId="0" fontId="6" fillId="16" borderId="0" xfId="0" applyFont="1" applyFill="1" applyAlignment="1">
      <alignment horizontal="center"/>
    </xf>
  </cellXfs>
  <cellStyles count="24">
    <cellStyle name="Hipervínculo" xfId="1" builtinId="8"/>
    <cellStyle name="Hipervínculo 2" xfId="3"/>
    <cellStyle name="Hipervínculo 2 2" xfId="6"/>
    <cellStyle name="Millares" xfId="2" builtinId="3"/>
    <cellStyle name="Millares 2" xfId="16"/>
    <cellStyle name="Millares 3" xfId="23"/>
    <cellStyle name="Normal" xfId="0" builtinId="0"/>
    <cellStyle name="Normal 12" xfId="12"/>
    <cellStyle name="Normal 2" xfId="5"/>
    <cellStyle name="Normal 2 2" xfId="18"/>
    <cellStyle name="Normal 2 3" xfId="14"/>
    <cellStyle name="Normal 3" xfId="7"/>
    <cellStyle name="Normal 3 2" xfId="19"/>
    <cellStyle name="Normal 3 3" xfId="15"/>
    <cellStyle name="Normal 4" xfId="8"/>
    <cellStyle name="Normal 4 2" xfId="20"/>
    <cellStyle name="Normal 5" xfId="9"/>
    <cellStyle name="Normal 5 2" xfId="21"/>
    <cellStyle name="Normal 6" xfId="10"/>
    <cellStyle name="Normal 7" xfId="4"/>
    <cellStyle name="Normal 7 2" xfId="22"/>
    <cellStyle name="Normal 8" xfId="11"/>
    <cellStyle name="Título1" xfId="17"/>
    <cellStyle name="Título2" xfId="13"/>
  </cellStyles>
  <dxfs count="0"/>
  <tableStyles count="0" defaultTableStyle="TableStyleMedium2" defaultPivotStyle="PivotStyleLight16"/>
  <colors>
    <mruColors>
      <color rgb="FF6699FF"/>
      <color rgb="FF99FF99"/>
      <color rgb="FFCCCCFF"/>
      <color rgb="FFCCFFCC"/>
      <color rgb="FF996633"/>
      <color rgb="FFB3281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eng.luisgeorge@hotmail.com" TargetMode="External"/><Relationship Id="rId13" Type="http://schemas.openxmlformats.org/officeDocument/2006/relationships/hyperlink" Target="mailto:martha_09sanchez@hotmail.com" TargetMode="External"/><Relationship Id="rId3" Type="http://schemas.openxmlformats.org/officeDocument/2006/relationships/hyperlink" Target="mailto:luisarcigarmz@hotmail.com" TargetMode="External"/><Relationship Id="rId7" Type="http://schemas.openxmlformats.org/officeDocument/2006/relationships/hyperlink" Target="mailto:ramon.ohn@gmail.com" TargetMode="External"/><Relationship Id="rId12" Type="http://schemas.openxmlformats.org/officeDocument/2006/relationships/hyperlink" Target="mailto:isrivera@vise.com.mx" TargetMode="External"/><Relationship Id="rId2" Type="http://schemas.openxmlformats.org/officeDocument/2006/relationships/hyperlink" Target="mailto:fandrade@vise.com.mx" TargetMode="External"/><Relationship Id="rId1" Type="http://schemas.openxmlformats.org/officeDocument/2006/relationships/hyperlink" Target="mailto:jaalvarez@guanajuato.gob.mx" TargetMode="External"/><Relationship Id="rId6" Type="http://schemas.openxmlformats.org/officeDocument/2006/relationships/hyperlink" Target="mailto:jorgehugo@gerinpro.com" TargetMode="External"/><Relationship Id="rId11" Type="http://schemas.openxmlformats.org/officeDocument/2006/relationships/hyperlink" Target="mailto:fer-1128@live.com.mx" TargetMode="External"/><Relationship Id="rId5" Type="http://schemas.openxmlformats.org/officeDocument/2006/relationships/hyperlink" Target="mailto:dealbaserrano@gmail.com" TargetMode="External"/><Relationship Id="rId15" Type="http://schemas.openxmlformats.org/officeDocument/2006/relationships/printerSettings" Target="../printerSettings/printerSettings12.bin"/><Relationship Id="rId10" Type="http://schemas.openxmlformats.org/officeDocument/2006/relationships/hyperlink" Target="mailto:salva_neg@hotmail.com" TargetMode="External"/><Relationship Id="rId4" Type="http://schemas.openxmlformats.org/officeDocument/2006/relationships/hyperlink" Target="mailto:rcardenas@archicard.mx" TargetMode="External"/><Relationship Id="rId9" Type="http://schemas.openxmlformats.org/officeDocument/2006/relationships/hyperlink" Target="mailto:d.loredon@gmail.com" TargetMode="External"/><Relationship Id="rId14" Type="http://schemas.openxmlformats.org/officeDocument/2006/relationships/hyperlink" Target="mailto:arqmayra.vega@gmail.com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rrf@alroca.com" TargetMode="External"/><Relationship Id="rId3" Type="http://schemas.openxmlformats.org/officeDocument/2006/relationships/hyperlink" Target="mailto:anarvaez@aseg.gob.mx" TargetMode="External"/><Relationship Id="rId7" Type="http://schemas.openxmlformats.org/officeDocument/2006/relationships/hyperlink" Target="mailto:marioolar25@gmail.com" TargetMode="External"/><Relationship Id="rId2" Type="http://schemas.openxmlformats.org/officeDocument/2006/relationships/hyperlink" Target="mailto:cmartinez@vise.com.mx" TargetMode="External"/><Relationship Id="rId1" Type="http://schemas.openxmlformats.org/officeDocument/2006/relationships/hyperlink" Target="mailto:pablobarrerasoto@gmail.com" TargetMode="External"/><Relationship Id="rId6" Type="http://schemas.openxmlformats.org/officeDocument/2006/relationships/hyperlink" Target="mailto:fibarraaldana@guanajuato.gob.mx" TargetMode="External"/><Relationship Id="rId11" Type="http://schemas.openxmlformats.org/officeDocument/2006/relationships/printerSettings" Target="../printerSettings/printerSettings14.bin"/><Relationship Id="rId5" Type="http://schemas.openxmlformats.org/officeDocument/2006/relationships/hyperlink" Target="mailto:erik.duenez24@gmail.com" TargetMode="External"/><Relationship Id="rId10" Type="http://schemas.openxmlformats.org/officeDocument/2006/relationships/hyperlink" Target="mailto:esanchezp13@hotmail.com" TargetMode="External"/><Relationship Id="rId4" Type="http://schemas.openxmlformats.org/officeDocument/2006/relationships/hyperlink" Target="mailto:urbanizadoraharco@gmail.com" TargetMode="External"/><Relationship Id="rId9" Type="http://schemas.openxmlformats.org/officeDocument/2006/relationships/hyperlink" Target="mailto:jlhernandez@vise.com.mx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mailto:renevargon_23@outlook.com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mailto:alozanoa@vise.com.mx" TargetMode="External"/><Relationship Id="rId2" Type="http://schemas.openxmlformats.org/officeDocument/2006/relationships/hyperlink" Target="mailto:danielcivil27@gmail.com" TargetMode="External"/><Relationship Id="rId1" Type="http://schemas.openxmlformats.org/officeDocument/2006/relationships/hyperlink" Target="mailto:erivespi@hotmail.com" TargetMode="External"/><Relationship Id="rId6" Type="http://schemas.openxmlformats.org/officeDocument/2006/relationships/hyperlink" Target="mailto:da.mendoza.hernandez@ugto.mx" TargetMode="External"/><Relationship Id="rId5" Type="http://schemas.openxmlformats.org/officeDocument/2006/relationships/hyperlink" Target="mailto:josseline_12@hotmail.com" TargetMode="External"/><Relationship Id="rId4" Type="http://schemas.openxmlformats.org/officeDocument/2006/relationships/hyperlink" Target="mailto:andrea_lupflo@hotmail.com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mailto:ing.nefertit@gmail.com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rogeliogarcia2707@gmail.com" TargetMode="External"/><Relationship Id="rId13" Type="http://schemas.openxmlformats.org/officeDocument/2006/relationships/hyperlink" Target="mailto:lacccpsa@gmail.com" TargetMode="External"/><Relationship Id="rId18" Type="http://schemas.openxmlformats.org/officeDocument/2006/relationships/hyperlink" Target="mailto:erimo.ing@gmail.com" TargetMode="External"/><Relationship Id="rId3" Type="http://schemas.openxmlformats.org/officeDocument/2006/relationships/hyperlink" Target="mailto:pedro.cortes.garcia@hotmail.com" TargetMode="External"/><Relationship Id="rId21" Type="http://schemas.openxmlformats.org/officeDocument/2006/relationships/hyperlink" Target="mailto:plona@vise.com.mx" TargetMode="External"/><Relationship Id="rId7" Type="http://schemas.openxmlformats.org/officeDocument/2006/relationships/hyperlink" Target="mailto:cya_claudio2006@hotmail.com" TargetMode="External"/><Relationship Id="rId12" Type="http://schemas.openxmlformats.org/officeDocument/2006/relationships/hyperlink" Target="mailto:osvaldo_mc29@hotmail.com" TargetMode="External"/><Relationship Id="rId17" Type="http://schemas.openxmlformats.org/officeDocument/2006/relationships/hyperlink" Target="mailto:jr_rp6@hotmail.com" TargetMode="External"/><Relationship Id="rId2" Type="http://schemas.openxmlformats.org/officeDocument/2006/relationships/hyperlink" Target="mailto:daciba@hotmail.com" TargetMode="External"/><Relationship Id="rId16" Type="http://schemas.openxmlformats.org/officeDocument/2006/relationships/hyperlink" Target="mailto:gaop22@gmail.com" TargetMode="External"/><Relationship Id="rId20" Type="http://schemas.openxmlformats.org/officeDocument/2006/relationships/hyperlink" Target="mailto:erciliacuellar@gmail.com" TargetMode="External"/><Relationship Id="rId1" Type="http://schemas.openxmlformats.org/officeDocument/2006/relationships/hyperlink" Target="mailto:irarroyo@prodigy.net.mx" TargetMode="External"/><Relationship Id="rId6" Type="http://schemas.openxmlformats.org/officeDocument/2006/relationships/hyperlink" Target="mailto:hectorflosan@hotmail.com" TargetMode="External"/><Relationship Id="rId11" Type="http://schemas.openxmlformats.org/officeDocument/2006/relationships/hyperlink" Target="mailto:hectormm@live.com.mx" TargetMode="External"/><Relationship Id="rId5" Type="http://schemas.openxmlformats.org/officeDocument/2006/relationships/hyperlink" Target="mailto:arq.mario-cortez@hotmail.com" TargetMode="External"/><Relationship Id="rId15" Type="http://schemas.openxmlformats.org/officeDocument/2006/relationships/hyperlink" Target="mailto:sergio.orlanzzini@gmail.com" TargetMode="External"/><Relationship Id="rId10" Type="http://schemas.openxmlformats.org/officeDocument/2006/relationships/hyperlink" Target="mailto:antonio_xoco@hotmail.com" TargetMode="External"/><Relationship Id="rId19" Type="http://schemas.openxmlformats.org/officeDocument/2006/relationships/hyperlink" Target="mailto:ing.saulo.roa@gmail.com" TargetMode="External"/><Relationship Id="rId4" Type="http://schemas.openxmlformats.org/officeDocument/2006/relationships/hyperlink" Target="mailto:valdemarduran@gmail.com" TargetMode="External"/><Relationship Id="rId9" Type="http://schemas.openxmlformats.org/officeDocument/2006/relationships/hyperlink" Target="mailto:erios@vise.com.mx" TargetMode="External"/><Relationship Id="rId14" Type="http://schemas.openxmlformats.org/officeDocument/2006/relationships/hyperlink" Target="mailto:corzzisa@gmail.com" TargetMode="External"/><Relationship Id="rId22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inda_09@hotmail.com" TargetMode="External"/><Relationship Id="rId13" Type="http://schemas.openxmlformats.org/officeDocument/2006/relationships/hyperlink" Target="mailto:quevedo_exe@hotmail.com" TargetMode="External"/><Relationship Id="rId18" Type="http://schemas.openxmlformats.org/officeDocument/2006/relationships/comments" Target="../comments3.xml"/><Relationship Id="rId3" Type="http://schemas.openxmlformats.org/officeDocument/2006/relationships/hyperlink" Target="mailto:eibarra@ibarraconsultores.com.mx" TargetMode="External"/><Relationship Id="rId7" Type="http://schemas.openxmlformats.org/officeDocument/2006/relationships/hyperlink" Target="mailto:sehico_4@hotmail.com" TargetMode="External"/><Relationship Id="rId12" Type="http://schemas.openxmlformats.org/officeDocument/2006/relationships/hyperlink" Target="mailto:femume@hotmail.com" TargetMode="External"/><Relationship Id="rId17" Type="http://schemas.openxmlformats.org/officeDocument/2006/relationships/vmlDrawing" Target="../drawings/vmlDrawing3.vml"/><Relationship Id="rId2" Type="http://schemas.openxmlformats.org/officeDocument/2006/relationships/hyperlink" Target="mailto:ing.josemaq@gmail.com" TargetMode="External"/><Relationship Id="rId16" Type="http://schemas.openxmlformats.org/officeDocument/2006/relationships/printerSettings" Target="../printerSettings/printerSettings6.bin"/><Relationship Id="rId1" Type="http://schemas.openxmlformats.org/officeDocument/2006/relationships/hyperlink" Target="mailto:caguilar@ibarraconsultores.com.mx" TargetMode="External"/><Relationship Id="rId6" Type="http://schemas.openxmlformats.org/officeDocument/2006/relationships/hyperlink" Target="mailto:contabilidadlapremco@gmail.com" TargetMode="External"/><Relationship Id="rId11" Type="http://schemas.openxmlformats.org/officeDocument/2006/relationships/hyperlink" Target="mailto:mujicavf@gamil.com" TargetMode="External"/><Relationship Id="rId5" Type="http://schemas.openxmlformats.org/officeDocument/2006/relationships/hyperlink" Target="mailto:isaac_wolf2012@hotmail.com" TargetMode="External"/><Relationship Id="rId15" Type="http://schemas.openxmlformats.org/officeDocument/2006/relationships/hyperlink" Target="mailto:raiz111@hotmail.com" TargetMode="External"/><Relationship Id="rId10" Type="http://schemas.openxmlformats.org/officeDocument/2006/relationships/hyperlink" Target="mailto:gerardomezabe@hotmail.com" TargetMode="External"/><Relationship Id="rId4" Type="http://schemas.openxmlformats.org/officeDocument/2006/relationships/hyperlink" Target="mailto:jose.due&#241;ez@scvial.com.mx" TargetMode="External"/><Relationship Id="rId9" Type="http://schemas.openxmlformats.org/officeDocument/2006/relationships/hyperlink" Target="mailto:mariano.69@hotmail.com" TargetMode="External"/><Relationship Id="rId14" Type="http://schemas.openxmlformats.org/officeDocument/2006/relationships/hyperlink" Target="mailto:ing.enriquesalazar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ahemandez@aseg.gob.mx" TargetMode="External"/><Relationship Id="rId13" Type="http://schemas.openxmlformats.org/officeDocument/2006/relationships/hyperlink" Target="mailto:prolabyconstruccion@hotmail.com" TargetMode="External"/><Relationship Id="rId3" Type="http://schemas.openxmlformats.org/officeDocument/2006/relationships/hyperlink" Target="mailto:jche@live.com.mx" TargetMode="External"/><Relationship Id="rId7" Type="http://schemas.openxmlformats.org/officeDocument/2006/relationships/hyperlink" Target="mailto:jbrodriguez@aseg.gob.mx" TargetMode="External"/><Relationship Id="rId12" Type="http://schemas.openxmlformats.org/officeDocument/2006/relationships/hyperlink" Target="mailto:ing_esteban_garcia@outlook.com" TargetMode="External"/><Relationship Id="rId2" Type="http://schemas.openxmlformats.org/officeDocument/2006/relationships/hyperlink" Target="mailto:acorona@vise.com.mx" TargetMode="External"/><Relationship Id="rId1" Type="http://schemas.openxmlformats.org/officeDocument/2006/relationships/hyperlink" Target="mailto:emalagona@guanajuato.gob.mx" TargetMode="External"/><Relationship Id="rId6" Type="http://schemas.openxmlformats.org/officeDocument/2006/relationships/hyperlink" Target="mailto:vmrivera@guanajuato.gob.mx" TargetMode="External"/><Relationship Id="rId11" Type="http://schemas.openxmlformats.org/officeDocument/2006/relationships/hyperlink" Target="mailto:felcerper_76@yahoo.com.mx" TargetMode="External"/><Relationship Id="rId5" Type="http://schemas.openxmlformats.org/officeDocument/2006/relationships/hyperlink" Target="mailto:pablo_parkman@clan.com.mx" TargetMode="External"/><Relationship Id="rId10" Type="http://schemas.openxmlformats.org/officeDocument/2006/relationships/hyperlink" Target="mailto:luci.espinoza@gmail.com" TargetMode="External"/><Relationship Id="rId4" Type="http://schemas.openxmlformats.org/officeDocument/2006/relationships/hyperlink" Target="mailto:mg.murguia@outlook.com" TargetMode="External"/><Relationship Id="rId9" Type="http://schemas.openxmlformats.org/officeDocument/2006/relationships/hyperlink" Target="mailto:gupitzel@gmail.com" TargetMode="External"/><Relationship Id="rId1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DY39"/>
  <sheetViews>
    <sheetView zoomScale="90" zoomScaleNormal="90" workbookViewId="0">
      <pane xSplit="5" ySplit="6" topLeftCell="AL16" activePane="bottomRight" state="frozen"/>
      <selection pane="topRight" activeCell="F1" sqref="F1"/>
      <selection pane="bottomLeft" activeCell="A7" sqref="A7"/>
      <selection pane="bottomRight" activeCell="AL13" sqref="AL13"/>
    </sheetView>
  </sheetViews>
  <sheetFormatPr baseColWidth="10" defaultColWidth="11.42578125" defaultRowHeight="14.25" x14ac:dyDescent="0.2"/>
  <cols>
    <col min="1" max="1" width="3.7109375" style="1" customWidth="1"/>
    <col min="2" max="2" width="5.140625" style="1" customWidth="1"/>
    <col min="3" max="3" width="40" style="1" bestFit="1" customWidth="1"/>
    <col min="4" max="4" width="14.140625" style="1" customWidth="1"/>
    <col min="5" max="5" width="8.28515625" style="1" customWidth="1"/>
    <col min="6" max="6" width="43.42578125" style="1" customWidth="1"/>
    <col min="7" max="7" width="15.5703125" style="41" bestFit="1" customWidth="1"/>
    <col min="8" max="8" width="11.140625" style="41" customWidth="1"/>
    <col min="9" max="9" width="11.28515625" style="41" bestFit="1" customWidth="1"/>
    <col min="10" max="10" width="10.140625" style="41" customWidth="1"/>
    <col min="11" max="11" width="11.5703125" style="2" bestFit="1" customWidth="1"/>
    <col min="12" max="12" width="12" style="41" customWidth="1"/>
    <col min="13" max="13" width="11.5703125" style="2" bestFit="1" customWidth="1"/>
    <col min="14" max="14" width="8.28515625" style="41" customWidth="1"/>
    <col min="15" max="15" width="13.7109375" style="2" customWidth="1"/>
    <col min="16" max="16" width="7.28515625" style="41" customWidth="1"/>
    <col min="17" max="17" width="11.5703125" style="2" bestFit="1" customWidth="1"/>
    <col min="18" max="18" width="12.42578125" style="41" bestFit="1" customWidth="1"/>
    <col min="19" max="19" width="11.5703125" style="2" bestFit="1" customWidth="1"/>
    <col min="20" max="20" width="11.28515625" style="41" bestFit="1" customWidth="1"/>
    <col min="21" max="21" width="11.42578125" style="2"/>
    <col min="22" max="22" width="7.7109375" style="41" bestFit="1" customWidth="1"/>
    <col min="23" max="23" width="11.5703125" style="2" bestFit="1" customWidth="1"/>
    <col min="24" max="24" width="7.7109375" style="41" bestFit="1" customWidth="1"/>
    <col min="25" max="25" width="11.5703125" style="2" bestFit="1" customWidth="1"/>
    <col min="26" max="26" width="7.7109375" style="41" bestFit="1" customWidth="1"/>
    <col min="27" max="27" width="12.85546875" style="2" bestFit="1" customWidth="1"/>
    <col min="28" max="28" width="7.7109375" style="41" bestFit="1" customWidth="1"/>
    <col min="29" max="29" width="12.85546875" style="2" bestFit="1" customWidth="1"/>
    <col min="30" max="30" width="10" style="41" bestFit="1" customWidth="1"/>
    <col min="31" max="31" width="12.85546875" style="2" bestFit="1" customWidth="1"/>
    <col min="32" max="32" width="10" style="41" bestFit="1" customWidth="1"/>
    <col min="33" max="33" width="12.85546875" style="2" bestFit="1" customWidth="1"/>
    <col min="34" max="34" width="7.7109375" style="41" bestFit="1" customWidth="1"/>
    <col min="35" max="35" width="12.85546875" style="2" bestFit="1" customWidth="1"/>
    <col min="36" max="36" width="7.7109375" style="41" bestFit="1" customWidth="1"/>
    <col min="37" max="37" width="12.85546875" style="2" bestFit="1" customWidth="1"/>
    <col min="38" max="38" width="7.7109375" style="41" bestFit="1" customWidth="1"/>
    <col min="39" max="39" width="12.85546875" style="2" bestFit="1" customWidth="1"/>
    <col min="40" max="40" width="7.7109375" style="41" bestFit="1" customWidth="1"/>
    <col min="41" max="41" width="12.85546875" style="2" bestFit="1" customWidth="1"/>
    <col min="42" max="42" width="7.7109375" style="41" bestFit="1" customWidth="1"/>
    <col min="43" max="43" width="12.85546875" style="2" bestFit="1" customWidth="1"/>
    <col min="44" max="44" width="7.7109375" style="41" bestFit="1" customWidth="1"/>
    <col min="45" max="129" width="11.42578125" style="2"/>
    <col min="130" max="16384" width="11.42578125" style="1"/>
  </cols>
  <sheetData>
    <row r="1" spans="1:129" x14ac:dyDescent="0.2">
      <c r="H1" s="3" t="s">
        <v>70</v>
      </c>
      <c r="I1" s="3" t="s">
        <v>71</v>
      </c>
      <c r="J1" s="3" t="s">
        <v>72</v>
      </c>
    </row>
    <row r="2" spans="1:129" ht="18.75" x14ac:dyDescent="0.25">
      <c r="B2" s="278" t="s">
        <v>149</v>
      </c>
      <c r="C2" s="278"/>
      <c r="D2" s="278"/>
      <c r="E2" s="278"/>
      <c r="F2" s="278"/>
      <c r="G2" s="278"/>
      <c r="H2" s="57">
        <v>3450</v>
      </c>
      <c r="I2" s="57">
        <v>5375</v>
      </c>
      <c r="J2" s="57">
        <v>4780</v>
      </c>
      <c r="N2" s="2"/>
      <c r="P2" s="2"/>
      <c r="R2" s="2"/>
      <c r="T2" s="2"/>
      <c r="V2" s="2"/>
      <c r="X2" s="2"/>
      <c r="Z2" s="2"/>
      <c r="AB2" s="2"/>
      <c r="AD2" s="2"/>
      <c r="AF2" s="2"/>
      <c r="AH2" s="2"/>
      <c r="AJ2" s="2"/>
      <c r="AL2" s="2"/>
      <c r="AN2" s="2"/>
      <c r="AP2" s="2"/>
      <c r="AR2" s="2"/>
    </row>
    <row r="3" spans="1:129" ht="18.75" x14ac:dyDescent="0.25">
      <c r="B3" s="278" t="s">
        <v>150</v>
      </c>
      <c r="C3" s="278"/>
      <c r="D3" s="278"/>
      <c r="E3" s="278"/>
      <c r="F3" s="278"/>
      <c r="G3" s="278"/>
      <c r="H3" s="278"/>
      <c r="I3" s="278"/>
      <c r="J3" s="278"/>
      <c r="L3" s="2"/>
      <c r="N3" s="2"/>
      <c r="P3" s="2"/>
      <c r="R3" s="2"/>
      <c r="T3" s="2"/>
      <c r="V3" s="2"/>
      <c r="X3" s="2"/>
      <c r="Z3" s="2"/>
      <c r="AB3" s="2"/>
      <c r="AD3" s="2"/>
      <c r="AF3" s="2"/>
      <c r="AH3" s="2"/>
      <c r="AJ3" s="2"/>
      <c r="AL3" s="2"/>
      <c r="AN3" s="2"/>
      <c r="AP3" s="2"/>
      <c r="AR3" s="2"/>
    </row>
    <row r="4" spans="1:129" ht="18.75" x14ac:dyDescent="0.25">
      <c r="B4" s="278" t="s">
        <v>151</v>
      </c>
      <c r="C4" s="278"/>
      <c r="D4" s="278"/>
      <c r="E4" s="278"/>
      <c r="F4" s="278"/>
      <c r="G4" s="278"/>
      <c r="H4" s="278"/>
      <c r="I4" s="278"/>
      <c r="J4" s="278"/>
      <c r="L4" s="2"/>
      <c r="N4" s="2"/>
      <c r="P4" s="2"/>
      <c r="R4" s="2"/>
      <c r="T4" s="2"/>
      <c r="V4" s="2"/>
      <c r="X4" s="2"/>
      <c r="Z4" s="2"/>
      <c r="AB4" s="2"/>
      <c r="AD4" s="2"/>
      <c r="AF4" s="2"/>
      <c r="AH4" s="2"/>
      <c r="AJ4" s="2"/>
      <c r="AL4" s="2"/>
      <c r="AN4" s="2"/>
      <c r="AP4" s="2"/>
      <c r="AR4" s="2"/>
    </row>
    <row r="5" spans="1:129" s="42" customFormat="1" ht="16.5" x14ac:dyDescent="0.25">
      <c r="G5" s="46" t="s">
        <v>2</v>
      </c>
      <c r="H5" s="41" t="s">
        <v>27</v>
      </c>
      <c r="I5" s="41" t="s">
        <v>5</v>
      </c>
      <c r="J5" s="41" t="s">
        <v>27</v>
      </c>
      <c r="K5" s="41" t="s">
        <v>6</v>
      </c>
      <c r="L5" s="41" t="s">
        <v>27</v>
      </c>
      <c r="M5" s="41" t="s">
        <v>7</v>
      </c>
      <c r="N5" s="41" t="s">
        <v>27</v>
      </c>
      <c r="O5" s="41" t="s">
        <v>8</v>
      </c>
      <c r="P5" s="41" t="s">
        <v>27</v>
      </c>
      <c r="Q5" s="41" t="s">
        <v>9</v>
      </c>
      <c r="R5" s="41" t="s">
        <v>27</v>
      </c>
      <c r="S5" s="41" t="s">
        <v>10</v>
      </c>
      <c r="T5" s="41" t="s">
        <v>27</v>
      </c>
      <c r="U5" s="41" t="s">
        <v>11</v>
      </c>
      <c r="V5" s="41" t="s">
        <v>27</v>
      </c>
      <c r="W5" s="41" t="s">
        <v>12</v>
      </c>
      <c r="X5" s="41" t="s">
        <v>27</v>
      </c>
      <c r="Y5" s="41" t="s">
        <v>13</v>
      </c>
      <c r="Z5" s="41" t="s">
        <v>27</v>
      </c>
      <c r="AA5" s="41" t="s">
        <v>14</v>
      </c>
      <c r="AB5" s="41" t="s">
        <v>27</v>
      </c>
      <c r="AC5" s="41" t="s">
        <v>15</v>
      </c>
      <c r="AD5" s="41" t="s">
        <v>27</v>
      </c>
      <c r="AE5" s="41" t="s">
        <v>16</v>
      </c>
      <c r="AF5" s="41" t="s">
        <v>27</v>
      </c>
      <c r="AG5" s="41" t="s">
        <v>17</v>
      </c>
      <c r="AH5" s="41" t="s">
        <v>27</v>
      </c>
      <c r="AI5" s="41" t="s">
        <v>18</v>
      </c>
      <c r="AJ5" s="41" t="s">
        <v>27</v>
      </c>
      <c r="AK5" s="41" t="s">
        <v>19</v>
      </c>
      <c r="AL5" s="41" t="s">
        <v>27</v>
      </c>
      <c r="AM5" s="41" t="s">
        <v>20</v>
      </c>
      <c r="AN5" s="41" t="s">
        <v>27</v>
      </c>
      <c r="AO5" s="41" t="s">
        <v>21</v>
      </c>
      <c r="AP5" s="41" t="s">
        <v>27</v>
      </c>
      <c r="AQ5" s="41" t="s">
        <v>22</v>
      </c>
      <c r="AR5" s="41" t="s">
        <v>27</v>
      </c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</row>
    <row r="6" spans="1:129" s="42" customFormat="1" ht="16.5" x14ac:dyDescent="0.25">
      <c r="B6" s="38" t="s">
        <v>0</v>
      </c>
      <c r="C6" s="38" t="s">
        <v>1</v>
      </c>
      <c r="D6" s="38"/>
      <c r="E6" s="38"/>
      <c r="F6" s="38"/>
      <c r="G6" s="46" t="s">
        <v>2</v>
      </c>
      <c r="H6" s="41" t="s">
        <v>28</v>
      </c>
      <c r="I6" s="41" t="s">
        <v>60</v>
      </c>
      <c r="J6" s="41" t="s">
        <v>28</v>
      </c>
      <c r="K6" s="41" t="s">
        <v>26</v>
      </c>
      <c r="L6" s="41" t="s">
        <v>28</v>
      </c>
      <c r="M6" s="41" t="s">
        <v>61</v>
      </c>
      <c r="N6" s="41" t="s">
        <v>28</v>
      </c>
      <c r="O6" s="41" t="s">
        <v>3</v>
      </c>
      <c r="P6" s="41" t="s">
        <v>28</v>
      </c>
      <c r="Q6" s="41" t="s">
        <v>4</v>
      </c>
      <c r="R6" s="41" t="s">
        <v>28</v>
      </c>
      <c r="S6" s="41" t="s">
        <v>23</v>
      </c>
      <c r="T6" s="41" t="s">
        <v>28</v>
      </c>
      <c r="U6" s="41" t="s">
        <v>24</v>
      </c>
      <c r="V6" s="41" t="s">
        <v>28</v>
      </c>
      <c r="W6" s="41" t="s">
        <v>25</v>
      </c>
      <c r="X6" s="41" t="s">
        <v>28</v>
      </c>
      <c r="Y6" s="41" t="s">
        <v>55</v>
      </c>
      <c r="Z6" s="41" t="s">
        <v>28</v>
      </c>
      <c r="AA6" s="41" t="s">
        <v>56</v>
      </c>
      <c r="AB6" s="41" t="s">
        <v>28</v>
      </c>
      <c r="AC6" s="41" t="s">
        <v>58</v>
      </c>
      <c r="AD6" s="41" t="s">
        <v>28</v>
      </c>
      <c r="AE6" s="41" t="s">
        <v>59</v>
      </c>
      <c r="AF6" s="41" t="s">
        <v>28</v>
      </c>
      <c r="AG6" s="41" t="s">
        <v>60</v>
      </c>
      <c r="AH6" s="41" t="s">
        <v>28</v>
      </c>
      <c r="AI6" s="41" t="s">
        <v>26</v>
      </c>
      <c r="AJ6" s="41" t="s">
        <v>28</v>
      </c>
      <c r="AK6" s="41" t="s">
        <v>61</v>
      </c>
      <c r="AL6" s="41" t="s">
        <v>28</v>
      </c>
      <c r="AM6" s="41" t="s">
        <v>3</v>
      </c>
      <c r="AN6" s="41" t="s">
        <v>28</v>
      </c>
      <c r="AO6" s="41" t="s">
        <v>4</v>
      </c>
      <c r="AP6" s="41" t="s">
        <v>28</v>
      </c>
      <c r="AQ6" s="41" t="s">
        <v>23</v>
      </c>
      <c r="AR6" s="41" t="s">
        <v>28</v>
      </c>
      <c r="AS6" s="43"/>
      <c r="AT6" s="44"/>
      <c r="AU6" s="43"/>
      <c r="AV6" s="44"/>
      <c r="AW6" s="43"/>
      <c r="AX6" s="44"/>
      <c r="AY6" s="43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</row>
    <row r="7" spans="1:129" ht="15" x14ac:dyDescent="0.25">
      <c r="B7" s="1">
        <v>1</v>
      </c>
      <c r="C7" s="1" t="s">
        <v>103</v>
      </c>
      <c r="D7" s="39" t="s">
        <v>331</v>
      </c>
      <c r="E7" s="39">
        <v>2017</v>
      </c>
      <c r="F7" s="1" t="s">
        <v>133</v>
      </c>
      <c r="G7" s="45">
        <v>2560</v>
      </c>
      <c r="H7" s="45" t="s">
        <v>123</v>
      </c>
      <c r="I7" s="36">
        <v>3945</v>
      </c>
      <c r="J7" s="45" t="s">
        <v>198</v>
      </c>
      <c r="K7" s="5">
        <v>3772.5</v>
      </c>
      <c r="L7" s="45" t="s">
        <v>198</v>
      </c>
      <c r="M7" s="60">
        <v>3450</v>
      </c>
      <c r="N7" s="45" t="s">
        <v>198</v>
      </c>
      <c r="O7" s="5">
        <v>3243</v>
      </c>
      <c r="P7" s="45" t="s">
        <v>219</v>
      </c>
      <c r="Q7" s="5">
        <v>3243</v>
      </c>
      <c r="R7" s="45" t="s">
        <v>221</v>
      </c>
      <c r="S7" s="5">
        <v>3243</v>
      </c>
      <c r="T7" s="45" t="s">
        <v>228</v>
      </c>
      <c r="U7" s="5">
        <v>3600</v>
      </c>
      <c r="V7" s="45" t="s">
        <v>234</v>
      </c>
      <c r="W7" s="5">
        <v>3450</v>
      </c>
      <c r="X7" t="s">
        <v>255</v>
      </c>
      <c r="Y7" s="5">
        <v>3772.5</v>
      </c>
      <c r="Z7" s="45" t="s">
        <v>260</v>
      </c>
      <c r="AA7" s="5">
        <v>3450</v>
      </c>
      <c r="AB7" s="45" t="s">
        <v>260</v>
      </c>
      <c r="AC7" s="5">
        <v>3600</v>
      </c>
      <c r="AD7" s="45" t="s">
        <v>279</v>
      </c>
      <c r="AE7" s="5">
        <v>3243</v>
      </c>
      <c r="AF7" s="45" t="s">
        <v>283</v>
      </c>
      <c r="AG7" s="5">
        <v>3600</v>
      </c>
      <c r="AH7" s="45" t="s">
        <v>293</v>
      </c>
      <c r="AI7" s="60">
        <v>3600</v>
      </c>
      <c r="AJ7" s="45" t="s">
        <v>310</v>
      </c>
      <c r="AK7" s="5">
        <v>3945</v>
      </c>
      <c r="AL7" s="45" t="s">
        <v>336</v>
      </c>
      <c r="AM7" s="5">
        <v>3772.5</v>
      </c>
      <c r="AN7" s="45" t="s">
        <v>335</v>
      </c>
      <c r="AO7" s="5">
        <v>3600</v>
      </c>
      <c r="AP7" s="45" t="s">
        <v>337</v>
      </c>
      <c r="AQ7" s="5">
        <v>3772.5</v>
      </c>
      <c r="AR7" s="45" t="s">
        <v>346</v>
      </c>
      <c r="AS7" s="2" t="s">
        <v>340</v>
      </c>
    </row>
    <row r="8" spans="1:129" ht="15" x14ac:dyDescent="0.25">
      <c r="B8" s="1">
        <v>2</v>
      </c>
      <c r="C8" s="8" t="s">
        <v>80</v>
      </c>
      <c r="D8" s="39" t="s">
        <v>331</v>
      </c>
      <c r="E8" s="39">
        <v>2017</v>
      </c>
      <c r="F8" s="1" t="s">
        <v>101</v>
      </c>
      <c r="G8" s="11">
        <v>2560</v>
      </c>
      <c r="H8" s="55" t="s">
        <v>116</v>
      </c>
      <c r="I8" s="9">
        <v>3245</v>
      </c>
      <c r="J8" s="45" t="s">
        <v>131</v>
      </c>
      <c r="K8" s="60">
        <v>3245</v>
      </c>
      <c r="L8" s="45" t="s">
        <v>188</v>
      </c>
      <c r="M8" s="60">
        <v>3243</v>
      </c>
      <c r="N8" s="45" t="s">
        <v>183</v>
      </c>
      <c r="O8" s="5">
        <v>3243</v>
      </c>
      <c r="P8" s="45" t="s">
        <v>210</v>
      </c>
      <c r="Q8" s="60">
        <v>3243</v>
      </c>
      <c r="R8" s="45" t="s">
        <v>218</v>
      </c>
      <c r="S8" s="5">
        <v>3243</v>
      </c>
      <c r="T8" s="45" t="s">
        <v>1046</v>
      </c>
      <c r="U8" s="5">
        <v>3243</v>
      </c>
      <c r="V8" s="45" t="s">
        <v>236</v>
      </c>
      <c r="W8" s="5">
        <v>3243</v>
      </c>
      <c r="X8" t="s">
        <v>252</v>
      </c>
      <c r="Y8" s="5">
        <v>3243</v>
      </c>
      <c r="Z8" s="45" t="s">
        <v>247</v>
      </c>
      <c r="AA8" s="5">
        <v>3243</v>
      </c>
      <c r="AB8" s="45" t="s">
        <v>259</v>
      </c>
      <c r="AC8" s="5">
        <v>3243</v>
      </c>
      <c r="AD8" s="45" t="s">
        <v>274</v>
      </c>
      <c r="AE8" s="5">
        <v>3243</v>
      </c>
      <c r="AF8" s="45" t="s">
        <v>285</v>
      </c>
      <c r="AG8" s="5">
        <v>3243</v>
      </c>
      <c r="AH8" s="45" t="s">
        <v>296</v>
      </c>
      <c r="AI8" s="5">
        <v>3243</v>
      </c>
      <c r="AJ8" s="45" t="s">
        <v>299</v>
      </c>
      <c r="AK8" s="5">
        <v>3243</v>
      </c>
      <c r="AL8" s="45" t="s">
        <v>315</v>
      </c>
      <c r="AM8" s="5">
        <v>3243</v>
      </c>
      <c r="AN8" s="45" t="s">
        <v>328</v>
      </c>
      <c r="AO8" s="5">
        <v>3243</v>
      </c>
      <c r="AP8" s="45" t="s">
        <v>330</v>
      </c>
      <c r="AQ8" s="5">
        <v>3243</v>
      </c>
      <c r="AR8" s="45" t="s">
        <v>351</v>
      </c>
      <c r="AS8" s="2" t="s">
        <v>340</v>
      </c>
      <c r="AU8" s="2" t="s">
        <v>342</v>
      </c>
    </row>
    <row r="9" spans="1:129" ht="15" x14ac:dyDescent="0.25">
      <c r="B9" s="1">
        <v>4</v>
      </c>
      <c r="C9" s="1" t="s">
        <v>100</v>
      </c>
      <c r="D9" s="39" t="s">
        <v>331</v>
      </c>
      <c r="E9" s="39">
        <v>2017</v>
      </c>
      <c r="F9" s="1" t="s">
        <v>101</v>
      </c>
      <c r="G9" s="9">
        <v>2560</v>
      </c>
      <c r="H9" s="55" t="s">
        <v>119</v>
      </c>
      <c r="I9" s="36">
        <v>4837.5</v>
      </c>
      <c r="J9" s="45" t="s">
        <v>132</v>
      </c>
      <c r="K9" s="36">
        <v>3245</v>
      </c>
      <c r="L9" s="45" t="s">
        <v>188</v>
      </c>
      <c r="M9" s="36">
        <v>3243</v>
      </c>
      <c r="N9" s="45" t="s">
        <v>183</v>
      </c>
      <c r="O9" s="5">
        <v>3243</v>
      </c>
      <c r="P9" s="45" t="s">
        <v>210</v>
      </c>
      <c r="Q9" s="5">
        <v>3243</v>
      </c>
      <c r="R9" s="45" t="s">
        <v>218</v>
      </c>
      <c r="S9" s="5">
        <v>3243</v>
      </c>
      <c r="T9" s="45" t="s">
        <v>67</v>
      </c>
      <c r="U9" s="5">
        <v>3243</v>
      </c>
      <c r="V9" s="45" t="s">
        <v>236</v>
      </c>
      <c r="W9" s="5">
        <v>3243</v>
      </c>
      <c r="X9" t="s">
        <v>252</v>
      </c>
      <c r="Y9" s="5">
        <v>3243</v>
      </c>
      <c r="Z9" s="45" t="s">
        <v>247</v>
      </c>
      <c r="AA9" s="5">
        <v>3243</v>
      </c>
      <c r="AB9" s="45" t="s">
        <v>259</v>
      </c>
      <c r="AC9" s="5">
        <v>3243</v>
      </c>
      <c r="AD9" s="45" t="s">
        <v>274</v>
      </c>
      <c r="AE9" s="5">
        <v>3243</v>
      </c>
      <c r="AF9" s="45" t="s">
        <v>285</v>
      </c>
      <c r="AG9" s="5">
        <v>3243</v>
      </c>
      <c r="AH9" s="45" t="s">
        <v>296</v>
      </c>
      <c r="AI9" s="5">
        <v>3243</v>
      </c>
      <c r="AJ9" s="45" t="s">
        <v>299</v>
      </c>
      <c r="AK9" s="5">
        <v>3243</v>
      </c>
      <c r="AL9" s="45" t="s">
        <v>315</v>
      </c>
      <c r="AM9" s="5">
        <v>3243</v>
      </c>
      <c r="AN9" s="45" t="s">
        <v>328</v>
      </c>
      <c r="AO9" s="5">
        <v>3243</v>
      </c>
      <c r="AP9" s="45" t="s">
        <v>330</v>
      </c>
      <c r="AQ9" s="5">
        <v>3243</v>
      </c>
      <c r="AR9" s="45" t="s">
        <v>351</v>
      </c>
      <c r="AS9" s="2" t="s">
        <v>340</v>
      </c>
      <c r="AU9" s="2" t="s">
        <v>342</v>
      </c>
    </row>
    <row r="10" spans="1:129" x14ac:dyDescent="0.2">
      <c r="B10" s="1">
        <v>5</v>
      </c>
      <c r="C10" s="69" t="s">
        <v>87</v>
      </c>
      <c r="D10" s="69" t="s">
        <v>66</v>
      </c>
      <c r="E10" s="69">
        <v>2015</v>
      </c>
      <c r="F10" s="1" t="s">
        <v>88</v>
      </c>
      <c r="G10" s="9">
        <v>2560</v>
      </c>
      <c r="H10" s="55" t="s">
        <v>115</v>
      </c>
      <c r="I10" s="36">
        <v>3500</v>
      </c>
      <c r="J10" s="45" t="s">
        <v>68</v>
      </c>
      <c r="K10" s="60">
        <v>3450</v>
      </c>
      <c r="L10" s="45" t="s">
        <v>187</v>
      </c>
      <c r="M10" s="60">
        <v>3243</v>
      </c>
      <c r="N10" s="51" t="s">
        <v>1051</v>
      </c>
      <c r="O10" s="5">
        <v>3243</v>
      </c>
      <c r="P10" s="45" t="s">
        <v>211</v>
      </c>
      <c r="Q10" s="5">
        <v>3243</v>
      </c>
      <c r="R10" s="45" t="s">
        <v>225</v>
      </c>
      <c r="S10" s="5">
        <v>3243</v>
      </c>
      <c r="T10" s="45" t="s">
        <v>1052</v>
      </c>
      <c r="U10" s="5">
        <v>3243</v>
      </c>
      <c r="V10" s="45" t="s">
        <v>235</v>
      </c>
      <c r="W10" s="5">
        <v>3243</v>
      </c>
      <c r="X10" s="45" t="s">
        <v>245</v>
      </c>
      <c r="Y10" s="5">
        <v>3243</v>
      </c>
      <c r="Z10" s="45" t="s">
        <v>268</v>
      </c>
      <c r="AA10" s="5">
        <v>3243</v>
      </c>
      <c r="AB10" s="45" t="s">
        <v>269</v>
      </c>
      <c r="AC10" s="5">
        <v>3243</v>
      </c>
      <c r="AD10" s="45" t="s">
        <v>291</v>
      </c>
      <c r="AE10" s="5">
        <v>3243</v>
      </c>
      <c r="AF10" s="45" t="s">
        <v>67</v>
      </c>
      <c r="AG10" s="5">
        <v>3243</v>
      </c>
      <c r="AH10" s="45" t="s">
        <v>68</v>
      </c>
      <c r="AI10" s="5">
        <v>3243</v>
      </c>
      <c r="AJ10" s="45" t="s">
        <v>308</v>
      </c>
      <c r="AK10" s="5">
        <v>3243</v>
      </c>
      <c r="AL10" s="45" t="s">
        <v>67</v>
      </c>
      <c r="AM10" s="5">
        <v>3243</v>
      </c>
      <c r="AN10" s="45" t="s">
        <v>326</v>
      </c>
      <c r="AO10" s="5">
        <v>3243</v>
      </c>
      <c r="AP10" s="45" t="s">
        <v>356</v>
      </c>
      <c r="AQ10" s="5">
        <v>3243</v>
      </c>
      <c r="AR10" s="45" t="s">
        <v>357</v>
      </c>
      <c r="AS10" s="2" t="s">
        <v>340</v>
      </c>
      <c r="AU10" s="2" t="s">
        <v>342</v>
      </c>
    </row>
    <row r="11" spans="1:129" x14ac:dyDescent="0.2">
      <c r="B11" s="1">
        <v>6</v>
      </c>
      <c r="C11" s="1" t="s">
        <v>84</v>
      </c>
      <c r="D11" s="39" t="s">
        <v>331</v>
      </c>
      <c r="E11" s="39">
        <v>2017</v>
      </c>
      <c r="F11" s="1" t="s">
        <v>69</v>
      </c>
      <c r="G11" s="9">
        <v>2560</v>
      </c>
      <c r="H11" s="55" t="s">
        <v>148</v>
      </c>
      <c r="I11" s="9">
        <v>3243</v>
      </c>
      <c r="J11" s="45" t="s">
        <v>127</v>
      </c>
      <c r="K11" s="60">
        <v>3250</v>
      </c>
      <c r="L11" s="45" t="s">
        <v>143</v>
      </c>
      <c r="M11" s="60">
        <v>3300</v>
      </c>
      <c r="N11" s="45" t="s">
        <v>186</v>
      </c>
      <c r="O11" s="60">
        <v>3200</v>
      </c>
      <c r="P11" s="45" t="s">
        <v>202</v>
      </c>
      <c r="Q11" s="5">
        <v>3250</v>
      </c>
      <c r="R11" s="45" t="s">
        <v>223</v>
      </c>
      <c r="S11" s="5">
        <v>3245</v>
      </c>
      <c r="T11" s="45" t="s">
        <v>230</v>
      </c>
      <c r="U11" s="5">
        <v>3243</v>
      </c>
      <c r="V11" s="45" t="s">
        <v>240</v>
      </c>
      <c r="W11" s="5">
        <v>3250</v>
      </c>
      <c r="X11" s="45" t="s">
        <v>1053</v>
      </c>
      <c r="Y11" s="5">
        <v>3250</v>
      </c>
      <c r="Z11" s="45" t="s">
        <v>246</v>
      </c>
      <c r="AA11" s="5">
        <v>3250</v>
      </c>
      <c r="AB11" s="45" t="s">
        <v>262</v>
      </c>
      <c r="AC11" s="5">
        <v>3250</v>
      </c>
      <c r="AD11" s="45" t="s">
        <v>275</v>
      </c>
      <c r="AE11" s="5">
        <v>3250</v>
      </c>
      <c r="AF11" s="45" t="s">
        <v>286</v>
      </c>
      <c r="AG11" s="5">
        <v>3772.5</v>
      </c>
      <c r="AH11" s="45" t="s">
        <v>312</v>
      </c>
      <c r="AI11" s="5">
        <v>3600</v>
      </c>
      <c r="AJ11" s="45" t="s">
        <v>313</v>
      </c>
      <c r="AK11" s="5">
        <v>3250</v>
      </c>
      <c r="AL11" s="45" t="s">
        <v>314</v>
      </c>
      <c r="AM11" s="5">
        <v>3650</v>
      </c>
      <c r="AN11" s="45" t="s">
        <v>323</v>
      </c>
      <c r="AO11" s="5">
        <v>3650</v>
      </c>
      <c r="AP11" s="45" t="s">
        <v>354</v>
      </c>
      <c r="AQ11" s="5">
        <v>3243</v>
      </c>
      <c r="AR11" s="45" t="s">
        <v>355</v>
      </c>
      <c r="AS11" s="2" t="s">
        <v>340</v>
      </c>
      <c r="AU11" s="2" t="s">
        <v>342</v>
      </c>
    </row>
    <row r="12" spans="1:129" ht="15" x14ac:dyDescent="0.25">
      <c r="A12" s="1" t="s">
        <v>249</v>
      </c>
      <c r="B12" s="1">
        <v>7</v>
      </c>
      <c r="C12" s="8" t="s">
        <v>79</v>
      </c>
      <c r="D12" s="39" t="s">
        <v>66</v>
      </c>
      <c r="E12" s="39">
        <v>2015</v>
      </c>
      <c r="F12" s="8" t="s">
        <v>79</v>
      </c>
      <c r="G12" s="9">
        <v>2560</v>
      </c>
      <c r="H12" s="55" t="s">
        <v>118</v>
      </c>
      <c r="I12" s="9">
        <v>3450</v>
      </c>
      <c r="J12" s="45" t="s">
        <v>124</v>
      </c>
      <c r="K12" s="60">
        <v>3450</v>
      </c>
      <c r="L12" s="45" t="s">
        <v>67</v>
      </c>
      <c r="M12" s="5">
        <v>3450</v>
      </c>
      <c r="N12" s="45" t="s">
        <v>203</v>
      </c>
      <c r="O12" s="5">
        <v>3450</v>
      </c>
      <c r="P12" s="45" t="s">
        <v>214</v>
      </c>
      <c r="Q12" s="5"/>
      <c r="R12" s="45"/>
      <c r="S12" s="5"/>
      <c r="T12" s="53"/>
      <c r="U12" s="5"/>
      <c r="V12" s="45"/>
      <c r="W12" s="5"/>
      <c r="X12" s="45"/>
      <c r="Y12" s="5"/>
      <c r="Z12" s="45"/>
      <c r="AA12" s="5"/>
      <c r="AB12" s="45"/>
      <c r="AC12" s="5"/>
      <c r="AD12" s="45"/>
      <c r="AE12" s="5"/>
      <c r="AF12" s="45"/>
      <c r="AG12" s="5"/>
      <c r="AH12" s="45"/>
      <c r="AI12" s="5"/>
      <c r="AJ12"/>
      <c r="AK12" s="5"/>
      <c r="AL12" s="45"/>
      <c r="AM12" s="5"/>
      <c r="AN12" s="45"/>
      <c r="AO12" s="5"/>
      <c r="AP12" s="45"/>
      <c r="AQ12" s="5"/>
      <c r="AR12" s="45"/>
    </row>
    <row r="13" spans="1:129" x14ac:dyDescent="0.2">
      <c r="B13" s="1">
        <v>8</v>
      </c>
      <c r="C13" s="69" t="s">
        <v>96</v>
      </c>
      <c r="D13" s="69" t="s">
        <v>78</v>
      </c>
      <c r="E13" s="69">
        <v>2015</v>
      </c>
      <c r="F13" s="1" t="s">
        <v>96</v>
      </c>
      <c r="G13" s="5">
        <v>2560</v>
      </c>
      <c r="H13" s="55" t="s">
        <v>121</v>
      </c>
      <c r="I13" s="9">
        <v>3105</v>
      </c>
      <c r="J13" s="45" t="s">
        <v>122</v>
      </c>
      <c r="K13" s="60">
        <v>3243</v>
      </c>
      <c r="L13" s="45" t="s">
        <v>181</v>
      </c>
      <c r="M13" s="60">
        <v>3243</v>
      </c>
      <c r="N13" s="45" t="s">
        <v>185</v>
      </c>
      <c r="O13" s="5">
        <v>3243</v>
      </c>
      <c r="P13" s="45" t="s">
        <v>209</v>
      </c>
      <c r="Q13" s="5">
        <v>3243</v>
      </c>
      <c r="R13" s="45" t="s">
        <v>216</v>
      </c>
      <c r="S13" s="5">
        <v>3243</v>
      </c>
      <c r="T13" s="45" t="s">
        <v>231</v>
      </c>
      <c r="U13" s="5">
        <v>3243</v>
      </c>
      <c r="V13" s="45" t="s">
        <v>238</v>
      </c>
      <c r="W13" s="5">
        <v>3243</v>
      </c>
      <c r="X13" s="45" t="s">
        <v>1054</v>
      </c>
      <c r="Y13" s="5">
        <v>3243</v>
      </c>
      <c r="Z13" s="45" t="s">
        <v>248</v>
      </c>
      <c r="AA13" s="5">
        <v>3243</v>
      </c>
      <c r="AB13" s="45" t="s">
        <v>261</v>
      </c>
      <c r="AC13" s="5">
        <v>3243</v>
      </c>
      <c r="AD13" s="45" t="s">
        <v>271</v>
      </c>
      <c r="AE13" s="5">
        <v>3243</v>
      </c>
      <c r="AF13" s="45" t="s">
        <v>282</v>
      </c>
      <c r="AG13" s="5">
        <v>3243</v>
      </c>
      <c r="AH13" s="45" t="s">
        <v>288</v>
      </c>
      <c r="AI13" s="5">
        <v>3243</v>
      </c>
      <c r="AJ13" s="45" t="s">
        <v>300</v>
      </c>
      <c r="AK13" s="5">
        <v>3243</v>
      </c>
      <c r="AL13" s="45" t="s">
        <v>309</v>
      </c>
      <c r="AM13" s="5">
        <v>3243</v>
      </c>
      <c r="AN13" s="45" t="s">
        <v>320</v>
      </c>
      <c r="AO13" s="5">
        <v>3243</v>
      </c>
      <c r="AP13" s="45" t="s">
        <v>341</v>
      </c>
      <c r="AQ13" s="5">
        <v>3243</v>
      </c>
      <c r="AR13" s="45" t="s">
        <v>350</v>
      </c>
      <c r="AS13" s="2" t="s">
        <v>340</v>
      </c>
      <c r="AU13" s="2" t="s">
        <v>342</v>
      </c>
    </row>
    <row r="14" spans="1:129" ht="15" x14ac:dyDescent="0.25">
      <c r="B14" s="1">
        <v>9</v>
      </c>
      <c r="C14" s="1" t="s">
        <v>81</v>
      </c>
      <c r="D14" s="39" t="s">
        <v>331</v>
      </c>
      <c r="E14" s="39">
        <v>2017</v>
      </c>
      <c r="F14" s="1" t="s">
        <v>69</v>
      </c>
      <c r="G14" s="9">
        <v>3200</v>
      </c>
      <c r="H14" s="55" t="s">
        <v>68</v>
      </c>
      <c r="I14" s="9">
        <v>3450</v>
      </c>
      <c r="J14" s="45" t="s">
        <v>129</v>
      </c>
      <c r="K14" s="60">
        <v>3243</v>
      </c>
      <c r="L14" s="45" t="s">
        <v>137</v>
      </c>
      <c r="M14" s="60">
        <v>3243</v>
      </c>
      <c r="N14" s="45" t="s">
        <v>191</v>
      </c>
      <c r="O14" s="5">
        <v>3243</v>
      </c>
      <c r="P14" s="45" t="s">
        <v>220</v>
      </c>
      <c r="Q14" s="5">
        <v>3243</v>
      </c>
      <c r="R14" s="45" t="s">
        <v>224</v>
      </c>
      <c r="S14" s="5">
        <v>3243</v>
      </c>
      <c r="T14" s="45" t="s">
        <v>1055</v>
      </c>
      <c r="U14" s="5">
        <v>3243</v>
      </c>
      <c r="V14" s="45" t="s">
        <v>68</v>
      </c>
      <c r="W14" s="5">
        <v>3243</v>
      </c>
      <c r="X14" t="s">
        <v>250</v>
      </c>
      <c r="Y14" s="5">
        <v>3243</v>
      </c>
      <c r="Z14" s="45" t="s">
        <v>241</v>
      </c>
      <c r="AA14" s="5">
        <v>3243</v>
      </c>
      <c r="AB14" s="45" t="s">
        <v>257</v>
      </c>
      <c r="AC14" s="5">
        <v>3243</v>
      </c>
      <c r="AD14" s="45" t="s">
        <v>272</v>
      </c>
      <c r="AE14" s="5">
        <v>3243</v>
      </c>
      <c r="AF14" s="45" t="s">
        <v>289</v>
      </c>
      <c r="AG14" s="5">
        <v>3243</v>
      </c>
      <c r="AH14" s="45" t="s">
        <v>295</v>
      </c>
      <c r="AI14" s="5">
        <v>3243</v>
      </c>
      <c r="AJ14" s="45" t="s">
        <v>311</v>
      </c>
      <c r="AK14" s="5">
        <v>3450</v>
      </c>
      <c r="AL14" s="45" t="s">
        <v>316</v>
      </c>
      <c r="AM14" s="5">
        <v>3243</v>
      </c>
      <c r="AN14" s="45" t="s">
        <v>321</v>
      </c>
      <c r="AO14" s="5">
        <v>3243</v>
      </c>
      <c r="AP14" s="45" t="s">
        <v>329</v>
      </c>
      <c r="AQ14" s="5">
        <v>3243</v>
      </c>
      <c r="AR14" s="45" t="s">
        <v>358</v>
      </c>
      <c r="AS14" s="2" t="s">
        <v>340</v>
      </c>
      <c r="AU14" s="2" t="s">
        <v>342</v>
      </c>
    </row>
    <row r="15" spans="1:129" ht="15" x14ac:dyDescent="0.25">
      <c r="B15" s="1">
        <v>10</v>
      </c>
      <c r="C15" s="1" t="s">
        <v>77</v>
      </c>
      <c r="D15" s="39" t="s">
        <v>331</v>
      </c>
      <c r="E15" s="39">
        <v>2017</v>
      </c>
      <c r="F15" s="1" t="s">
        <v>101</v>
      </c>
      <c r="G15" s="9">
        <v>2560</v>
      </c>
      <c r="H15" s="55" t="s">
        <v>68</v>
      </c>
      <c r="I15" s="9">
        <v>3245</v>
      </c>
      <c r="J15" s="45" t="s">
        <v>68</v>
      </c>
      <c r="K15" s="60">
        <v>3245</v>
      </c>
      <c r="L15" s="45" t="s">
        <v>188</v>
      </c>
      <c r="M15" s="60">
        <v>3243</v>
      </c>
      <c r="N15" s="45" t="s">
        <v>183</v>
      </c>
      <c r="O15" s="5">
        <v>3243</v>
      </c>
      <c r="P15" s="45" t="s">
        <v>210</v>
      </c>
      <c r="Q15" s="5">
        <v>3243</v>
      </c>
      <c r="R15" s="45" t="s">
        <v>218</v>
      </c>
      <c r="S15" s="5">
        <v>3243</v>
      </c>
      <c r="T15" s="45" t="s">
        <v>67</v>
      </c>
      <c r="U15" s="5">
        <v>3243</v>
      </c>
      <c r="V15" s="45" t="s">
        <v>236</v>
      </c>
      <c r="W15" s="5">
        <v>3243</v>
      </c>
      <c r="X15" t="s">
        <v>252</v>
      </c>
      <c r="Y15" s="5">
        <v>3243</v>
      </c>
      <c r="Z15" s="45" t="s">
        <v>247</v>
      </c>
      <c r="AA15" s="5">
        <v>3243</v>
      </c>
      <c r="AB15" s="45" t="s">
        <v>259</v>
      </c>
      <c r="AC15" s="5">
        <v>3243</v>
      </c>
      <c r="AD15" s="45" t="s">
        <v>274</v>
      </c>
      <c r="AE15" s="5">
        <v>3243</v>
      </c>
      <c r="AF15" s="45" t="s">
        <v>285</v>
      </c>
      <c r="AG15" s="5">
        <v>3243</v>
      </c>
      <c r="AH15" s="45" t="s">
        <v>296</v>
      </c>
      <c r="AI15" s="5">
        <v>3243</v>
      </c>
      <c r="AJ15" s="45" t="s">
        <v>299</v>
      </c>
      <c r="AK15" s="5">
        <v>3243</v>
      </c>
      <c r="AL15" s="45" t="s">
        <v>315</v>
      </c>
      <c r="AM15" s="5">
        <v>3243</v>
      </c>
      <c r="AN15" s="45" t="s">
        <v>328</v>
      </c>
      <c r="AO15" s="5">
        <v>3243</v>
      </c>
      <c r="AP15" s="45" t="s">
        <v>330</v>
      </c>
      <c r="AQ15" s="5">
        <v>3243</v>
      </c>
      <c r="AR15" s="45" t="s">
        <v>351</v>
      </c>
      <c r="AS15" s="2" t="s">
        <v>340</v>
      </c>
      <c r="AT15" s="1"/>
      <c r="AU15" s="1" t="s">
        <v>342</v>
      </c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</row>
    <row r="16" spans="1:129" x14ac:dyDescent="0.2">
      <c r="B16" s="1">
        <v>13</v>
      </c>
      <c r="C16" s="1" t="s">
        <v>93</v>
      </c>
      <c r="D16" s="39" t="s">
        <v>331</v>
      </c>
      <c r="E16" s="39">
        <v>2017</v>
      </c>
      <c r="F16" s="1" t="s">
        <v>69</v>
      </c>
      <c r="G16" s="9">
        <v>2560</v>
      </c>
      <c r="H16" s="55" t="s">
        <v>148</v>
      </c>
      <c r="I16" s="9">
        <v>3450</v>
      </c>
      <c r="J16" s="45" t="s">
        <v>134</v>
      </c>
      <c r="K16" s="60">
        <v>3243</v>
      </c>
      <c r="L16" s="45" t="s">
        <v>145</v>
      </c>
      <c r="M16" s="60">
        <v>3250</v>
      </c>
      <c r="N16" s="45" t="s">
        <v>201</v>
      </c>
      <c r="O16" s="5">
        <v>3250</v>
      </c>
      <c r="P16" s="45" t="s">
        <v>208</v>
      </c>
      <c r="Q16" s="5">
        <v>3250</v>
      </c>
      <c r="R16" s="45" t="s">
        <v>213</v>
      </c>
      <c r="S16" s="5">
        <v>3250</v>
      </c>
      <c r="T16" s="45" t="s">
        <v>227</v>
      </c>
      <c r="U16" s="5">
        <v>3250</v>
      </c>
      <c r="V16" s="45" t="s">
        <v>239</v>
      </c>
      <c r="W16" s="5">
        <v>3450</v>
      </c>
      <c r="X16" s="45" t="s">
        <v>244</v>
      </c>
      <c r="Y16" s="5">
        <v>3450</v>
      </c>
      <c r="Z16" s="45" t="s">
        <v>256</v>
      </c>
      <c r="AA16" s="5">
        <v>3450</v>
      </c>
      <c r="AB16" s="45" t="s">
        <v>270</v>
      </c>
      <c r="AC16" s="5">
        <v>3450</v>
      </c>
      <c r="AD16" s="45" t="s">
        <v>280</v>
      </c>
      <c r="AE16" s="5">
        <v>3450</v>
      </c>
      <c r="AF16" s="45" t="s">
        <v>1056</v>
      </c>
      <c r="AG16" s="5">
        <v>3450</v>
      </c>
      <c r="AH16" s="45" t="s">
        <v>297</v>
      </c>
      <c r="AI16" s="5">
        <v>3250</v>
      </c>
      <c r="AJ16" s="45" t="s">
        <v>301</v>
      </c>
      <c r="AK16" s="5">
        <v>3450</v>
      </c>
      <c r="AL16" s="45" t="s">
        <v>319</v>
      </c>
      <c r="AM16" s="5">
        <v>3650</v>
      </c>
      <c r="AN16" s="45" t="s">
        <v>345</v>
      </c>
      <c r="AO16" s="5">
        <v>3650</v>
      </c>
      <c r="AP16" s="45" t="s">
        <v>344</v>
      </c>
      <c r="AQ16" s="5">
        <v>3650</v>
      </c>
      <c r="AR16" s="45" t="s">
        <v>343</v>
      </c>
      <c r="AS16" s="1" t="s">
        <v>340</v>
      </c>
      <c r="AT16" s="1"/>
      <c r="AU16" s="1" t="s">
        <v>342</v>
      </c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</row>
    <row r="17" spans="1:129" x14ac:dyDescent="0.2">
      <c r="A17" s="68"/>
      <c r="B17" s="1">
        <v>14</v>
      </c>
      <c r="C17" s="1" t="s">
        <v>85</v>
      </c>
      <c r="D17" s="69" t="s">
        <v>292</v>
      </c>
      <c r="E17" s="69">
        <v>2016</v>
      </c>
      <c r="F17" s="1" t="s">
        <v>86</v>
      </c>
      <c r="G17" s="9">
        <v>2560</v>
      </c>
      <c r="H17" s="45" t="s">
        <v>109</v>
      </c>
      <c r="I17" s="9">
        <v>3400</v>
      </c>
      <c r="J17" s="45" t="s">
        <v>139</v>
      </c>
      <c r="K17" s="60">
        <v>3205</v>
      </c>
      <c r="L17" s="45" t="s">
        <v>142</v>
      </c>
      <c r="M17" s="60">
        <v>3205</v>
      </c>
      <c r="N17" s="45" t="s">
        <v>190</v>
      </c>
      <c r="O17" s="60">
        <v>3205</v>
      </c>
      <c r="P17" s="45" t="s">
        <v>205</v>
      </c>
      <c r="Q17" s="5">
        <v>3205</v>
      </c>
      <c r="R17" s="45" t="s">
        <v>217</v>
      </c>
      <c r="S17" s="5">
        <v>3205</v>
      </c>
      <c r="T17" s="45" t="s">
        <v>232</v>
      </c>
      <c r="U17" s="5">
        <v>3205</v>
      </c>
      <c r="V17" s="45" t="s">
        <v>264</v>
      </c>
      <c r="W17" s="5">
        <v>3945</v>
      </c>
      <c r="X17" s="45" t="s">
        <v>264</v>
      </c>
      <c r="Y17" s="5">
        <v>3205</v>
      </c>
      <c r="Z17" s="45" t="s">
        <v>264</v>
      </c>
      <c r="AA17" s="5">
        <v>3600</v>
      </c>
      <c r="AB17" s="45" t="s">
        <v>264</v>
      </c>
      <c r="AC17" s="5">
        <v>3205</v>
      </c>
      <c r="AD17" s="45" t="s">
        <v>276</v>
      </c>
      <c r="AE17" s="5">
        <v>3205</v>
      </c>
      <c r="AF17" s="45" t="s">
        <v>68</v>
      </c>
      <c r="AG17" s="5">
        <v>3205</v>
      </c>
      <c r="AH17" s="45" t="s">
        <v>68</v>
      </c>
      <c r="AI17" s="5">
        <v>3450</v>
      </c>
      <c r="AJ17" s="45" t="s">
        <v>303</v>
      </c>
      <c r="AK17" s="5">
        <v>3205</v>
      </c>
      <c r="AL17" s="45" t="s">
        <v>67</v>
      </c>
      <c r="AM17" s="70">
        <v>3200</v>
      </c>
      <c r="AN17" s="45" t="s">
        <v>67</v>
      </c>
      <c r="AO17" s="5">
        <v>3200</v>
      </c>
      <c r="AP17" s="45" t="s">
        <v>67</v>
      </c>
      <c r="AQ17" s="5">
        <v>3205</v>
      </c>
      <c r="AR17" s="45" t="s">
        <v>353</v>
      </c>
      <c r="AS17" s="2" t="s">
        <v>340</v>
      </c>
      <c r="AT17" s="1"/>
      <c r="AU17" s="1" t="s">
        <v>342</v>
      </c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</row>
    <row r="18" spans="1:129" x14ac:dyDescent="0.2">
      <c r="A18" s="68"/>
      <c r="B18" s="1">
        <v>15</v>
      </c>
      <c r="C18" s="1" t="s">
        <v>107</v>
      </c>
      <c r="D18" s="69" t="s">
        <v>292</v>
      </c>
      <c r="E18" s="69">
        <v>2016</v>
      </c>
      <c r="F18" s="1" t="s">
        <v>86</v>
      </c>
      <c r="G18" s="9">
        <v>2560</v>
      </c>
      <c r="H18" s="45" t="s">
        <v>117</v>
      </c>
      <c r="I18" s="9">
        <v>4017.15</v>
      </c>
      <c r="J18" s="45" t="s">
        <v>184</v>
      </c>
      <c r="K18" s="60">
        <v>0</v>
      </c>
      <c r="L18" s="45" t="s">
        <v>142</v>
      </c>
      <c r="M18" s="60">
        <v>3245</v>
      </c>
      <c r="N18" s="45" t="s">
        <v>200</v>
      </c>
      <c r="O18" s="60">
        <v>3205</v>
      </c>
      <c r="P18" s="45" t="s">
        <v>205</v>
      </c>
      <c r="Q18" s="5">
        <v>3205</v>
      </c>
      <c r="R18" s="45" t="s">
        <v>222</v>
      </c>
      <c r="S18" s="5">
        <v>3205</v>
      </c>
      <c r="T18" s="45" t="s">
        <v>232</v>
      </c>
      <c r="U18" s="5">
        <v>4117.5</v>
      </c>
      <c r="V18" s="45" t="s">
        <v>264</v>
      </c>
      <c r="W18" s="5">
        <v>3945</v>
      </c>
      <c r="X18" s="45" t="s">
        <v>264</v>
      </c>
      <c r="Y18" s="5">
        <v>3772.5</v>
      </c>
      <c r="Z18" s="45" t="s">
        <v>264</v>
      </c>
      <c r="AA18" s="5">
        <v>3600</v>
      </c>
      <c r="AB18" s="45" t="s">
        <v>264</v>
      </c>
      <c r="AC18" s="5">
        <v>4462.5</v>
      </c>
      <c r="AD18" s="45" t="s">
        <v>67</v>
      </c>
      <c r="AE18" s="5">
        <v>4290</v>
      </c>
      <c r="AF18" s="45" t="s">
        <v>67</v>
      </c>
      <c r="AG18" s="5">
        <v>4117.5</v>
      </c>
      <c r="AH18" s="45" t="s">
        <v>67</v>
      </c>
      <c r="AI18" s="5">
        <v>4117.5</v>
      </c>
      <c r="AJ18" s="45" t="s">
        <v>67</v>
      </c>
      <c r="AK18" s="5">
        <v>3945</v>
      </c>
      <c r="AL18" s="45" t="s">
        <v>67</v>
      </c>
      <c r="AM18" s="5">
        <v>3772.5</v>
      </c>
      <c r="AN18" s="45" t="s">
        <v>67</v>
      </c>
      <c r="AO18" s="5">
        <v>3600</v>
      </c>
      <c r="AP18" s="45"/>
      <c r="AQ18" s="5">
        <v>3600</v>
      </c>
      <c r="AR18" s="45" t="s">
        <v>67</v>
      </c>
      <c r="AS18" s="1" t="s">
        <v>340</v>
      </c>
      <c r="AT18" s="1"/>
      <c r="AU18" s="1" t="s">
        <v>342</v>
      </c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</row>
    <row r="19" spans="1:129" x14ac:dyDescent="0.2">
      <c r="B19" s="1">
        <v>16</v>
      </c>
      <c r="C19" s="1" t="s">
        <v>89</v>
      </c>
      <c r="D19" s="69" t="s">
        <v>292</v>
      </c>
      <c r="E19" s="69">
        <v>2016</v>
      </c>
      <c r="F19" s="1" t="s">
        <v>90</v>
      </c>
      <c r="G19" s="9">
        <v>2560</v>
      </c>
      <c r="H19" s="45" t="s">
        <v>108</v>
      </c>
      <c r="I19" s="9">
        <v>3109.5</v>
      </c>
      <c r="J19" s="45" t="s">
        <v>108</v>
      </c>
      <c r="K19" s="60">
        <v>3772.5</v>
      </c>
      <c r="L19" s="45" t="s">
        <v>192</v>
      </c>
      <c r="M19" s="60">
        <v>3450</v>
      </c>
      <c r="N19" s="45" t="s">
        <v>192</v>
      </c>
      <c r="O19" s="5">
        <v>3243</v>
      </c>
      <c r="P19" s="45" t="s">
        <v>192</v>
      </c>
      <c r="Q19" s="5">
        <v>3243</v>
      </c>
      <c r="R19" s="45" t="s">
        <v>192</v>
      </c>
      <c r="S19" s="5">
        <v>3243</v>
      </c>
      <c r="T19" s="45" t="s">
        <v>67</v>
      </c>
      <c r="U19" s="5">
        <v>3243</v>
      </c>
      <c r="V19" s="45" t="s">
        <v>67</v>
      </c>
      <c r="W19" s="5">
        <v>3243</v>
      </c>
      <c r="X19" s="45" t="s">
        <v>67</v>
      </c>
      <c r="Y19" s="5">
        <v>3245</v>
      </c>
      <c r="Z19" s="45" t="s">
        <v>67</v>
      </c>
      <c r="AA19" s="5">
        <v>3600</v>
      </c>
      <c r="AB19" s="45" t="s">
        <v>287</v>
      </c>
      <c r="AC19" s="5">
        <v>3600</v>
      </c>
      <c r="AD19" s="45" t="s">
        <v>287</v>
      </c>
      <c r="AE19" s="5">
        <v>3246</v>
      </c>
      <c r="AF19" s="45" t="s">
        <v>67</v>
      </c>
      <c r="AG19" s="5">
        <v>5000</v>
      </c>
      <c r="AH19" s="45" t="s">
        <v>339</v>
      </c>
      <c r="AI19" s="5">
        <v>4175</v>
      </c>
      <c r="AJ19" s="45" t="s">
        <v>338</v>
      </c>
      <c r="AK19" s="5">
        <v>3177.5</v>
      </c>
      <c r="AL19" s="45" t="s">
        <v>348</v>
      </c>
      <c r="AM19" s="5">
        <v>3772.5</v>
      </c>
      <c r="AN19" s="45" t="s">
        <v>348</v>
      </c>
      <c r="AO19" s="5">
        <v>3600</v>
      </c>
      <c r="AP19" s="45" t="s">
        <v>348</v>
      </c>
      <c r="AQ19" s="5">
        <v>3450</v>
      </c>
      <c r="AR19" s="45" t="s">
        <v>348</v>
      </c>
      <c r="AS19" s="1" t="s">
        <v>340</v>
      </c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</row>
    <row r="20" spans="1:129" x14ac:dyDescent="0.2">
      <c r="B20" s="1">
        <v>17</v>
      </c>
      <c r="C20" s="1" t="s">
        <v>104</v>
      </c>
      <c r="D20" s="39" t="s">
        <v>331</v>
      </c>
      <c r="E20" s="39">
        <v>2017</v>
      </c>
      <c r="F20" s="1" t="s">
        <v>99</v>
      </c>
      <c r="G20" s="9">
        <v>2560</v>
      </c>
      <c r="H20" s="45" t="s">
        <v>120</v>
      </c>
      <c r="I20" s="9">
        <v>3450</v>
      </c>
      <c r="J20" s="45" t="s">
        <v>126</v>
      </c>
      <c r="K20" s="60">
        <v>3450</v>
      </c>
      <c r="L20" s="45" t="s">
        <v>144</v>
      </c>
      <c r="M20" s="5">
        <v>3450</v>
      </c>
      <c r="N20" s="45" t="s">
        <v>193</v>
      </c>
      <c r="O20" s="5">
        <v>3450</v>
      </c>
      <c r="P20" s="45" t="s">
        <v>67</v>
      </c>
      <c r="Q20" s="5">
        <v>3450</v>
      </c>
      <c r="R20" s="45" t="s">
        <v>67</v>
      </c>
      <c r="S20" s="45">
        <v>3450</v>
      </c>
      <c r="T20" s="45" t="s">
        <v>67</v>
      </c>
      <c r="U20" s="5">
        <v>3450</v>
      </c>
      <c r="V20" s="45" t="s">
        <v>68</v>
      </c>
      <c r="W20" s="5">
        <v>3450</v>
      </c>
      <c r="X20" s="45" t="s">
        <v>68</v>
      </c>
      <c r="Y20" s="5">
        <v>3450</v>
      </c>
      <c r="Z20" s="45" t="s">
        <v>68</v>
      </c>
      <c r="AA20" s="5">
        <v>3450</v>
      </c>
      <c r="AB20" s="45" t="s">
        <v>267</v>
      </c>
      <c r="AC20" s="5">
        <v>3450</v>
      </c>
      <c r="AD20" s="45" t="s">
        <v>277</v>
      </c>
      <c r="AE20" s="5">
        <v>3450</v>
      </c>
      <c r="AF20" s="45" t="s">
        <v>68</v>
      </c>
      <c r="AG20" s="5">
        <v>3450</v>
      </c>
      <c r="AH20" s="45" t="s">
        <v>68</v>
      </c>
      <c r="AI20" s="5">
        <v>3450</v>
      </c>
      <c r="AJ20" s="45" t="s">
        <v>307</v>
      </c>
      <c r="AK20" s="5">
        <v>3500</v>
      </c>
      <c r="AL20" s="45" t="s">
        <v>67</v>
      </c>
      <c r="AM20" s="5">
        <v>3450</v>
      </c>
      <c r="AN20" s="45" t="s">
        <v>67</v>
      </c>
      <c r="AO20" s="5">
        <v>3450</v>
      </c>
      <c r="AP20" s="45" t="s">
        <v>67</v>
      </c>
      <c r="AQ20" s="5">
        <v>3450</v>
      </c>
      <c r="AR20" s="45" t="s">
        <v>67</v>
      </c>
      <c r="AS20" s="2" t="s">
        <v>340</v>
      </c>
      <c r="AT20" s="1"/>
      <c r="AU20" s="1" t="s">
        <v>342</v>
      </c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</row>
    <row r="21" spans="1:129" x14ac:dyDescent="0.2">
      <c r="B21" s="1">
        <v>18</v>
      </c>
      <c r="C21" s="1" t="s">
        <v>98</v>
      </c>
      <c r="D21" s="39" t="s">
        <v>331</v>
      </c>
      <c r="E21" s="39">
        <v>2017</v>
      </c>
      <c r="F21" s="1" t="s">
        <v>99</v>
      </c>
      <c r="G21" s="9">
        <v>2560</v>
      </c>
      <c r="H21" s="45" t="s">
        <v>120</v>
      </c>
      <c r="I21" s="9">
        <v>3450</v>
      </c>
      <c r="J21" s="45" t="s">
        <v>125</v>
      </c>
      <c r="K21" s="60">
        <v>3450</v>
      </c>
      <c r="L21" s="45" t="s">
        <v>140</v>
      </c>
      <c r="M21" s="5">
        <v>3450</v>
      </c>
      <c r="N21" s="45" t="s">
        <v>194</v>
      </c>
      <c r="O21" s="5">
        <v>3450</v>
      </c>
      <c r="P21" s="45" t="s">
        <v>67</v>
      </c>
      <c r="Q21" s="5">
        <v>3450</v>
      </c>
      <c r="R21" s="45" t="s">
        <v>67</v>
      </c>
      <c r="S21" s="45">
        <v>3450</v>
      </c>
      <c r="T21" s="45" t="s">
        <v>67</v>
      </c>
      <c r="U21" s="5">
        <v>3450</v>
      </c>
      <c r="V21" s="45" t="s">
        <v>68</v>
      </c>
      <c r="W21" s="5">
        <v>3450</v>
      </c>
      <c r="X21" s="45" t="s">
        <v>68</v>
      </c>
      <c r="Y21" s="5">
        <v>3450</v>
      </c>
      <c r="Z21" s="45" t="s">
        <v>68</v>
      </c>
      <c r="AA21" s="5">
        <v>3450</v>
      </c>
      <c r="AB21" s="45" t="s">
        <v>266</v>
      </c>
      <c r="AC21" s="5">
        <v>3450</v>
      </c>
      <c r="AD21" s="45" t="s">
        <v>278</v>
      </c>
      <c r="AE21" s="5">
        <v>3450</v>
      </c>
      <c r="AF21" s="45" t="s">
        <v>68</v>
      </c>
      <c r="AG21" s="5">
        <v>3450</v>
      </c>
      <c r="AH21" s="45" t="s">
        <v>68</v>
      </c>
      <c r="AI21" s="5">
        <v>3450</v>
      </c>
      <c r="AJ21" s="45" t="s">
        <v>306</v>
      </c>
      <c r="AK21" s="5">
        <v>3500</v>
      </c>
      <c r="AL21" s="45" t="s">
        <v>67</v>
      </c>
      <c r="AM21" s="5">
        <v>3450</v>
      </c>
      <c r="AN21" s="45" t="s">
        <v>67</v>
      </c>
      <c r="AO21" s="5">
        <v>3450</v>
      </c>
      <c r="AP21" s="45" t="s">
        <v>67</v>
      </c>
      <c r="AQ21" s="5">
        <v>3450</v>
      </c>
      <c r="AR21" s="45" t="s">
        <v>67</v>
      </c>
      <c r="AS21" s="2" t="s">
        <v>340</v>
      </c>
      <c r="AT21" s="1"/>
      <c r="AU21" s="1" t="s">
        <v>342</v>
      </c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</row>
    <row r="22" spans="1:129" x14ac:dyDescent="0.2">
      <c r="B22" s="1">
        <v>19</v>
      </c>
      <c r="C22" s="69" t="s">
        <v>82</v>
      </c>
      <c r="D22" s="69" t="s">
        <v>66</v>
      </c>
      <c r="E22" s="69">
        <v>2015</v>
      </c>
      <c r="F22" s="1" t="s">
        <v>83</v>
      </c>
      <c r="G22" s="9">
        <v>2950</v>
      </c>
      <c r="H22" s="45" t="s">
        <v>68</v>
      </c>
      <c r="I22" s="9">
        <v>3450</v>
      </c>
      <c r="J22" s="45" t="s">
        <v>128</v>
      </c>
      <c r="K22" s="5">
        <v>3450</v>
      </c>
      <c r="L22" s="45" t="s">
        <v>141</v>
      </c>
      <c r="M22" s="5">
        <v>3772.5</v>
      </c>
      <c r="N22" s="45" t="s">
        <v>207</v>
      </c>
      <c r="O22" s="5">
        <v>3243</v>
      </c>
      <c r="P22" s="45" t="s">
        <v>207</v>
      </c>
      <c r="Q22" s="5">
        <v>3450</v>
      </c>
      <c r="R22" s="45" t="s">
        <v>226</v>
      </c>
      <c r="S22" s="5">
        <v>3450</v>
      </c>
      <c r="T22" s="45" t="s">
        <v>67</v>
      </c>
      <c r="U22" s="5">
        <v>3450</v>
      </c>
      <c r="V22" s="45" t="s">
        <v>233</v>
      </c>
      <c r="W22" s="5">
        <v>3450</v>
      </c>
      <c r="X22" s="45" t="s">
        <v>243</v>
      </c>
      <c r="Y22" s="5">
        <v>3450</v>
      </c>
      <c r="Z22" s="45" t="s">
        <v>253</v>
      </c>
      <c r="AA22" s="5">
        <v>3450</v>
      </c>
      <c r="AB22" s="45" t="s">
        <v>263</v>
      </c>
      <c r="AC22" s="5">
        <v>3450</v>
      </c>
      <c r="AD22" s="45" t="s">
        <v>281</v>
      </c>
      <c r="AE22" s="5">
        <v>3450</v>
      </c>
      <c r="AF22" s="45" t="s">
        <v>281</v>
      </c>
      <c r="AG22" s="5">
        <v>3772.5</v>
      </c>
      <c r="AH22" s="45" t="s">
        <v>305</v>
      </c>
      <c r="AI22" s="5">
        <v>3450</v>
      </c>
      <c r="AJ22" s="45" t="s">
        <v>304</v>
      </c>
      <c r="AK22" s="5">
        <v>3450</v>
      </c>
      <c r="AL22" s="45" t="s">
        <v>318</v>
      </c>
      <c r="AM22" s="5">
        <v>3450</v>
      </c>
      <c r="AN22" s="45" t="s">
        <v>322</v>
      </c>
      <c r="AO22" s="5">
        <v>3450</v>
      </c>
      <c r="AP22" s="45" t="s">
        <v>333</v>
      </c>
      <c r="AQ22" s="5">
        <v>3450</v>
      </c>
      <c r="AR22" s="45" t="s">
        <v>352</v>
      </c>
      <c r="AS22" s="2" t="s">
        <v>340</v>
      </c>
      <c r="AT22" s="1"/>
      <c r="AU22" s="1" t="s">
        <v>342</v>
      </c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</row>
    <row r="23" spans="1:129" x14ac:dyDescent="0.2">
      <c r="A23" s="68"/>
      <c r="B23" s="1">
        <v>20</v>
      </c>
      <c r="C23" s="1" t="s">
        <v>91</v>
      </c>
      <c r="D23" s="69" t="s">
        <v>292</v>
      </c>
      <c r="E23" s="69">
        <v>2016</v>
      </c>
      <c r="F23" s="1" t="s">
        <v>86</v>
      </c>
      <c r="G23" s="9">
        <v>2560</v>
      </c>
      <c r="H23" s="45" t="s">
        <v>112</v>
      </c>
      <c r="I23" s="9">
        <v>3105</v>
      </c>
      <c r="J23" s="45" t="s">
        <v>135</v>
      </c>
      <c r="K23" s="60">
        <v>3205</v>
      </c>
      <c r="L23" s="45" t="s">
        <v>142</v>
      </c>
      <c r="M23" s="5">
        <v>3205</v>
      </c>
      <c r="N23" s="45" t="s">
        <v>199</v>
      </c>
      <c r="O23" s="5">
        <v>3205</v>
      </c>
      <c r="P23" s="45" t="s">
        <v>205</v>
      </c>
      <c r="Q23" s="5">
        <v>3205</v>
      </c>
      <c r="R23" s="45" t="s">
        <v>212</v>
      </c>
      <c r="S23" s="5">
        <v>3205</v>
      </c>
      <c r="T23" s="45" t="s">
        <v>232</v>
      </c>
      <c r="U23" s="5">
        <v>3205</v>
      </c>
      <c r="V23" s="45" t="s">
        <v>264</v>
      </c>
      <c r="W23" s="5">
        <v>3945</v>
      </c>
      <c r="X23" s="45" t="s">
        <v>264</v>
      </c>
      <c r="Y23" s="5">
        <v>3205</v>
      </c>
      <c r="Z23" s="45" t="s">
        <v>254</v>
      </c>
      <c r="AA23" s="5">
        <v>3600</v>
      </c>
      <c r="AB23" s="45" t="s">
        <v>264</v>
      </c>
      <c r="AC23" s="5">
        <v>3245</v>
      </c>
      <c r="AD23" s="45" t="s">
        <v>265</v>
      </c>
      <c r="AE23" s="5">
        <v>3245</v>
      </c>
      <c r="AF23" s="45" t="s">
        <v>284</v>
      </c>
      <c r="AG23" s="5">
        <v>4290</v>
      </c>
      <c r="AH23" s="45" t="s">
        <v>327</v>
      </c>
      <c r="AI23" s="5">
        <f>1210+2907.5</f>
        <v>4117.5</v>
      </c>
      <c r="AJ23" s="45" t="s">
        <v>332</v>
      </c>
      <c r="AK23" s="5">
        <v>3600</v>
      </c>
      <c r="AL23" s="45" t="s">
        <v>347</v>
      </c>
      <c r="AM23" s="5">
        <v>2907.5</v>
      </c>
      <c r="AN23" s="45" t="s">
        <v>347</v>
      </c>
      <c r="AO23" s="5">
        <v>4000</v>
      </c>
      <c r="AP23" s="45" t="s">
        <v>359</v>
      </c>
      <c r="AQ23" s="5">
        <v>4000</v>
      </c>
      <c r="AR23" s="45" t="s">
        <v>360</v>
      </c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</row>
    <row r="24" spans="1:129" ht="16.5" customHeight="1" x14ac:dyDescent="0.2">
      <c r="A24" s="1" t="s">
        <v>249</v>
      </c>
      <c r="B24" s="1">
        <v>21</v>
      </c>
      <c r="C24" s="1" t="s">
        <v>105</v>
      </c>
      <c r="D24" s="39" t="s">
        <v>66</v>
      </c>
      <c r="E24" s="39">
        <v>2015</v>
      </c>
      <c r="F24" s="1" t="s">
        <v>110</v>
      </c>
      <c r="G24" s="9">
        <v>2560</v>
      </c>
      <c r="H24" s="45" t="s">
        <v>111</v>
      </c>
      <c r="I24" s="9">
        <v>3105</v>
      </c>
      <c r="J24" s="45" t="s">
        <v>111</v>
      </c>
      <c r="K24" s="60">
        <v>3243</v>
      </c>
      <c r="L24" s="45" t="s">
        <v>146</v>
      </c>
      <c r="M24" s="5">
        <v>3450</v>
      </c>
      <c r="N24" s="45" t="s">
        <v>206</v>
      </c>
      <c r="O24" s="5">
        <v>3243</v>
      </c>
      <c r="P24" s="45" t="s">
        <v>67</v>
      </c>
      <c r="Q24" s="5">
        <v>3243</v>
      </c>
      <c r="R24" s="45" t="s">
        <v>67</v>
      </c>
      <c r="S24" s="5">
        <v>3243</v>
      </c>
      <c r="T24" s="45" t="s">
        <v>67</v>
      </c>
      <c r="U24" s="5"/>
      <c r="V24" s="45"/>
      <c r="W24" s="5"/>
      <c r="X24" s="45"/>
      <c r="Y24" s="5"/>
      <c r="Z24" s="45"/>
      <c r="AA24" s="5"/>
      <c r="AB24" s="45"/>
      <c r="AC24" s="5"/>
      <c r="AD24" s="45"/>
      <c r="AE24" s="5"/>
      <c r="AF24" s="45"/>
      <c r="AG24" s="5"/>
      <c r="AH24" s="45"/>
      <c r="AI24" s="5"/>
      <c r="AJ24" s="45"/>
      <c r="AK24" s="5"/>
      <c r="AL24" s="45"/>
      <c r="AM24" s="5"/>
      <c r="AN24" s="45"/>
      <c r="AO24" s="5"/>
      <c r="AP24" s="45"/>
      <c r="AQ24" s="5"/>
      <c r="AR24" s="45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</row>
    <row r="25" spans="1:129" ht="15" x14ac:dyDescent="0.25">
      <c r="B25" s="1">
        <v>22</v>
      </c>
      <c r="C25" s="1" t="s">
        <v>97</v>
      </c>
      <c r="D25" s="69" t="s">
        <v>292</v>
      </c>
      <c r="E25" s="69">
        <v>2016</v>
      </c>
      <c r="F25" s="1" t="s">
        <v>97</v>
      </c>
      <c r="G25" s="9">
        <v>2560</v>
      </c>
      <c r="H25" s="45" t="s">
        <v>114</v>
      </c>
      <c r="I25" s="9">
        <v>3243</v>
      </c>
      <c r="J25" s="45" t="s">
        <v>130</v>
      </c>
      <c r="K25" s="60">
        <v>3243</v>
      </c>
      <c r="L25" s="45" t="s">
        <v>182</v>
      </c>
      <c r="M25" s="5">
        <v>3243</v>
      </c>
      <c r="N25" s="45" t="s">
        <v>189</v>
      </c>
      <c r="O25" s="5">
        <v>3243</v>
      </c>
      <c r="P25" s="45" t="s">
        <v>204</v>
      </c>
      <c r="Q25" s="5">
        <v>3243</v>
      </c>
      <c r="R25" s="45" t="s">
        <v>215</v>
      </c>
      <c r="S25" s="5">
        <v>3243</v>
      </c>
      <c r="T25" s="45" t="s">
        <v>229</v>
      </c>
      <c r="U25" s="5">
        <v>3243</v>
      </c>
      <c r="V25" s="45" t="s">
        <v>237</v>
      </c>
      <c r="W25" s="5">
        <v>3243</v>
      </c>
      <c r="X25" t="s">
        <v>251</v>
      </c>
      <c r="Y25" s="5">
        <v>3243</v>
      </c>
      <c r="Z25" s="45" t="s">
        <v>242</v>
      </c>
      <c r="AA25" s="5">
        <v>3450</v>
      </c>
      <c r="AB25" s="45" t="s">
        <v>258</v>
      </c>
      <c r="AC25" s="5">
        <v>3243</v>
      </c>
      <c r="AD25" s="45" t="s">
        <v>273</v>
      </c>
      <c r="AE25" s="5">
        <v>3243</v>
      </c>
      <c r="AF25" s="45" t="s">
        <v>290</v>
      </c>
      <c r="AG25" s="5">
        <v>3243</v>
      </c>
      <c r="AH25" s="45" t="s">
        <v>294</v>
      </c>
      <c r="AI25" s="5">
        <v>3243</v>
      </c>
      <c r="AJ25" s="45" t="s">
        <v>298</v>
      </c>
      <c r="AK25" s="5">
        <v>3243</v>
      </c>
      <c r="AL25" s="45" t="s">
        <v>317</v>
      </c>
      <c r="AM25" s="5">
        <v>3243</v>
      </c>
      <c r="AN25" s="45" t="s">
        <v>324</v>
      </c>
      <c r="AO25" s="5">
        <v>3600</v>
      </c>
      <c r="AP25" s="45" t="s">
        <v>334</v>
      </c>
      <c r="AQ25" s="5">
        <v>3450</v>
      </c>
      <c r="AR25" s="45" t="s">
        <v>349</v>
      </c>
      <c r="AS25" s="1" t="s">
        <v>340</v>
      </c>
      <c r="AT25" s="1"/>
      <c r="AU25" s="1" t="s">
        <v>342</v>
      </c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</row>
    <row r="26" spans="1:129" x14ac:dyDescent="0.2">
      <c r="C26" s="6" t="s">
        <v>36</v>
      </c>
      <c r="D26" s="6"/>
      <c r="E26" s="6"/>
      <c r="F26" s="6"/>
      <c r="G26" s="7">
        <f>SUM(G7:G25)</f>
        <v>49670</v>
      </c>
      <c r="H26" s="7" t="s">
        <v>57</v>
      </c>
      <c r="I26" s="7">
        <f>SUM(I7:I25)</f>
        <v>65800.149999999994</v>
      </c>
      <c r="J26" s="7" t="s">
        <v>57</v>
      </c>
      <c r="K26" s="7">
        <f>SUM(K7:K25)</f>
        <v>60405</v>
      </c>
      <c r="L26" s="7" t="s">
        <v>57</v>
      </c>
      <c r="M26" s="7">
        <f>SUM(M7:M25)</f>
        <v>63378.5</v>
      </c>
      <c r="N26" s="7" t="s">
        <v>57</v>
      </c>
      <c r="O26" s="7">
        <f t="shared" ref="O26:AA26" si="0">SUM(O7:O25)</f>
        <v>62088</v>
      </c>
      <c r="P26" s="7">
        <f t="shared" si="0"/>
        <v>0</v>
      </c>
      <c r="Q26" s="7">
        <f t="shared" si="0"/>
        <v>58895</v>
      </c>
      <c r="R26" s="7">
        <f t="shared" si="0"/>
        <v>0</v>
      </c>
      <c r="S26" s="7">
        <f t="shared" si="0"/>
        <v>58890</v>
      </c>
      <c r="T26" s="7">
        <f t="shared" si="0"/>
        <v>0</v>
      </c>
      <c r="U26" s="7">
        <f t="shared" si="0"/>
        <v>56914.5</v>
      </c>
      <c r="V26" s="7">
        <f t="shared" si="0"/>
        <v>0</v>
      </c>
      <c r="W26" s="7">
        <f t="shared" si="0"/>
        <v>58279</v>
      </c>
      <c r="X26" s="7">
        <f t="shared" si="0"/>
        <v>0</v>
      </c>
      <c r="Y26" s="7">
        <f t="shared" si="0"/>
        <v>56951</v>
      </c>
      <c r="Z26" s="7">
        <f t="shared" si="0"/>
        <v>0</v>
      </c>
      <c r="AA26" s="7">
        <f t="shared" si="0"/>
        <v>57808</v>
      </c>
      <c r="AB26" s="7">
        <f t="shared" ref="AB26:AP26" si="1">SUM(AB7:AB24)</f>
        <v>0</v>
      </c>
      <c r="AC26" s="7">
        <f>SUM(AC7:AC25)</f>
        <v>57863.5</v>
      </c>
      <c r="AD26" s="7">
        <f t="shared" si="1"/>
        <v>0</v>
      </c>
      <c r="AE26" s="7">
        <f>SUM(AE7:AE25)</f>
        <v>56980</v>
      </c>
      <c r="AF26" s="7">
        <f t="shared" si="1"/>
        <v>0</v>
      </c>
      <c r="AG26" s="7">
        <f>SUM(AG7:AG25)</f>
        <v>60808.5</v>
      </c>
      <c r="AH26" s="7">
        <f t="shared" si="1"/>
        <v>0</v>
      </c>
      <c r="AI26" s="7">
        <f>SUM(AI7:AI25)</f>
        <v>59361</v>
      </c>
      <c r="AJ26" s="7">
        <f t="shared" si="1"/>
        <v>0</v>
      </c>
      <c r="AK26" s="7">
        <f>SUM(AK7:AK25)</f>
        <v>57930.5</v>
      </c>
      <c r="AL26" s="7">
        <f t="shared" si="1"/>
        <v>0</v>
      </c>
      <c r="AM26" s="7">
        <f t="shared" si="1"/>
        <v>54533</v>
      </c>
      <c r="AN26" s="7">
        <f t="shared" si="1"/>
        <v>0</v>
      </c>
      <c r="AO26" s="7">
        <f>SUM(AO7:AO25)</f>
        <v>58708</v>
      </c>
      <c r="AP26" s="7">
        <f t="shared" si="1"/>
        <v>0</v>
      </c>
      <c r="AQ26" s="7">
        <f>SUM(AQ7:AQ25)</f>
        <v>58178.5</v>
      </c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</row>
    <row r="29" spans="1:129" ht="16.5" x14ac:dyDescent="0.25">
      <c r="C29" s="38" t="s">
        <v>1035</v>
      </c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</row>
    <row r="30" spans="1:129" x14ac:dyDescent="0.2">
      <c r="B30" s="1">
        <v>3</v>
      </c>
      <c r="C30" s="69" t="s">
        <v>94</v>
      </c>
      <c r="D30" s="69" t="s">
        <v>78</v>
      </c>
      <c r="E30" s="69">
        <v>2015</v>
      </c>
      <c r="F30" s="1" t="s">
        <v>95</v>
      </c>
      <c r="G30" s="11">
        <v>2560</v>
      </c>
      <c r="H30" s="55" t="s">
        <v>68</v>
      </c>
      <c r="I30" s="9">
        <v>3243</v>
      </c>
      <c r="J30" s="9" t="s">
        <v>136</v>
      </c>
      <c r="K30" s="60">
        <v>3243</v>
      </c>
      <c r="L30" s="45" t="s">
        <v>138</v>
      </c>
      <c r="M30" s="60">
        <v>3243</v>
      </c>
      <c r="N30" s="45" t="s">
        <v>195</v>
      </c>
      <c r="O30" s="5">
        <v>3243</v>
      </c>
      <c r="P30" s="45" t="s">
        <v>67</v>
      </c>
      <c r="Q30" s="5">
        <v>3243</v>
      </c>
      <c r="R30" s="45" t="s">
        <v>1047</v>
      </c>
      <c r="S30" s="5">
        <v>3243</v>
      </c>
      <c r="T30" s="45" t="s">
        <v>1048</v>
      </c>
      <c r="U30" s="5">
        <v>3243</v>
      </c>
      <c r="V30" s="45" t="s">
        <v>68</v>
      </c>
      <c r="W30" s="5">
        <v>3243</v>
      </c>
      <c r="X30" s="45" t="s">
        <v>1049</v>
      </c>
      <c r="Y30" s="5">
        <v>3243</v>
      </c>
      <c r="Z30" s="45" t="s">
        <v>68</v>
      </c>
      <c r="AA30" s="5">
        <v>3243</v>
      </c>
      <c r="AB30" s="45" t="s">
        <v>67</v>
      </c>
      <c r="AC30" s="5">
        <v>3243</v>
      </c>
      <c r="AD30" s="45" t="s">
        <v>67</v>
      </c>
      <c r="AE30" s="5">
        <v>3243</v>
      </c>
      <c r="AF30" s="45" t="s">
        <v>68</v>
      </c>
      <c r="AG30" s="5">
        <v>3243</v>
      </c>
      <c r="AH30" s="45" t="s">
        <v>68</v>
      </c>
      <c r="AI30" s="5">
        <v>3243</v>
      </c>
      <c r="AJ30" s="45" t="s">
        <v>302</v>
      </c>
      <c r="AK30" s="67" t="s">
        <v>325</v>
      </c>
      <c r="AL30" s="45"/>
      <c r="AM30" s="67" t="s">
        <v>325</v>
      </c>
      <c r="AN30" s="45"/>
      <c r="AO30" s="67" t="s">
        <v>325</v>
      </c>
      <c r="AP30" s="45"/>
      <c r="AQ30" s="5"/>
      <c r="AR30" s="45"/>
      <c r="AS30" s="2" t="s">
        <v>1050</v>
      </c>
    </row>
    <row r="31" spans="1:129" x14ac:dyDescent="0.2">
      <c r="A31" s="1" t="s">
        <v>76</v>
      </c>
      <c r="B31" s="1">
        <v>11</v>
      </c>
      <c r="C31" s="1" t="s">
        <v>102</v>
      </c>
      <c r="D31" s="39" t="s">
        <v>66</v>
      </c>
      <c r="E31" s="39">
        <v>2015</v>
      </c>
      <c r="F31" s="1" t="s">
        <v>106</v>
      </c>
      <c r="G31" s="9">
        <v>1600</v>
      </c>
      <c r="H31" s="55" t="s">
        <v>68</v>
      </c>
      <c r="I31" s="9"/>
      <c r="J31" s="45"/>
      <c r="K31" s="60"/>
      <c r="L31" s="45"/>
      <c r="M31" s="60"/>
      <c r="N31" s="45"/>
      <c r="O31" s="5"/>
      <c r="P31" s="45"/>
      <c r="Q31" s="5"/>
      <c r="R31" s="45"/>
      <c r="S31" s="5"/>
      <c r="T31" s="45"/>
      <c r="U31" s="5"/>
      <c r="V31" s="45"/>
      <c r="W31" s="5"/>
      <c r="X31" s="45"/>
      <c r="Y31" s="5"/>
      <c r="Z31" s="45"/>
      <c r="AA31" s="5"/>
      <c r="AB31" s="45"/>
      <c r="AC31" s="5"/>
      <c r="AD31" s="45"/>
      <c r="AE31" s="5"/>
      <c r="AF31" s="45"/>
      <c r="AG31" s="67"/>
      <c r="AH31" s="45"/>
      <c r="AI31" s="5"/>
      <c r="AJ31" s="45"/>
      <c r="AK31" s="5"/>
      <c r="AL31" s="45"/>
      <c r="AM31" s="5"/>
      <c r="AN31" s="45"/>
      <c r="AO31" s="5"/>
      <c r="AP31" s="45"/>
      <c r="AQ31" s="5"/>
      <c r="AR31" s="45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</row>
    <row r="32" spans="1:129" x14ac:dyDescent="0.2">
      <c r="A32" s="1" t="s">
        <v>76</v>
      </c>
      <c r="B32" s="1">
        <v>12</v>
      </c>
      <c r="C32" s="1" t="s">
        <v>92</v>
      </c>
      <c r="D32" s="39" t="s">
        <v>66</v>
      </c>
      <c r="E32" s="39">
        <v>2015</v>
      </c>
      <c r="F32" s="1" t="s">
        <v>92</v>
      </c>
      <c r="G32" s="9">
        <v>2560</v>
      </c>
      <c r="H32" s="55" t="s">
        <v>113</v>
      </c>
      <c r="I32" s="9"/>
      <c r="J32" s="55"/>
      <c r="K32" s="60"/>
      <c r="L32" s="45"/>
      <c r="M32" s="5"/>
      <c r="N32" s="45"/>
      <c r="O32" s="5"/>
      <c r="P32" s="45"/>
      <c r="Q32" s="5"/>
      <c r="R32" s="45"/>
      <c r="S32" s="5"/>
      <c r="T32" s="45"/>
      <c r="U32" s="5"/>
      <c r="V32" s="45"/>
      <c r="W32" s="5"/>
      <c r="X32" s="45"/>
      <c r="Y32" s="5"/>
      <c r="Z32" s="45"/>
      <c r="AA32" s="5"/>
      <c r="AB32" s="45"/>
      <c r="AC32" s="5"/>
      <c r="AD32" s="45"/>
      <c r="AE32" s="5"/>
      <c r="AF32" s="45"/>
      <c r="AG32" s="67"/>
      <c r="AH32" s="45"/>
      <c r="AI32" s="5"/>
      <c r="AJ32" s="45"/>
      <c r="AK32" s="5"/>
      <c r="AL32" s="45"/>
      <c r="AM32" s="5"/>
      <c r="AN32" s="45"/>
      <c r="AO32" s="5"/>
      <c r="AP32" s="45"/>
      <c r="AQ32" s="5"/>
      <c r="AR32" s="45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</row>
    <row r="33" spans="1:129" x14ac:dyDescent="0.2">
      <c r="A33" s="1" t="s">
        <v>249</v>
      </c>
      <c r="B33" s="1">
        <v>23</v>
      </c>
      <c r="C33" s="1" t="s">
        <v>159</v>
      </c>
      <c r="D33" s="39" t="s">
        <v>66</v>
      </c>
      <c r="E33" s="39">
        <v>2015</v>
      </c>
      <c r="F33" s="1" t="s">
        <v>159</v>
      </c>
      <c r="G33" s="11">
        <v>3200</v>
      </c>
      <c r="H33" s="55" t="s">
        <v>196</v>
      </c>
      <c r="I33" s="9">
        <v>3945</v>
      </c>
      <c r="J33" s="9" t="s">
        <v>197</v>
      </c>
      <c r="K33" s="60">
        <v>3772.5</v>
      </c>
      <c r="L33" s="9" t="s">
        <v>197</v>
      </c>
      <c r="M33" s="60">
        <v>4117.5</v>
      </c>
      <c r="N33" s="45" t="s">
        <v>67</v>
      </c>
      <c r="O33" s="5">
        <v>3945</v>
      </c>
      <c r="P33" s="45" t="s">
        <v>67</v>
      </c>
      <c r="Q33" s="5">
        <v>3255</v>
      </c>
      <c r="R33" s="45" t="s">
        <v>67</v>
      </c>
      <c r="S33" s="45" t="s">
        <v>76</v>
      </c>
      <c r="T33" s="45"/>
      <c r="U33" s="45"/>
      <c r="V33" s="45"/>
      <c r="W33" s="45"/>
      <c r="X33" s="45"/>
      <c r="Y33" s="45"/>
      <c r="Z33" s="45"/>
      <c r="AA33" s="45"/>
      <c r="AB33" s="45"/>
      <c r="AC33" s="5"/>
      <c r="AD33" s="45"/>
      <c r="AE33" s="5"/>
      <c r="AF33" s="45"/>
      <c r="AG33" s="67"/>
      <c r="AH33" s="45"/>
      <c r="AI33" s="5"/>
      <c r="AJ33" s="45"/>
      <c r="AK33" s="5"/>
      <c r="AL33" s="45"/>
      <c r="AM33" s="5"/>
      <c r="AN33" s="45"/>
      <c r="AO33" s="5"/>
      <c r="AP33" s="45"/>
      <c r="AQ33" s="5"/>
      <c r="AR33" s="45"/>
    </row>
    <row r="34" spans="1:129" x14ac:dyDescent="0.2"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</row>
    <row r="36" spans="1:129" ht="16.5" x14ac:dyDescent="0.25">
      <c r="C36" s="38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</row>
    <row r="37" spans="1:129" x14ac:dyDescent="0.2">
      <c r="G37" s="9"/>
      <c r="H37" s="45"/>
      <c r="I37" s="9"/>
      <c r="J37" s="45"/>
      <c r="K37" s="5"/>
      <c r="L37" s="45"/>
      <c r="M37" s="5"/>
      <c r="N37" s="45"/>
      <c r="O37" s="5"/>
      <c r="P37" s="45"/>
      <c r="Q37" s="5"/>
      <c r="R37" s="45"/>
      <c r="S37" s="5"/>
      <c r="T37" s="45"/>
      <c r="U37" s="5"/>
      <c r="V37" s="45"/>
      <c r="W37" s="5"/>
      <c r="X37" s="45"/>
      <c r="Y37" s="5"/>
      <c r="Z37" s="45"/>
      <c r="AA37" s="5"/>
      <c r="AB37" s="45"/>
      <c r="AC37" s="5"/>
      <c r="AD37" s="45"/>
      <c r="AE37" s="5"/>
      <c r="AF37" s="45"/>
      <c r="AG37" s="5"/>
      <c r="AH37" s="45"/>
      <c r="AI37" s="5"/>
      <c r="AJ37" s="45"/>
      <c r="AK37" s="5"/>
      <c r="AL37" s="45"/>
      <c r="AM37" s="5"/>
      <c r="AN37" s="45"/>
      <c r="AO37" s="5"/>
      <c r="AP37" s="45"/>
      <c r="AQ37" s="5"/>
      <c r="AR37" s="45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</row>
    <row r="38" spans="1:129" x14ac:dyDescent="0.2">
      <c r="F38" s="12"/>
      <c r="G38" s="9"/>
      <c r="H38" s="45"/>
      <c r="I38" s="36"/>
      <c r="J38" s="45"/>
      <c r="K38" s="5"/>
      <c r="L38" s="45"/>
      <c r="M38" s="5"/>
      <c r="N38" s="45"/>
      <c r="O38" s="5"/>
      <c r="P38" s="45"/>
      <c r="Q38" s="5"/>
      <c r="R38" s="45"/>
      <c r="S38" s="5"/>
      <c r="T38" s="45"/>
      <c r="U38" s="5"/>
      <c r="V38" s="45"/>
      <c r="W38" s="5"/>
      <c r="X38" s="45"/>
      <c r="Y38" s="5"/>
      <c r="Z38" s="45"/>
      <c r="AA38" s="5"/>
      <c r="AB38" s="45"/>
      <c r="AC38" s="5"/>
      <c r="AD38" s="45"/>
      <c r="AE38" s="5"/>
      <c r="AF38" s="45"/>
      <c r="AG38" s="5"/>
      <c r="AH38" s="45"/>
      <c r="AI38" s="5"/>
      <c r="AJ38" s="45"/>
      <c r="AK38" s="5"/>
      <c r="AL38" s="45"/>
      <c r="AM38" s="5"/>
      <c r="AN38" s="45"/>
      <c r="AO38" s="5"/>
      <c r="AP38" s="45"/>
      <c r="AQ38" s="5"/>
      <c r="AR38" s="45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</row>
    <row r="39" spans="1:129" x14ac:dyDescent="0.2">
      <c r="G39" s="9"/>
      <c r="H39" s="45"/>
      <c r="I39" s="37"/>
      <c r="J39" s="45"/>
      <c r="K39" s="10"/>
      <c r="L39" s="45"/>
      <c r="M39" s="5"/>
      <c r="N39" s="45"/>
      <c r="O39" s="5"/>
      <c r="P39" s="45"/>
      <c r="Q39" s="5"/>
      <c r="R39" s="45"/>
      <c r="S39" s="5"/>
      <c r="T39" s="45"/>
      <c r="U39" s="5"/>
      <c r="V39" s="45"/>
      <c r="W39" s="5"/>
      <c r="X39" s="45"/>
      <c r="Y39" s="5"/>
      <c r="Z39" s="45"/>
      <c r="AA39" s="5"/>
      <c r="AB39" s="45"/>
      <c r="AC39" s="5"/>
      <c r="AD39" s="45"/>
      <c r="AE39" s="5"/>
      <c r="AF39" s="45"/>
      <c r="AG39" s="5"/>
      <c r="AH39" s="45"/>
      <c r="AI39" s="5"/>
      <c r="AJ39" s="45"/>
      <c r="AK39" s="5"/>
      <c r="AL39" s="45"/>
      <c r="AM39" s="5"/>
      <c r="AN39" s="45"/>
      <c r="AO39" s="5"/>
      <c r="AP39" s="45"/>
      <c r="AQ39" s="5"/>
      <c r="AR39" s="45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</row>
  </sheetData>
  <sortState ref="C8:F29">
    <sortCondition ref="C7"/>
  </sortState>
  <mergeCells count="5">
    <mergeCell ref="B2:G2"/>
    <mergeCell ref="B3:G3"/>
    <mergeCell ref="H3:J3"/>
    <mergeCell ref="B4:G4"/>
    <mergeCell ref="H4:J4"/>
  </mergeCell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DY54"/>
  <sheetViews>
    <sheetView zoomScaleNormal="100" workbookViewId="0">
      <pane xSplit="5" ySplit="6" topLeftCell="AK7" activePane="bottomRight" state="frozen"/>
      <selection pane="topRight" activeCell="F1" sqref="F1"/>
      <selection pane="bottomLeft" activeCell="A7" sqref="A7"/>
      <selection pane="bottomRight" activeCell="AU15" sqref="AU15"/>
    </sheetView>
  </sheetViews>
  <sheetFormatPr baseColWidth="10" defaultColWidth="11.42578125" defaultRowHeight="14.25" x14ac:dyDescent="0.2"/>
  <cols>
    <col min="1" max="1" width="6.42578125" style="1" customWidth="1"/>
    <col min="2" max="2" width="5.140625" style="1" customWidth="1"/>
    <col min="3" max="3" width="40" style="1" bestFit="1" customWidth="1"/>
    <col min="4" max="4" width="14.140625" style="1" customWidth="1"/>
    <col min="5" max="5" width="5.5703125" style="1" customWidth="1"/>
    <col min="6" max="6" width="49" style="1" customWidth="1"/>
    <col min="7" max="7" width="15.5703125" style="41" bestFit="1" customWidth="1"/>
    <col min="8" max="8" width="11.140625" style="41" customWidth="1"/>
    <col min="9" max="9" width="11.5703125" style="41" customWidth="1"/>
    <col min="10" max="10" width="10.140625" style="41" customWidth="1"/>
    <col min="11" max="11" width="11.5703125" style="2" customWidth="1"/>
    <col min="12" max="12" width="9.28515625" style="41" customWidth="1"/>
    <col min="13" max="13" width="11.5703125" style="2" customWidth="1"/>
    <col min="14" max="14" width="8.28515625" style="41" customWidth="1"/>
    <col min="15" max="15" width="11.5703125" style="2" customWidth="1"/>
    <col min="16" max="16" width="8.42578125" style="41" customWidth="1"/>
    <col min="17" max="17" width="11.5703125" style="2" customWidth="1"/>
    <col min="18" max="18" width="7.42578125" style="41" customWidth="1"/>
    <col min="19" max="19" width="11.5703125" style="2" customWidth="1"/>
    <col min="20" max="20" width="7.7109375" style="41" bestFit="1" customWidth="1"/>
    <col min="21" max="21" width="12" style="2" customWidth="1"/>
    <col min="22" max="22" width="8.42578125" style="41" customWidth="1"/>
    <col min="23" max="23" width="11.5703125" style="2" customWidth="1"/>
    <col min="24" max="24" width="7.85546875" style="41" customWidth="1"/>
    <col min="25" max="25" width="11.5703125" style="2" customWidth="1"/>
    <col min="26" max="26" width="10" style="41" bestFit="1" customWidth="1"/>
    <col min="27" max="27" width="11.5703125" style="2" customWidth="1"/>
    <col min="28" max="28" width="10" style="41" bestFit="1" customWidth="1"/>
    <col min="29" max="29" width="11.5703125" style="2" customWidth="1"/>
    <col min="30" max="30" width="10" style="41" bestFit="1" customWidth="1"/>
    <col min="31" max="31" width="11.5703125" style="2" customWidth="1"/>
    <col min="32" max="32" width="10" style="41" bestFit="1" customWidth="1"/>
    <col min="33" max="33" width="11.5703125" style="2" customWidth="1"/>
    <col min="34" max="34" width="8.5703125" style="41" customWidth="1"/>
    <col min="35" max="35" width="11.5703125" style="2" customWidth="1"/>
    <col min="36" max="36" width="8.85546875" style="41" customWidth="1"/>
    <col min="37" max="37" width="11.5703125" style="2" customWidth="1"/>
    <col min="38" max="38" width="9.5703125" style="41" customWidth="1"/>
    <col min="39" max="39" width="11.5703125" style="2" customWidth="1"/>
    <col min="40" max="40" width="8.85546875" style="41" customWidth="1"/>
    <col min="41" max="41" width="11.5703125" style="2" customWidth="1"/>
    <col min="42" max="42" width="9.85546875" style="41" customWidth="1"/>
    <col min="43" max="43" width="11.5703125" style="2" customWidth="1"/>
    <col min="44" max="44" width="7.7109375" style="41" bestFit="1" customWidth="1"/>
    <col min="45" max="129" width="11.42578125" style="2"/>
    <col min="130" max="16384" width="11.42578125" style="1"/>
  </cols>
  <sheetData>
    <row r="1" spans="1:129" x14ac:dyDescent="0.2">
      <c r="H1" s="3" t="s">
        <v>70</v>
      </c>
      <c r="I1" s="3" t="s">
        <v>71</v>
      </c>
      <c r="J1" s="3" t="s">
        <v>72</v>
      </c>
    </row>
    <row r="2" spans="1:129" ht="18.75" x14ac:dyDescent="0.25">
      <c r="B2" s="278" t="s">
        <v>612</v>
      </c>
      <c r="C2" s="278"/>
      <c r="D2" s="278"/>
      <c r="E2" s="278"/>
      <c r="F2" s="278"/>
      <c r="G2" s="278"/>
      <c r="H2" s="57">
        <v>3450</v>
      </c>
      <c r="I2" s="57">
        <v>5375</v>
      </c>
      <c r="J2" s="57">
        <v>4780</v>
      </c>
      <c r="N2" s="2"/>
      <c r="P2" s="2"/>
      <c r="R2" s="2"/>
      <c r="T2" s="2"/>
      <c r="V2" s="2"/>
      <c r="X2" s="2"/>
      <c r="Z2" s="2"/>
      <c r="AB2" s="2"/>
      <c r="AD2" s="2"/>
      <c r="AF2" s="2"/>
      <c r="AH2" s="2"/>
      <c r="AJ2" s="2"/>
      <c r="AL2" s="2"/>
      <c r="AN2" s="2"/>
      <c r="AP2" s="2"/>
      <c r="AR2" s="2"/>
    </row>
    <row r="3" spans="1:129" ht="18.75" x14ac:dyDescent="0.25">
      <c r="B3" s="278" t="s">
        <v>868</v>
      </c>
      <c r="C3" s="278"/>
      <c r="D3" s="278"/>
      <c r="E3" s="278"/>
      <c r="F3" s="278"/>
      <c r="G3" s="278"/>
      <c r="H3" s="278"/>
      <c r="I3" s="278"/>
      <c r="J3" s="278"/>
      <c r="L3" s="2"/>
      <c r="N3" s="2"/>
      <c r="P3" s="2"/>
      <c r="R3" s="2"/>
      <c r="T3" s="2"/>
      <c r="V3" s="2"/>
      <c r="X3" s="2"/>
      <c r="Z3" s="2"/>
      <c r="AB3" s="2"/>
      <c r="AD3" s="2"/>
      <c r="AF3" s="2"/>
      <c r="AH3" s="2"/>
      <c r="AJ3" s="2"/>
      <c r="AL3" s="2"/>
      <c r="AN3" s="2"/>
      <c r="AP3" s="2"/>
      <c r="AR3" s="2"/>
    </row>
    <row r="4" spans="1:129" ht="18.75" x14ac:dyDescent="0.25">
      <c r="B4" s="278" t="s">
        <v>363</v>
      </c>
      <c r="C4" s="278"/>
      <c r="D4" s="278"/>
      <c r="E4" s="278"/>
      <c r="F4" s="278"/>
      <c r="G4" s="278"/>
      <c r="H4" s="278"/>
      <c r="I4" s="278"/>
      <c r="J4" s="278"/>
      <c r="L4" s="2"/>
      <c r="N4" s="2"/>
      <c r="P4" s="2"/>
      <c r="R4" s="2"/>
      <c r="T4" s="2"/>
      <c r="V4" s="2"/>
      <c r="X4" s="2"/>
      <c r="Z4" s="2"/>
      <c r="AB4" s="2"/>
      <c r="AD4" s="2"/>
      <c r="AF4" s="2"/>
      <c r="AH4" s="2"/>
      <c r="AJ4" s="2"/>
      <c r="AL4" s="2"/>
      <c r="AN4" s="2"/>
      <c r="AP4" s="2"/>
      <c r="AR4" s="2"/>
    </row>
    <row r="5" spans="1:129" s="42" customFormat="1" ht="16.5" x14ac:dyDescent="0.25">
      <c r="G5" s="46"/>
      <c r="H5" s="41" t="s">
        <v>27</v>
      </c>
      <c r="I5" s="41" t="s">
        <v>5</v>
      </c>
      <c r="J5" s="41" t="s">
        <v>27</v>
      </c>
      <c r="K5" s="41" t="s">
        <v>6</v>
      </c>
      <c r="L5" s="41" t="s">
        <v>27</v>
      </c>
      <c r="M5" s="41" t="s">
        <v>7</v>
      </c>
      <c r="N5" s="41" t="s">
        <v>27</v>
      </c>
      <c r="O5" s="41" t="s">
        <v>8</v>
      </c>
      <c r="P5" s="41" t="s">
        <v>27</v>
      </c>
      <c r="Q5" s="41" t="s">
        <v>9</v>
      </c>
      <c r="R5" s="41" t="s">
        <v>27</v>
      </c>
      <c r="S5" s="41" t="s">
        <v>10</v>
      </c>
      <c r="T5" s="41" t="s">
        <v>27</v>
      </c>
      <c r="U5" s="41" t="s">
        <v>11</v>
      </c>
      <c r="V5" s="41" t="s">
        <v>27</v>
      </c>
      <c r="W5" s="41" t="s">
        <v>12</v>
      </c>
      <c r="X5" s="41" t="s">
        <v>27</v>
      </c>
      <c r="Y5" s="41" t="s">
        <v>13</v>
      </c>
      <c r="Z5" s="41" t="s">
        <v>27</v>
      </c>
      <c r="AA5" s="41" t="s">
        <v>14</v>
      </c>
      <c r="AB5" s="41" t="s">
        <v>27</v>
      </c>
      <c r="AC5" s="41" t="s">
        <v>15</v>
      </c>
      <c r="AD5" s="41" t="s">
        <v>27</v>
      </c>
      <c r="AE5" s="41" t="s">
        <v>16</v>
      </c>
      <c r="AF5" s="41" t="s">
        <v>27</v>
      </c>
      <c r="AG5" s="41" t="s">
        <v>17</v>
      </c>
      <c r="AH5" s="41" t="s">
        <v>27</v>
      </c>
      <c r="AI5" s="41" t="s">
        <v>18</v>
      </c>
      <c r="AJ5" s="41" t="s">
        <v>27</v>
      </c>
      <c r="AK5" s="41" t="s">
        <v>19</v>
      </c>
      <c r="AL5" s="41" t="s">
        <v>27</v>
      </c>
      <c r="AM5" s="41" t="s">
        <v>20</v>
      </c>
      <c r="AN5" s="41" t="s">
        <v>27</v>
      </c>
      <c r="AO5" s="41" t="s">
        <v>21</v>
      </c>
      <c r="AP5" s="41" t="s">
        <v>27</v>
      </c>
      <c r="AQ5" s="41" t="s">
        <v>22</v>
      </c>
      <c r="AR5" s="41" t="s">
        <v>27</v>
      </c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</row>
    <row r="6" spans="1:129" s="42" customFormat="1" ht="16.5" x14ac:dyDescent="0.25">
      <c r="B6" s="38" t="s">
        <v>0</v>
      </c>
      <c r="C6" s="38" t="s">
        <v>1</v>
      </c>
      <c r="D6" s="38"/>
      <c r="E6" s="38"/>
      <c r="F6" s="38"/>
      <c r="G6" s="46" t="s">
        <v>2</v>
      </c>
      <c r="H6" s="41" t="s">
        <v>28</v>
      </c>
      <c r="I6" s="41" t="s">
        <v>26</v>
      </c>
      <c r="J6" s="41" t="s">
        <v>869</v>
      </c>
      <c r="K6" s="41" t="s">
        <v>61</v>
      </c>
      <c r="L6" s="41" t="s">
        <v>869</v>
      </c>
      <c r="M6" s="41" t="s">
        <v>3</v>
      </c>
      <c r="N6" s="41" t="s">
        <v>869</v>
      </c>
      <c r="O6" s="41" t="s">
        <v>4</v>
      </c>
      <c r="P6" s="41" t="s">
        <v>28</v>
      </c>
      <c r="Q6" s="41" t="s">
        <v>23</v>
      </c>
      <c r="R6" s="41" t="s">
        <v>28</v>
      </c>
      <c r="S6" s="41" t="s">
        <v>24</v>
      </c>
      <c r="T6" s="41" t="s">
        <v>28</v>
      </c>
      <c r="U6" s="41" t="s">
        <v>25</v>
      </c>
      <c r="V6" s="41" t="s">
        <v>28</v>
      </c>
      <c r="W6" s="41" t="s">
        <v>55</v>
      </c>
      <c r="X6" s="41" t="s">
        <v>28</v>
      </c>
      <c r="Y6" s="41" t="s">
        <v>56</v>
      </c>
      <c r="Z6" s="41" t="s">
        <v>869</v>
      </c>
      <c r="AA6" s="41" t="s">
        <v>58</v>
      </c>
      <c r="AB6" s="41" t="s">
        <v>869</v>
      </c>
      <c r="AC6" s="41" t="s">
        <v>59</v>
      </c>
      <c r="AD6" s="41" t="s">
        <v>869</v>
      </c>
      <c r="AE6" s="41" t="s">
        <v>60</v>
      </c>
      <c r="AF6" s="41" t="s">
        <v>869</v>
      </c>
      <c r="AG6" s="41" t="s">
        <v>26</v>
      </c>
      <c r="AH6" s="41" t="s">
        <v>869</v>
      </c>
      <c r="AI6" s="41" t="s">
        <v>61</v>
      </c>
      <c r="AJ6" s="41" t="s">
        <v>869</v>
      </c>
      <c r="AK6" s="41" t="s">
        <v>3</v>
      </c>
      <c r="AL6" s="41" t="s">
        <v>869</v>
      </c>
      <c r="AM6" s="41" t="s">
        <v>4</v>
      </c>
      <c r="AN6" s="41" t="s">
        <v>28</v>
      </c>
      <c r="AO6" s="41" t="s">
        <v>23</v>
      </c>
      <c r="AP6" s="41" t="s">
        <v>28</v>
      </c>
      <c r="AQ6" s="41" t="s">
        <v>24</v>
      </c>
      <c r="AR6" s="41" t="s">
        <v>28</v>
      </c>
      <c r="AS6" s="41"/>
      <c r="AT6" s="41"/>
      <c r="AU6" s="43"/>
      <c r="AV6" s="44"/>
      <c r="AW6" s="43"/>
      <c r="AX6" s="44"/>
      <c r="AY6" s="43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</row>
    <row r="7" spans="1:129" ht="16.5" x14ac:dyDescent="0.25">
      <c r="A7" s="121"/>
      <c r="B7" s="1">
        <v>2</v>
      </c>
      <c r="C7" s="1" t="s">
        <v>875</v>
      </c>
      <c r="D7" s="39" t="s">
        <v>1117</v>
      </c>
      <c r="F7" s="1" t="s">
        <v>876</v>
      </c>
      <c r="G7" s="36">
        <v>2560</v>
      </c>
      <c r="H7" s="36" t="s">
        <v>877</v>
      </c>
      <c r="I7" s="36">
        <v>3450</v>
      </c>
      <c r="J7" s="36" t="s">
        <v>878</v>
      </c>
      <c r="K7" s="36">
        <v>3243</v>
      </c>
      <c r="L7" s="36" t="s">
        <v>879</v>
      </c>
      <c r="M7" s="36">
        <v>3243</v>
      </c>
      <c r="N7" s="36" t="s">
        <v>880</v>
      </c>
      <c r="O7" s="36">
        <v>3243</v>
      </c>
      <c r="P7" s="36" t="s">
        <v>881</v>
      </c>
      <c r="Q7" s="36">
        <v>3450</v>
      </c>
      <c r="R7" s="36" t="s">
        <v>882</v>
      </c>
      <c r="S7" s="36">
        <v>3450</v>
      </c>
      <c r="T7" s="36" t="s">
        <v>883</v>
      </c>
      <c r="U7" s="36">
        <v>3450</v>
      </c>
      <c r="V7" s="36" t="s">
        <v>884</v>
      </c>
      <c r="W7" s="146">
        <v>3450</v>
      </c>
      <c r="X7" s="36" t="s">
        <v>885</v>
      </c>
      <c r="Y7" s="134">
        <v>3450</v>
      </c>
      <c r="Z7" s="36" t="s">
        <v>1032</v>
      </c>
      <c r="AA7" s="137">
        <v>3243</v>
      </c>
      <c r="AB7" s="36" t="s">
        <v>1043</v>
      </c>
      <c r="AC7" s="140">
        <v>3450</v>
      </c>
      <c r="AD7" s="36" t="s">
        <v>1071</v>
      </c>
      <c r="AE7" s="143">
        <v>3450</v>
      </c>
      <c r="AF7" s="36" t="s">
        <v>1084</v>
      </c>
      <c r="AG7" s="145">
        <v>3243</v>
      </c>
      <c r="AH7" s="36" t="s">
        <v>1093</v>
      </c>
      <c r="AI7" s="148">
        <v>3243</v>
      </c>
      <c r="AJ7" s="36" t="s">
        <v>1109</v>
      </c>
      <c r="AK7" s="152">
        <v>3243</v>
      </c>
      <c r="AL7" s="36" t="s">
        <v>1113</v>
      </c>
      <c r="AM7" s="153">
        <v>3450</v>
      </c>
      <c r="AN7" s="36" t="s">
        <v>1124</v>
      </c>
      <c r="AO7" s="156">
        <v>3450</v>
      </c>
      <c r="AP7" s="36" t="s">
        <v>1132</v>
      </c>
      <c r="AQ7" s="158">
        <v>3243</v>
      </c>
      <c r="AR7" s="36" t="s">
        <v>1146</v>
      </c>
      <c r="AS7" s="2" t="s">
        <v>626</v>
      </c>
    </row>
    <row r="8" spans="1:129" ht="16.5" x14ac:dyDescent="0.25">
      <c r="A8" s="121"/>
      <c r="B8" s="1">
        <v>3</v>
      </c>
      <c r="C8" s="1" t="s">
        <v>886</v>
      </c>
      <c r="D8" s="39" t="s">
        <v>1117</v>
      </c>
      <c r="F8" s="1" t="s">
        <v>876</v>
      </c>
      <c r="G8" s="36">
        <v>3200</v>
      </c>
      <c r="H8" s="36" t="s">
        <v>887</v>
      </c>
      <c r="I8" s="36">
        <v>3450</v>
      </c>
      <c r="J8" s="36" t="s">
        <v>888</v>
      </c>
      <c r="K8" s="36">
        <v>3600</v>
      </c>
      <c r="L8" s="36" t="s">
        <v>889</v>
      </c>
      <c r="M8" s="36">
        <v>3600</v>
      </c>
      <c r="N8" s="36" t="s">
        <v>890</v>
      </c>
      <c r="O8" s="36">
        <v>3772.05</v>
      </c>
      <c r="P8" s="36" t="s">
        <v>891</v>
      </c>
      <c r="Q8" s="36">
        <v>3600</v>
      </c>
      <c r="R8" s="36" t="s">
        <v>892</v>
      </c>
      <c r="S8" s="36">
        <v>3243</v>
      </c>
      <c r="T8" s="36" t="s">
        <v>893</v>
      </c>
      <c r="U8" s="36">
        <v>3600</v>
      </c>
      <c r="V8" s="36" t="s">
        <v>894</v>
      </c>
      <c r="W8" s="138">
        <v>3945</v>
      </c>
      <c r="X8" s="36" t="s">
        <v>1062</v>
      </c>
      <c r="Y8" s="142">
        <v>3945</v>
      </c>
      <c r="Z8" s="36" t="s">
        <v>1083</v>
      </c>
      <c r="AA8" s="137">
        <v>3450</v>
      </c>
      <c r="AB8" s="36" t="s">
        <v>1058</v>
      </c>
      <c r="AC8" s="145">
        <v>3945</v>
      </c>
      <c r="AD8" s="36" t="s">
        <v>1096</v>
      </c>
      <c r="AE8" s="148">
        <v>3945</v>
      </c>
      <c r="AF8" s="36" t="s">
        <v>1107</v>
      </c>
      <c r="AG8" s="153">
        <v>4117.5</v>
      </c>
      <c r="AH8" s="36" t="s">
        <v>1122</v>
      </c>
      <c r="AI8" s="153">
        <v>3945</v>
      </c>
      <c r="AJ8" s="36" t="s">
        <v>1126</v>
      </c>
      <c r="AK8" s="155">
        <v>3450</v>
      </c>
      <c r="AL8" s="36" t="s">
        <v>1130</v>
      </c>
      <c r="AM8" s="156">
        <v>3450</v>
      </c>
      <c r="AN8" s="36" t="s">
        <v>1138</v>
      </c>
      <c r="AO8" s="156">
        <v>3450</v>
      </c>
      <c r="AP8" s="36" t="s">
        <v>1139</v>
      </c>
      <c r="AQ8" s="161">
        <v>3450</v>
      </c>
      <c r="AR8" s="36" t="s">
        <v>1150</v>
      </c>
      <c r="AS8" s="2" t="s">
        <v>626</v>
      </c>
    </row>
    <row r="9" spans="1:129" ht="16.5" x14ac:dyDescent="0.25">
      <c r="A9" s="121"/>
      <c r="B9" s="1">
        <v>5</v>
      </c>
      <c r="C9" s="1" t="s">
        <v>901</v>
      </c>
      <c r="D9" s="39" t="s">
        <v>1117</v>
      </c>
      <c r="F9" s="1" t="s">
        <v>876</v>
      </c>
      <c r="G9" s="36">
        <v>3200</v>
      </c>
      <c r="H9" s="36" t="s">
        <v>902</v>
      </c>
      <c r="I9" s="36">
        <v>3243</v>
      </c>
      <c r="J9" s="36" t="s">
        <v>903</v>
      </c>
      <c r="K9" s="36">
        <v>3450</v>
      </c>
      <c r="L9" s="36" t="s">
        <v>904</v>
      </c>
      <c r="M9" s="36">
        <v>3243</v>
      </c>
      <c r="N9" s="36" t="s">
        <v>905</v>
      </c>
      <c r="O9" s="36">
        <v>3243</v>
      </c>
      <c r="P9" s="36" t="s">
        <v>906</v>
      </c>
      <c r="Q9" s="36">
        <v>3243</v>
      </c>
      <c r="R9" s="36" t="s">
        <v>907</v>
      </c>
      <c r="S9" s="36">
        <v>3243</v>
      </c>
      <c r="T9" s="36" t="s">
        <v>908</v>
      </c>
      <c r="U9" s="36">
        <v>3243</v>
      </c>
      <c r="V9" s="36" t="s">
        <v>909</v>
      </c>
      <c r="W9" s="36">
        <v>3243</v>
      </c>
      <c r="X9" s="36" t="s">
        <v>910</v>
      </c>
      <c r="Y9" s="146">
        <v>3243</v>
      </c>
      <c r="Z9" s="36" t="s">
        <v>911</v>
      </c>
      <c r="AA9" s="137">
        <v>3243</v>
      </c>
      <c r="AB9" s="36" t="s">
        <v>1039</v>
      </c>
      <c r="AC9" s="140">
        <v>3243</v>
      </c>
      <c r="AD9" s="36" t="s">
        <v>1069</v>
      </c>
      <c r="AE9" s="143">
        <v>3243</v>
      </c>
      <c r="AF9" s="36" t="s">
        <v>1077</v>
      </c>
      <c r="AG9" s="145">
        <v>3243</v>
      </c>
      <c r="AH9" s="36" t="s">
        <v>1089</v>
      </c>
      <c r="AI9" s="148">
        <v>3243</v>
      </c>
      <c r="AJ9" s="36" t="s">
        <v>1097</v>
      </c>
      <c r="AK9" s="152">
        <v>3243</v>
      </c>
      <c r="AL9" s="36" t="s">
        <v>1110</v>
      </c>
      <c r="AM9" s="153">
        <v>3243</v>
      </c>
      <c r="AN9" s="36" t="s">
        <v>1121</v>
      </c>
      <c r="AO9" s="153">
        <v>3243</v>
      </c>
      <c r="AP9" s="36" t="s">
        <v>1127</v>
      </c>
      <c r="AQ9" s="156">
        <v>3243</v>
      </c>
      <c r="AR9" s="36" t="s">
        <v>1140</v>
      </c>
      <c r="AS9" s="2" t="s">
        <v>626</v>
      </c>
    </row>
    <row r="10" spans="1:129" s="42" customFormat="1" ht="16.5" x14ac:dyDescent="0.25">
      <c r="A10" s="121"/>
      <c r="B10" s="1">
        <v>6</v>
      </c>
      <c r="C10" s="1" t="s">
        <v>912</v>
      </c>
      <c r="D10" s="39" t="s">
        <v>615</v>
      </c>
      <c r="E10" s="38"/>
      <c r="F10" s="1" t="s">
        <v>913</v>
      </c>
      <c r="G10" s="36">
        <v>2560</v>
      </c>
      <c r="H10" s="36" t="s">
        <v>68</v>
      </c>
      <c r="I10" s="36">
        <v>3450</v>
      </c>
      <c r="J10" s="36" t="s">
        <v>914</v>
      </c>
      <c r="K10" s="36">
        <v>3450</v>
      </c>
      <c r="L10" s="36" t="s">
        <v>915</v>
      </c>
      <c r="M10" s="36">
        <v>3450</v>
      </c>
      <c r="N10" s="36" t="s">
        <v>916</v>
      </c>
      <c r="O10" s="36">
        <v>3450</v>
      </c>
      <c r="P10" s="36" t="s">
        <v>68</v>
      </c>
      <c r="Q10" s="36">
        <v>3450</v>
      </c>
      <c r="R10" s="36" t="s">
        <v>917</v>
      </c>
      <c r="S10" s="36">
        <v>3450</v>
      </c>
      <c r="T10" s="36" t="s">
        <v>68</v>
      </c>
      <c r="U10" s="36">
        <v>3450</v>
      </c>
      <c r="V10" s="36" t="s">
        <v>918</v>
      </c>
      <c r="W10" s="146">
        <v>3450</v>
      </c>
      <c r="X10" s="36" t="s">
        <v>919</v>
      </c>
      <c r="Y10" s="135">
        <v>3450</v>
      </c>
      <c r="Z10" s="36" t="s">
        <v>68</v>
      </c>
      <c r="AA10" s="137">
        <v>4662.5</v>
      </c>
      <c r="AB10" s="36" t="s">
        <v>68</v>
      </c>
      <c r="AC10" s="140">
        <v>3450</v>
      </c>
      <c r="AD10" s="36" t="s">
        <v>68</v>
      </c>
      <c r="AE10" s="143">
        <v>3450</v>
      </c>
      <c r="AF10" s="36" t="s">
        <v>68</v>
      </c>
      <c r="AG10" s="145">
        <v>3450</v>
      </c>
      <c r="AH10" s="36" t="s">
        <v>68</v>
      </c>
      <c r="AI10" s="148">
        <v>3450</v>
      </c>
      <c r="AJ10" s="150" t="s">
        <v>68</v>
      </c>
      <c r="AK10" s="152">
        <v>3600</v>
      </c>
      <c r="AL10" s="150" t="s">
        <v>68</v>
      </c>
      <c r="AM10" s="153">
        <v>3450</v>
      </c>
      <c r="AN10" s="36" t="s">
        <v>1128</v>
      </c>
      <c r="AO10" s="156">
        <v>3450</v>
      </c>
      <c r="AP10" s="36" t="s">
        <v>1142</v>
      </c>
      <c r="AQ10" s="159">
        <v>3600</v>
      </c>
      <c r="AR10" s="41" t="s">
        <v>68</v>
      </c>
      <c r="AS10" s="2" t="s">
        <v>626</v>
      </c>
      <c r="AT10" s="44"/>
      <c r="AU10" s="43"/>
      <c r="AV10" s="44"/>
      <c r="AW10" s="43"/>
      <c r="AX10" s="44"/>
      <c r="AY10" s="43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</row>
    <row r="11" spans="1:129" ht="16.5" x14ac:dyDescent="0.25">
      <c r="A11" s="121"/>
      <c r="B11" s="1">
        <v>7</v>
      </c>
      <c r="C11" s="1" t="s">
        <v>920</v>
      </c>
      <c r="D11" s="39" t="s">
        <v>1117</v>
      </c>
      <c r="F11" s="1" t="s">
        <v>921</v>
      </c>
      <c r="G11" s="36">
        <v>2560</v>
      </c>
      <c r="H11" s="36" t="s">
        <v>922</v>
      </c>
      <c r="I11" s="36">
        <v>3243</v>
      </c>
      <c r="J11" s="36" t="s">
        <v>923</v>
      </c>
      <c r="K11" s="36">
        <v>3243</v>
      </c>
      <c r="L11" s="36" t="s">
        <v>924</v>
      </c>
      <c r="M11" s="36">
        <v>3243</v>
      </c>
      <c r="N11" s="36" t="s">
        <v>925</v>
      </c>
      <c r="O11" s="36">
        <v>3243</v>
      </c>
      <c r="P11" s="36" t="s">
        <v>926</v>
      </c>
      <c r="Q11" s="36">
        <v>3243</v>
      </c>
      <c r="R11" s="36" t="s">
        <v>927</v>
      </c>
      <c r="S11" s="36">
        <v>3243</v>
      </c>
      <c r="T11" s="36" t="s">
        <v>928</v>
      </c>
      <c r="U11" s="36">
        <v>3243</v>
      </c>
      <c r="V11" s="36" t="s">
        <v>929</v>
      </c>
      <c r="W11" s="147">
        <v>3243</v>
      </c>
      <c r="X11" s="36" t="s">
        <v>930</v>
      </c>
      <c r="Y11" s="135">
        <v>3450</v>
      </c>
      <c r="Z11" s="36" t="s">
        <v>1033</v>
      </c>
      <c r="AA11" s="137">
        <v>3243</v>
      </c>
      <c r="AB11" s="36" t="s">
        <v>1060</v>
      </c>
      <c r="AC11" s="140">
        <v>3450</v>
      </c>
      <c r="AD11" s="36" t="s">
        <v>1074</v>
      </c>
      <c r="AE11" s="143">
        <v>3243</v>
      </c>
      <c r="AF11" s="36" t="s">
        <v>1081</v>
      </c>
      <c r="AG11" s="145">
        <v>3243</v>
      </c>
      <c r="AH11" s="36" t="s">
        <v>1090</v>
      </c>
      <c r="AI11" s="148">
        <v>3243</v>
      </c>
      <c r="AJ11" s="36" t="s">
        <v>1099</v>
      </c>
      <c r="AK11" s="152">
        <v>3243</v>
      </c>
      <c r="AL11" s="36" t="s">
        <v>1111</v>
      </c>
      <c r="AM11" s="153">
        <v>3243</v>
      </c>
      <c r="AN11" s="36" t="s">
        <v>1120</v>
      </c>
      <c r="AO11" s="156">
        <v>3243</v>
      </c>
      <c r="AP11" s="36" t="s">
        <v>1134</v>
      </c>
      <c r="AQ11" s="156">
        <v>3243</v>
      </c>
      <c r="AR11" s="36" t="s">
        <v>1143</v>
      </c>
      <c r="AS11" s="2" t="s">
        <v>626</v>
      </c>
    </row>
    <row r="12" spans="1:129" ht="16.5" x14ac:dyDescent="0.25">
      <c r="A12" s="121"/>
      <c r="B12" s="1">
        <v>8</v>
      </c>
      <c r="C12" s="1" t="s">
        <v>931</v>
      </c>
      <c r="D12" s="39" t="s">
        <v>1117</v>
      </c>
      <c r="F12" s="1" t="s">
        <v>932</v>
      </c>
      <c r="G12" s="36">
        <v>2560</v>
      </c>
      <c r="H12" s="36" t="s">
        <v>68</v>
      </c>
      <c r="I12" s="36">
        <v>3250</v>
      </c>
      <c r="J12" s="36" t="s">
        <v>933</v>
      </c>
      <c r="K12" s="36">
        <v>3250</v>
      </c>
      <c r="L12" s="36" t="s">
        <v>934</v>
      </c>
      <c r="M12" s="36">
        <v>3250</v>
      </c>
      <c r="N12" s="36" t="s">
        <v>935</v>
      </c>
      <c r="O12" s="36">
        <v>3250</v>
      </c>
      <c r="P12" s="36" t="s">
        <v>936</v>
      </c>
      <c r="Q12" s="36">
        <v>3250</v>
      </c>
      <c r="R12" s="36" t="s">
        <v>937</v>
      </c>
      <c r="S12" s="36">
        <v>3250</v>
      </c>
      <c r="T12" s="36" t="s">
        <v>938</v>
      </c>
      <c r="U12" s="36">
        <v>3250</v>
      </c>
      <c r="V12" s="36" t="s">
        <v>939</v>
      </c>
      <c r="W12" s="147">
        <v>3250</v>
      </c>
      <c r="X12" s="36" t="s">
        <v>940</v>
      </c>
      <c r="Y12" s="135">
        <v>3250</v>
      </c>
      <c r="Z12" s="36" t="s">
        <v>1028</v>
      </c>
      <c r="AA12" s="137">
        <v>3250</v>
      </c>
      <c r="AB12" s="36" t="s">
        <v>1042</v>
      </c>
      <c r="AC12" s="140">
        <v>3250</v>
      </c>
      <c r="AD12" s="36" t="s">
        <v>1066</v>
      </c>
      <c r="AE12" s="143">
        <v>3250</v>
      </c>
      <c r="AF12" s="36" t="s">
        <v>1080</v>
      </c>
      <c r="AG12" s="145">
        <v>3250</v>
      </c>
      <c r="AH12" s="36" t="s">
        <v>1091</v>
      </c>
      <c r="AI12" s="148">
        <v>3250</v>
      </c>
      <c r="AJ12" s="150" t="s">
        <v>68</v>
      </c>
      <c r="AK12" s="152">
        <v>3250</v>
      </c>
      <c r="AL12" s="41" t="s">
        <v>68</v>
      </c>
      <c r="AM12" s="153">
        <v>3250</v>
      </c>
      <c r="AN12" s="36" t="s">
        <v>1119</v>
      </c>
      <c r="AO12" s="156">
        <v>3250</v>
      </c>
      <c r="AP12" s="36" t="s">
        <v>1136</v>
      </c>
      <c r="AQ12" s="158">
        <v>3250</v>
      </c>
      <c r="AR12" s="36" t="s">
        <v>1144</v>
      </c>
      <c r="AS12" s="2" t="s">
        <v>626</v>
      </c>
    </row>
    <row r="13" spans="1:129" s="42" customFormat="1" ht="16.5" x14ac:dyDescent="0.25">
      <c r="A13" s="42" t="s">
        <v>895</v>
      </c>
      <c r="B13" s="1">
        <v>9</v>
      </c>
      <c r="C13" s="1" t="s">
        <v>941</v>
      </c>
      <c r="D13" s="39" t="s">
        <v>615</v>
      </c>
      <c r="E13" s="38"/>
      <c r="F13" s="1" t="s">
        <v>942</v>
      </c>
      <c r="G13" s="36">
        <v>3200</v>
      </c>
      <c r="H13" s="36" t="s">
        <v>68</v>
      </c>
      <c r="I13" s="36">
        <v>3772.5</v>
      </c>
      <c r="J13" s="36" t="s">
        <v>943</v>
      </c>
      <c r="K13" s="36">
        <v>3450</v>
      </c>
      <c r="L13" s="36" t="s">
        <v>943</v>
      </c>
      <c r="M13" s="36">
        <v>3450</v>
      </c>
      <c r="N13" s="36" t="s">
        <v>68</v>
      </c>
      <c r="O13" s="36">
        <v>3450</v>
      </c>
      <c r="P13" s="36" t="s">
        <v>944</v>
      </c>
      <c r="Q13" s="36">
        <v>3243</v>
      </c>
      <c r="R13" s="36" t="s">
        <v>945</v>
      </c>
      <c r="S13" s="36">
        <v>3450</v>
      </c>
      <c r="T13" s="36" t="s">
        <v>946</v>
      </c>
      <c r="U13" s="36">
        <v>3243</v>
      </c>
      <c r="V13" s="36" t="s">
        <v>947</v>
      </c>
      <c r="W13" s="147">
        <v>3450</v>
      </c>
      <c r="X13" s="36" t="s">
        <v>948</v>
      </c>
      <c r="Y13" s="135">
        <v>3243</v>
      </c>
      <c r="Z13" s="36" t="s">
        <v>1030</v>
      </c>
      <c r="AA13" s="137">
        <v>3600</v>
      </c>
      <c r="AB13" s="36" t="s">
        <v>1059</v>
      </c>
      <c r="AC13" s="143">
        <v>3780</v>
      </c>
      <c r="AD13" s="36" t="s">
        <v>1085</v>
      </c>
      <c r="AE13" s="143">
        <v>3450</v>
      </c>
      <c r="AF13" s="36" t="s">
        <v>1086</v>
      </c>
      <c r="AG13" s="148">
        <v>3780</v>
      </c>
      <c r="AH13" s="36" t="s">
        <v>1105</v>
      </c>
      <c r="AI13" s="148">
        <v>3450</v>
      </c>
      <c r="AJ13" s="36" t="s">
        <v>1106</v>
      </c>
      <c r="AK13" s="152">
        <v>3450</v>
      </c>
      <c r="AL13" s="36" t="s">
        <v>1114</v>
      </c>
      <c r="AM13" s="159">
        <v>5375</v>
      </c>
      <c r="AN13" s="36" t="s">
        <v>1148</v>
      </c>
      <c r="AO13" s="159">
        <v>5375</v>
      </c>
      <c r="AP13" s="36" t="s">
        <v>1148</v>
      </c>
      <c r="AQ13" s="159">
        <v>5375</v>
      </c>
      <c r="AR13" s="36" t="s">
        <v>1148</v>
      </c>
      <c r="AS13" s="2" t="s">
        <v>626</v>
      </c>
      <c r="AT13" s="44"/>
      <c r="AU13" s="43"/>
      <c r="AV13" s="44"/>
      <c r="AW13" s="43"/>
      <c r="AX13" s="44"/>
      <c r="AY13" s="43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</row>
    <row r="14" spans="1:129" ht="16.5" x14ac:dyDescent="0.25">
      <c r="A14" s="121"/>
      <c r="B14" s="1">
        <v>10</v>
      </c>
      <c r="C14" s="1" t="s">
        <v>949</v>
      </c>
      <c r="D14" s="39" t="s">
        <v>1117</v>
      </c>
      <c r="F14" s="1" t="s">
        <v>932</v>
      </c>
      <c r="G14" s="36">
        <v>2560</v>
      </c>
      <c r="H14" s="36" t="s">
        <v>68</v>
      </c>
      <c r="I14" s="36">
        <v>3250</v>
      </c>
      <c r="J14" s="36" t="s">
        <v>68</v>
      </c>
      <c r="K14" s="36">
        <v>3243</v>
      </c>
      <c r="L14" s="36" t="s">
        <v>950</v>
      </c>
      <c r="M14" s="36">
        <v>3243</v>
      </c>
      <c r="N14" s="36" t="s">
        <v>951</v>
      </c>
      <c r="O14" s="36">
        <v>3600</v>
      </c>
      <c r="P14" s="36" t="s">
        <v>952</v>
      </c>
      <c r="Q14" s="36">
        <v>3243</v>
      </c>
      <c r="R14" s="36" t="s">
        <v>953</v>
      </c>
      <c r="S14" s="36">
        <v>3440</v>
      </c>
      <c r="T14" s="36" t="s">
        <v>68</v>
      </c>
      <c r="U14" s="36">
        <v>3450</v>
      </c>
      <c r="V14" s="36" t="s">
        <v>954</v>
      </c>
      <c r="W14" s="137">
        <v>3945</v>
      </c>
      <c r="X14" s="36" t="s">
        <v>1057</v>
      </c>
      <c r="Y14" s="137">
        <v>3772.5</v>
      </c>
      <c r="Z14" s="36" t="s">
        <v>1057</v>
      </c>
      <c r="AA14" s="137">
        <v>3450</v>
      </c>
      <c r="AB14" s="36" t="s">
        <v>1057</v>
      </c>
      <c r="AC14" s="140">
        <v>3450</v>
      </c>
      <c r="AD14" s="36" t="s">
        <v>1070</v>
      </c>
      <c r="AE14" s="143">
        <v>3250</v>
      </c>
      <c r="AF14" s="36" t="s">
        <v>1079</v>
      </c>
      <c r="AG14" s="148">
        <v>3772.5</v>
      </c>
      <c r="AH14" s="36" t="s">
        <v>1103</v>
      </c>
      <c r="AI14" s="148">
        <v>3243</v>
      </c>
      <c r="AJ14" s="36" t="s">
        <v>1104</v>
      </c>
      <c r="AK14" s="153">
        <v>3772.5</v>
      </c>
      <c r="AL14" s="36" t="s">
        <v>1129</v>
      </c>
      <c r="AM14" s="153">
        <v>3450</v>
      </c>
      <c r="AN14" s="36" t="s">
        <v>1129</v>
      </c>
      <c r="AO14" s="156">
        <v>3250</v>
      </c>
      <c r="AP14" s="36" t="s">
        <v>1135</v>
      </c>
      <c r="AQ14" s="160">
        <v>3600</v>
      </c>
      <c r="AR14" s="45" t="s">
        <v>1149</v>
      </c>
      <c r="AS14" s="2" t="s">
        <v>626</v>
      </c>
    </row>
    <row r="15" spans="1:129" ht="16.5" x14ac:dyDescent="0.25">
      <c r="A15" s="121"/>
      <c r="B15" s="1">
        <v>11</v>
      </c>
      <c r="C15" s="1" t="s">
        <v>955</v>
      </c>
      <c r="D15" s="39" t="s">
        <v>1117</v>
      </c>
      <c r="F15" s="1" t="s">
        <v>876</v>
      </c>
      <c r="G15" s="36">
        <v>3200</v>
      </c>
      <c r="H15" s="36" t="s">
        <v>956</v>
      </c>
      <c r="I15" s="36">
        <v>3243</v>
      </c>
      <c r="J15" s="36" t="s">
        <v>957</v>
      </c>
      <c r="K15" s="36">
        <v>3243</v>
      </c>
      <c r="L15" s="36" t="s">
        <v>958</v>
      </c>
      <c r="M15" s="36">
        <v>3243</v>
      </c>
      <c r="N15" s="36" t="s">
        <v>959</v>
      </c>
      <c r="O15" s="36">
        <v>3243</v>
      </c>
      <c r="P15" s="36" t="s">
        <v>960</v>
      </c>
      <c r="Q15" s="36">
        <v>3243</v>
      </c>
      <c r="R15" s="36" t="s">
        <v>961</v>
      </c>
      <c r="S15" s="36">
        <v>3243</v>
      </c>
      <c r="T15" s="36" t="s">
        <v>962</v>
      </c>
      <c r="U15" s="36">
        <v>3243</v>
      </c>
      <c r="V15" s="36" t="s">
        <v>963</v>
      </c>
      <c r="W15" s="147">
        <v>3243</v>
      </c>
      <c r="X15" s="36" t="s">
        <v>964</v>
      </c>
      <c r="Y15" s="135">
        <v>3243</v>
      </c>
      <c r="Z15" s="36" t="s">
        <v>1027</v>
      </c>
      <c r="AA15" s="135">
        <v>3243</v>
      </c>
      <c r="AB15" s="36" t="s">
        <v>1040</v>
      </c>
      <c r="AC15" s="140">
        <v>3243</v>
      </c>
      <c r="AD15" s="36" t="s">
        <v>1068</v>
      </c>
      <c r="AE15" s="143">
        <v>3243</v>
      </c>
      <c r="AF15" s="36" t="s">
        <v>1076</v>
      </c>
      <c r="AG15" s="145">
        <v>3243</v>
      </c>
      <c r="AH15" s="36" t="s">
        <v>1092</v>
      </c>
      <c r="AI15" s="145">
        <v>3243</v>
      </c>
      <c r="AJ15" s="36" t="s">
        <v>1098</v>
      </c>
      <c r="AK15" s="152">
        <v>3243</v>
      </c>
      <c r="AL15" s="36" t="s">
        <v>1112</v>
      </c>
      <c r="AM15" s="152">
        <v>3243</v>
      </c>
      <c r="AN15" s="36" t="s">
        <v>1118</v>
      </c>
      <c r="AO15" s="156">
        <v>3243</v>
      </c>
      <c r="AP15" s="36" t="s">
        <v>1131</v>
      </c>
      <c r="AQ15" s="156">
        <v>3243</v>
      </c>
      <c r="AR15" s="36" t="s">
        <v>1131</v>
      </c>
      <c r="AS15" s="2" t="s">
        <v>626</v>
      </c>
    </row>
    <row r="16" spans="1:129" x14ac:dyDescent="0.2">
      <c r="A16" s="122"/>
      <c r="B16" s="1">
        <v>12</v>
      </c>
      <c r="C16" s="1" t="s">
        <v>965</v>
      </c>
      <c r="D16" s="39" t="s">
        <v>1117</v>
      </c>
      <c r="F16" s="1" t="s">
        <v>921</v>
      </c>
      <c r="G16" s="36">
        <v>3200</v>
      </c>
      <c r="H16" s="36" t="s">
        <v>68</v>
      </c>
      <c r="I16" s="36">
        <v>5793.75</v>
      </c>
      <c r="J16" s="36" t="s">
        <v>68</v>
      </c>
      <c r="K16" s="36">
        <v>3945</v>
      </c>
      <c r="L16" s="36" t="s">
        <v>966</v>
      </c>
      <c r="M16" s="36">
        <v>3772.5</v>
      </c>
      <c r="N16" s="36" t="s">
        <v>967</v>
      </c>
      <c r="O16" s="36">
        <v>3450</v>
      </c>
      <c r="P16" s="36" t="s">
        <v>968</v>
      </c>
      <c r="Q16" s="36">
        <v>3600</v>
      </c>
      <c r="R16" s="36" t="s">
        <v>969</v>
      </c>
      <c r="S16" s="36">
        <v>3450</v>
      </c>
      <c r="T16" s="36" t="s">
        <v>970</v>
      </c>
      <c r="U16" s="36">
        <v>3600</v>
      </c>
      <c r="V16" s="36" t="s">
        <v>971</v>
      </c>
      <c r="W16" s="147">
        <v>3243</v>
      </c>
      <c r="X16" s="36" t="s">
        <v>972</v>
      </c>
      <c r="Y16" s="135">
        <v>3450</v>
      </c>
      <c r="Z16" s="36" t="s">
        <v>1034</v>
      </c>
      <c r="AA16" s="137">
        <v>3450</v>
      </c>
      <c r="AB16" s="36" t="s">
        <v>1061</v>
      </c>
      <c r="AC16" s="140">
        <v>3450</v>
      </c>
      <c r="AD16" s="36" t="s">
        <v>1075</v>
      </c>
      <c r="AE16" s="143">
        <v>3243</v>
      </c>
      <c r="AF16" s="36" t="s">
        <v>1082</v>
      </c>
      <c r="AG16" s="145">
        <v>3450</v>
      </c>
      <c r="AH16" s="36" t="s">
        <v>1095</v>
      </c>
      <c r="AI16" s="148">
        <v>3243</v>
      </c>
      <c r="AJ16" s="36" t="s">
        <v>1102</v>
      </c>
      <c r="AK16" s="152">
        <v>3243</v>
      </c>
      <c r="AL16" s="36" t="s">
        <v>1115</v>
      </c>
      <c r="AM16" s="153">
        <v>3450</v>
      </c>
      <c r="AN16" s="36" t="s">
        <v>1123</v>
      </c>
      <c r="AO16" s="156">
        <v>3600</v>
      </c>
      <c r="AP16" s="36" t="s">
        <v>1141</v>
      </c>
      <c r="AQ16" s="158">
        <v>3243</v>
      </c>
      <c r="AR16" s="36" t="s">
        <v>1145</v>
      </c>
      <c r="AS16" s="2" t="s">
        <v>626</v>
      </c>
    </row>
    <row r="17" spans="1:45" ht="17.25" customHeight="1" x14ac:dyDescent="0.2">
      <c r="A17" s="122"/>
      <c r="B17" s="1">
        <v>13</v>
      </c>
      <c r="C17" s="1" t="s">
        <v>973</v>
      </c>
      <c r="D17" s="39" t="s">
        <v>668</v>
      </c>
      <c r="F17" s="1" t="s">
        <v>974</v>
      </c>
      <c r="G17" s="36">
        <v>3200</v>
      </c>
      <c r="H17" s="36" t="s">
        <v>975</v>
      </c>
      <c r="I17" s="36">
        <v>3450</v>
      </c>
      <c r="J17" s="36" t="s">
        <v>976</v>
      </c>
      <c r="K17" s="36">
        <v>3450</v>
      </c>
      <c r="L17" s="36" t="s">
        <v>977</v>
      </c>
      <c r="M17" s="36">
        <v>3243</v>
      </c>
      <c r="N17" s="36" t="s">
        <v>978</v>
      </c>
      <c r="O17" s="36">
        <v>3243</v>
      </c>
      <c r="P17" s="36" t="s">
        <v>979</v>
      </c>
      <c r="Q17" s="36">
        <v>3243</v>
      </c>
      <c r="R17" s="36" t="s">
        <v>980</v>
      </c>
      <c r="S17" s="36">
        <v>3243</v>
      </c>
      <c r="T17" s="36" t="s">
        <v>981</v>
      </c>
      <c r="U17" s="36">
        <v>3243</v>
      </c>
      <c r="V17" s="36" t="s">
        <v>982</v>
      </c>
      <c r="W17" s="147">
        <v>3243</v>
      </c>
      <c r="X17" s="36" t="s">
        <v>983</v>
      </c>
      <c r="Y17" s="135">
        <v>3243</v>
      </c>
      <c r="Z17" s="36" t="s">
        <v>1031</v>
      </c>
      <c r="AA17" s="51" t="s">
        <v>1045</v>
      </c>
      <c r="AB17" s="36"/>
      <c r="AC17" s="137">
        <v>3243</v>
      </c>
      <c r="AD17" s="36" t="s">
        <v>1044</v>
      </c>
      <c r="AE17" s="143">
        <v>3243</v>
      </c>
      <c r="AF17" s="36" t="s">
        <v>1078</v>
      </c>
      <c r="AG17" s="145">
        <v>3450</v>
      </c>
      <c r="AH17" s="36" t="s">
        <v>1094</v>
      </c>
      <c r="AI17" s="148">
        <v>3450</v>
      </c>
      <c r="AJ17" s="36" t="s">
        <v>1108</v>
      </c>
      <c r="AK17" s="152">
        <v>3243</v>
      </c>
      <c r="AL17" s="36" t="s">
        <v>1116</v>
      </c>
      <c r="AM17" s="153">
        <v>3450</v>
      </c>
      <c r="AN17" s="36" t="s">
        <v>1125</v>
      </c>
      <c r="AO17" s="156">
        <v>3450</v>
      </c>
      <c r="AP17" s="36" t="s">
        <v>1137</v>
      </c>
      <c r="AQ17" s="158">
        <v>3450</v>
      </c>
      <c r="AR17" s="36" t="s">
        <v>1147</v>
      </c>
      <c r="AS17" s="2" t="s">
        <v>626</v>
      </c>
    </row>
    <row r="18" spans="1:45" ht="15.75" customHeight="1" x14ac:dyDescent="0.2">
      <c r="A18" s="122"/>
      <c r="B18" s="1">
        <v>14</v>
      </c>
      <c r="C18" s="1" t="s">
        <v>984</v>
      </c>
      <c r="D18" s="39" t="s">
        <v>1117</v>
      </c>
      <c r="F18" s="1" t="s">
        <v>932</v>
      </c>
      <c r="G18" s="36"/>
      <c r="H18" s="36"/>
      <c r="I18" s="36">
        <v>3250</v>
      </c>
      <c r="J18" s="36" t="s">
        <v>68</v>
      </c>
      <c r="K18" s="36">
        <v>3250</v>
      </c>
      <c r="L18" s="36" t="s">
        <v>985</v>
      </c>
      <c r="M18" s="36">
        <v>4290</v>
      </c>
      <c r="N18" s="36" t="s">
        <v>986</v>
      </c>
      <c r="O18" s="36">
        <v>4117.5</v>
      </c>
      <c r="P18" s="36" t="s">
        <v>986</v>
      </c>
      <c r="Q18" s="36">
        <v>3945</v>
      </c>
      <c r="R18" s="36" t="s">
        <v>1029</v>
      </c>
      <c r="S18" s="36">
        <v>3772.5</v>
      </c>
      <c r="T18" s="36" t="s">
        <v>1038</v>
      </c>
      <c r="U18" s="36">
        <v>3600</v>
      </c>
      <c r="V18" s="36" t="s">
        <v>1037</v>
      </c>
      <c r="W18" s="138">
        <v>3945</v>
      </c>
      <c r="X18" s="36" t="s">
        <v>1063</v>
      </c>
      <c r="Y18" s="138">
        <v>3772.5</v>
      </c>
      <c r="Z18" s="36" t="s">
        <v>1063</v>
      </c>
      <c r="AA18" s="157">
        <v>4635</v>
      </c>
      <c r="AB18" s="36" t="s">
        <v>1133</v>
      </c>
      <c r="AC18" s="157">
        <v>4462.5</v>
      </c>
      <c r="AD18" s="36" t="s">
        <v>1133</v>
      </c>
      <c r="AE18" s="2">
        <v>2460</v>
      </c>
      <c r="AH18" s="36"/>
      <c r="AN18" s="36"/>
    </row>
    <row r="19" spans="1:45" x14ac:dyDescent="0.2">
      <c r="C19" s="6" t="s">
        <v>36</v>
      </c>
      <c r="D19" s="6"/>
      <c r="E19" s="6"/>
      <c r="F19" s="6"/>
      <c r="G19" s="123">
        <f>SUM(G7:G17)</f>
        <v>32000</v>
      </c>
      <c r="H19" s="123">
        <f>SUM(H7:H17)</f>
        <v>0</v>
      </c>
      <c r="I19" s="123">
        <f>SUM(I7:I18)</f>
        <v>42845.25</v>
      </c>
      <c r="J19" s="6"/>
      <c r="K19" s="123">
        <f t="shared" ref="K19:P19" si="0">SUM(K7:K18)</f>
        <v>40817</v>
      </c>
      <c r="L19" s="123">
        <f t="shared" si="0"/>
        <v>0</v>
      </c>
      <c r="M19" s="123">
        <f t="shared" si="0"/>
        <v>41270.5</v>
      </c>
      <c r="N19" s="123">
        <f t="shared" si="0"/>
        <v>0</v>
      </c>
      <c r="O19" s="123">
        <f t="shared" si="0"/>
        <v>41304.550000000003</v>
      </c>
      <c r="P19" s="123">
        <f t="shared" si="0"/>
        <v>0</v>
      </c>
      <c r="Q19" s="6"/>
      <c r="R19" s="6"/>
      <c r="S19" s="123">
        <f>SUM(S7:S18)</f>
        <v>40477.5</v>
      </c>
      <c r="T19" s="123">
        <f t="shared" ref="T19:V19" si="1">SUM(T7:T18)</f>
        <v>0</v>
      </c>
      <c r="U19" s="123">
        <f t="shared" si="1"/>
        <v>40615</v>
      </c>
      <c r="V19" s="123">
        <f t="shared" si="1"/>
        <v>0</v>
      </c>
      <c r="W19" s="123">
        <f>SUM(W7:W18)</f>
        <v>41650</v>
      </c>
      <c r="X19" s="123">
        <f>SUM(X7:X18)</f>
        <v>0</v>
      </c>
      <c r="Y19" s="123">
        <f>SUM(Y7:Y18)</f>
        <v>41512</v>
      </c>
      <c r="Z19" s="123">
        <f t="shared" ref="Z19" si="2">SUM(Z7:Z18)</f>
        <v>0</v>
      </c>
      <c r="AA19" s="123">
        <f>SUM(AA7:AA18)</f>
        <v>39469.5</v>
      </c>
      <c r="AB19" s="6"/>
      <c r="AC19" s="123">
        <f>SUM(AC7:AC18)</f>
        <v>42416.5</v>
      </c>
      <c r="AD19" s="6"/>
      <c r="AE19" s="123">
        <f>SUM(AE7:AE18)</f>
        <v>39470</v>
      </c>
      <c r="AF19" s="6"/>
      <c r="AG19" s="123">
        <f>SUM(AG7:AG18)</f>
        <v>38242</v>
      </c>
      <c r="AH19" s="123">
        <f t="shared" ref="AH19" si="3">SUM(AH7:AH18)</f>
        <v>0</v>
      </c>
      <c r="AI19" s="123">
        <f>SUM(AI7:AI18)</f>
        <v>37003</v>
      </c>
      <c r="AJ19" s="123">
        <f t="shared" ref="AJ19:AL19" si="4">SUM(AJ7:AJ18)</f>
        <v>0</v>
      </c>
      <c r="AK19" s="123">
        <f>SUM(AK7:AK18)</f>
        <v>36980.5</v>
      </c>
      <c r="AL19" s="123">
        <f t="shared" si="4"/>
        <v>0</v>
      </c>
      <c r="AM19" s="123">
        <f>SUM(AM7:AM18)</f>
        <v>39054</v>
      </c>
      <c r="AN19" s="123">
        <f t="shared" ref="AN19:AQ19" si="5">SUM(AN7:AN18)</f>
        <v>0</v>
      </c>
      <c r="AO19" s="123">
        <f>SUM(AO7:AO18)</f>
        <v>39004</v>
      </c>
      <c r="AP19" s="123">
        <f t="shared" si="5"/>
        <v>0</v>
      </c>
      <c r="AQ19" s="123">
        <f t="shared" si="5"/>
        <v>38940</v>
      </c>
      <c r="AR19" s="6"/>
    </row>
    <row r="20" spans="1:45" x14ac:dyDescent="0.2">
      <c r="C20" s="1" t="s">
        <v>1087</v>
      </c>
      <c r="W20" s="2">
        <f>+W8+W9+W14+W18</f>
        <v>15078</v>
      </c>
      <c r="Y20" s="2">
        <f>Y14+Y18+Y8+Y9</f>
        <v>14733</v>
      </c>
      <c r="AA20" s="2">
        <f>+AA15+AA18</f>
        <v>7878</v>
      </c>
      <c r="AC20" s="2">
        <f>AC17+AC13+AC8+AC18</f>
        <v>15430.5</v>
      </c>
      <c r="AE20" s="2">
        <f>AE8+AE18</f>
        <v>6405</v>
      </c>
      <c r="AG20" s="2">
        <f>+AG14+AG13+AG8+AG18</f>
        <v>11670</v>
      </c>
      <c r="AI20" s="2">
        <f>+AI15+AI8+AI18</f>
        <v>7188</v>
      </c>
      <c r="AK20" s="2">
        <f>+AK8+AK14+AK18</f>
        <v>7222.5</v>
      </c>
      <c r="AM20" s="2">
        <f>+AM8+AM15+AM13</f>
        <v>12068</v>
      </c>
      <c r="AO20" s="2">
        <f>+AO13+AO9</f>
        <v>8618</v>
      </c>
      <c r="AQ20" s="2">
        <f>+AQ8+AQ9+AQ11+AQ15</f>
        <v>13179</v>
      </c>
    </row>
    <row r="21" spans="1:45" x14ac:dyDescent="0.2">
      <c r="C21" s="1" t="s">
        <v>1072</v>
      </c>
      <c r="P21" s="2"/>
      <c r="R21" s="2"/>
      <c r="W21" s="2">
        <f>W19-W20</f>
        <v>26572</v>
      </c>
      <c r="X21" s="2"/>
      <c r="Y21" s="2">
        <f>Y19-Y20</f>
        <v>26779</v>
      </c>
      <c r="AA21" s="2">
        <f>AA19-AA20</f>
        <v>31591.5</v>
      </c>
      <c r="AC21" s="2">
        <f>AC19-AC20</f>
        <v>26986</v>
      </c>
      <c r="AE21" s="2">
        <f>+AE19+AE20</f>
        <v>45875</v>
      </c>
      <c r="AG21" s="2">
        <f>AG19-AG20</f>
        <v>26572</v>
      </c>
      <c r="AI21" s="2">
        <f>AI19-AI20</f>
        <v>29815</v>
      </c>
      <c r="AK21" s="2">
        <f>AK19-AK20</f>
        <v>29758</v>
      </c>
      <c r="AM21" s="2">
        <f>AM19-AM20</f>
        <v>26986</v>
      </c>
      <c r="AO21" s="2">
        <f>AO19-AO20</f>
        <v>30386</v>
      </c>
      <c r="AQ21" s="2">
        <f>AQ19-AQ20</f>
        <v>25761</v>
      </c>
    </row>
    <row r="22" spans="1:45" x14ac:dyDescent="0.2">
      <c r="C22" s="1" t="s">
        <v>1073</v>
      </c>
      <c r="P22" s="2"/>
      <c r="R22" s="2"/>
      <c r="W22" s="132">
        <f>+W21+Y9+9000</f>
        <v>38815</v>
      </c>
      <c r="Y22" s="133">
        <f>+Y21+AA15+6000+4500</f>
        <v>40522</v>
      </c>
      <c r="AA22" s="136">
        <f>+AA21+W14+Y14+W8+AC17+10000</f>
        <v>56497</v>
      </c>
      <c r="AC22" s="139">
        <f>AC21</f>
        <v>26986</v>
      </c>
      <c r="AE22" s="141">
        <f>AE21+Y8+AC13</f>
        <v>53600</v>
      </c>
      <c r="AG22" s="144">
        <f>AG21+AC8+AI15</f>
        <v>33760</v>
      </c>
      <c r="AI22" s="149">
        <f>AI21+AG14+AG13+AE8</f>
        <v>41312.5</v>
      </c>
      <c r="AK22" s="151">
        <f>AK21+AM15</f>
        <v>33001</v>
      </c>
      <c r="AM22" s="154">
        <f>AM21+AO9+AG8+AK14+AI8</f>
        <v>42064</v>
      </c>
      <c r="AO22" s="162">
        <f>AO21+AK8+AM8+AQ9+AQ11+AQ15+9500</f>
        <v>56515</v>
      </c>
      <c r="AQ22" s="163">
        <f>AQ21+AM13+AO13</f>
        <v>36511</v>
      </c>
    </row>
    <row r="23" spans="1:45" x14ac:dyDescent="0.2">
      <c r="P23" s="2"/>
      <c r="R23" s="2"/>
    </row>
    <row r="24" spans="1:45" x14ac:dyDescent="0.2">
      <c r="P24" s="2"/>
      <c r="R24" s="2"/>
    </row>
    <row r="25" spans="1:45" x14ac:dyDescent="0.2">
      <c r="P25" s="2"/>
      <c r="R25" s="2"/>
    </row>
    <row r="26" spans="1:45" x14ac:dyDescent="0.2">
      <c r="P26" s="2"/>
      <c r="R26" s="2"/>
    </row>
    <row r="27" spans="1:45" x14ac:dyDescent="0.2">
      <c r="P27" s="2"/>
      <c r="R27" s="2"/>
    </row>
    <row r="28" spans="1:45" x14ac:dyDescent="0.2">
      <c r="P28" s="2"/>
      <c r="R28" s="2"/>
    </row>
    <row r="29" spans="1:45" x14ac:dyDescent="0.2">
      <c r="P29" s="2"/>
      <c r="R29" s="2"/>
    </row>
    <row r="30" spans="1:45" x14ac:dyDescent="0.2">
      <c r="P30" s="2"/>
      <c r="R30" s="2"/>
    </row>
    <row r="31" spans="1:45" x14ac:dyDescent="0.2">
      <c r="P31" s="2"/>
      <c r="R31" s="2"/>
    </row>
    <row r="32" spans="1:45" x14ac:dyDescent="0.2">
      <c r="P32" s="2"/>
      <c r="R32" s="2"/>
    </row>
    <row r="33" spans="1:129" x14ac:dyDescent="0.2">
      <c r="P33" s="2"/>
      <c r="R33" s="2"/>
    </row>
    <row r="34" spans="1:129" x14ac:dyDescent="0.2">
      <c r="P34" s="2"/>
      <c r="R34" s="2"/>
    </row>
    <row r="35" spans="1:129" x14ac:dyDescent="0.2">
      <c r="C35" s="124" t="s">
        <v>987</v>
      </c>
      <c r="P35" s="2"/>
      <c r="R35" s="2"/>
    </row>
    <row r="36" spans="1:129" ht="15" x14ac:dyDescent="0.2">
      <c r="B36" s="1">
        <v>15</v>
      </c>
      <c r="C36" s="125" t="s">
        <v>988</v>
      </c>
      <c r="D36" s="1" t="s">
        <v>989</v>
      </c>
      <c r="F36" s="1" t="s">
        <v>990</v>
      </c>
      <c r="P36" s="2"/>
      <c r="R36" s="2"/>
      <c r="S36" s="2">
        <v>5375</v>
      </c>
      <c r="T36" s="41" t="s">
        <v>991</v>
      </c>
    </row>
    <row r="37" spans="1:129" x14ac:dyDescent="0.2">
      <c r="P37" s="2"/>
      <c r="R37" s="2"/>
    </row>
    <row r="38" spans="1:129" x14ac:dyDescent="0.2">
      <c r="P38" s="2"/>
      <c r="R38" s="2"/>
    </row>
    <row r="39" spans="1:129" x14ac:dyDescent="0.2">
      <c r="C39" s="130" t="s">
        <v>1035</v>
      </c>
      <c r="P39" s="2"/>
      <c r="R39" s="2"/>
    </row>
    <row r="40" spans="1:129" s="8" customFormat="1" ht="16.5" x14ac:dyDescent="0.25">
      <c r="A40" s="118"/>
      <c r="B40" s="8">
        <v>1</v>
      </c>
      <c r="C40" s="8" t="s">
        <v>870</v>
      </c>
      <c r="D40" s="39" t="s">
        <v>668</v>
      </c>
      <c r="F40" s="8" t="s">
        <v>871</v>
      </c>
      <c r="G40" s="36">
        <v>2560</v>
      </c>
      <c r="H40" s="36" t="s">
        <v>68</v>
      </c>
      <c r="I40" s="36">
        <v>3450</v>
      </c>
      <c r="J40" s="36" t="s">
        <v>872</v>
      </c>
      <c r="K40" s="36">
        <v>3243</v>
      </c>
      <c r="L40" s="36" t="s">
        <v>873</v>
      </c>
      <c r="M40" s="36">
        <v>3243</v>
      </c>
      <c r="N40" s="36" t="s">
        <v>874</v>
      </c>
      <c r="O40" s="36" t="s">
        <v>1036</v>
      </c>
      <c r="P40" s="36"/>
      <c r="Q40" s="36"/>
      <c r="R40" s="36"/>
      <c r="S40" s="9"/>
      <c r="T40" s="36"/>
      <c r="U40" s="119"/>
      <c r="V40" s="36"/>
      <c r="W40" s="36"/>
      <c r="X40" s="36"/>
      <c r="Y40" s="119"/>
      <c r="Z40" s="36"/>
      <c r="AA40" s="119"/>
      <c r="AB40" s="120"/>
      <c r="AC40" s="119"/>
      <c r="AD40" s="120"/>
      <c r="AE40" s="119"/>
      <c r="AF40" s="120"/>
      <c r="AG40" s="119"/>
      <c r="AH40" s="120"/>
      <c r="AI40" s="119"/>
      <c r="AJ40" s="120"/>
      <c r="AK40" s="119"/>
      <c r="AL40" s="120"/>
      <c r="AM40" s="119"/>
      <c r="AN40" s="120"/>
      <c r="AO40" s="119"/>
      <c r="AP40" s="120"/>
      <c r="AQ40" s="119"/>
      <c r="AR40" s="120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O40" s="119"/>
      <c r="BP40" s="119"/>
      <c r="BQ40" s="119"/>
      <c r="BR40" s="119"/>
      <c r="BS40" s="119"/>
      <c r="BT40" s="119"/>
      <c r="BU40" s="119"/>
      <c r="BV40" s="119"/>
      <c r="BW40" s="119"/>
      <c r="BX40" s="119"/>
      <c r="BY40" s="119"/>
      <c r="BZ40" s="119"/>
      <c r="CA40" s="119"/>
      <c r="CB40" s="119"/>
      <c r="CC40" s="119"/>
      <c r="CD40" s="119"/>
      <c r="CE40" s="119"/>
      <c r="CF40" s="119"/>
      <c r="CG40" s="119"/>
      <c r="CH40" s="119"/>
      <c r="CI40" s="119"/>
      <c r="CJ40" s="119"/>
      <c r="CK40" s="119"/>
      <c r="CL40" s="119"/>
      <c r="CM40" s="119"/>
      <c r="CN40" s="119"/>
      <c r="CO40" s="119"/>
      <c r="CP40" s="119"/>
      <c r="CQ40" s="119"/>
      <c r="CR40" s="119"/>
      <c r="CS40" s="119"/>
      <c r="CT40" s="119"/>
      <c r="CU40" s="119"/>
      <c r="CV40" s="119"/>
      <c r="CW40" s="119"/>
      <c r="CX40" s="119"/>
      <c r="CY40" s="119"/>
      <c r="CZ40" s="119"/>
      <c r="DA40" s="119"/>
      <c r="DB40" s="119"/>
      <c r="DC40" s="119"/>
      <c r="DD40" s="119"/>
      <c r="DE40" s="119"/>
      <c r="DF40" s="119"/>
      <c r="DG40" s="119"/>
      <c r="DH40" s="119"/>
      <c r="DI40" s="119"/>
      <c r="DJ40" s="119"/>
      <c r="DK40" s="119"/>
      <c r="DL40" s="119"/>
      <c r="DM40" s="119"/>
      <c r="DN40" s="119"/>
      <c r="DO40" s="119"/>
      <c r="DP40" s="119"/>
      <c r="DQ40" s="119"/>
      <c r="DR40" s="119"/>
      <c r="DS40" s="119"/>
      <c r="DT40" s="119"/>
      <c r="DU40" s="119"/>
      <c r="DV40" s="119"/>
      <c r="DW40" s="119"/>
      <c r="DX40" s="119"/>
      <c r="DY40" s="119"/>
    </row>
    <row r="41" spans="1:129" x14ac:dyDescent="0.2">
      <c r="A41" s="1" t="s">
        <v>895</v>
      </c>
      <c r="B41" s="1">
        <v>4</v>
      </c>
      <c r="C41" s="1" t="s">
        <v>896</v>
      </c>
      <c r="D41" s="39" t="s">
        <v>615</v>
      </c>
      <c r="F41" s="1" t="s">
        <v>897</v>
      </c>
      <c r="G41" s="36">
        <v>2560</v>
      </c>
      <c r="H41" s="36" t="s">
        <v>898</v>
      </c>
      <c r="I41" s="36">
        <v>2560</v>
      </c>
      <c r="J41" s="36" t="s">
        <v>68</v>
      </c>
      <c r="K41" s="36">
        <v>2560</v>
      </c>
      <c r="L41" s="36" t="s">
        <v>899</v>
      </c>
      <c r="M41" s="36">
        <v>4816</v>
      </c>
      <c r="N41" s="36" t="s">
        <v>900</v>
      </c>
      <c r="O41" s="36">
        <v>3243</v>
      </c>
      <c r="P41" s="36" t="s">
        <v>900</v>
      </c>
      <c r="Q41" s="36">
        <v>3772.5</v>
      </c>
      <c r="R41" s="36" t="s">
        <v>68</v>
      </c>
      <c r="S41" s="36">
        <v>3600</v>
      </c>
      <c r="T41" s="36" t="s">
        <v>68</v>
      </c>
      <c r="U41" s="36">
        <v>3243</v>
      </c>
      <c r="V41" s="36" t="s">
        <v>68</v>
      </c>
      <c r="W41" s="36">
        <v>3243</v>
      </c>
      <c r="X41" s="36" t="s">
        <v>68</v>
      </c>
      <c r="Y41" s="36"/>
      <c r="Z41" s="36"/>
      <c r="AA41" s="2" t="s">
        <v>1101</v>
      </c>
    </row>
    <row r="42" spans="1:129" ht="15" x14ac:dyDescent="0.25">
      <c r="C42"/>
    </row>
    <row r="43" spans="1:129" ht="15" x14ac:dyDescent="0.25">
      <c r="C43"/>
    </row>
    <row r="44" spans="1:129" ht="15" x14ac:dyDescent="0.25">
      <c r="C44"/>
    </row>
    <row r="45" spans="1:129" ht="15" x14ac:dyDescent="0.25">
      <c r="C45"/>
    </row>
    <row r="46" spans="1:129" x14ac:dyDescent="0.2">
      <c r="C46" s="126"/>
    </row>
    <row r="47" spans="1:129" ht="15" x14ac:dyDescent="0.25">
      <c r="C47"/>
    </row>
    <row r="48" spans="1:129" ht="15" x14ac:dyDescent="0.25">
      <c r="C48"/>
    </row>
    <row r="49" spans="3:3" x14ac:dyDescent="0.2">
      <c r="C49" s="126"/>
    </row>
    <row r="50" spans="3:3" ht="15" x14ac:dyDescent="0.25">
      <c r="C50"/>
    </row>
    <row r="51" spans="3:3" x14ac:dyDescent="0.2">
      <c r="C51" s="126"/>
    </row>
    <row r="52" spans="3:3" ht="15" x14ac:dyDescent="0.25">
      <c r="C52"/>
    </row>
    <row r="53" spans="3:3" ht="15" x14ac:dyDescent="0.25">
      <c r="C53"/>
    </row>
    <row r="54" spans="3:3" x14ac:dyDescent="0.2">
      <c r="C54" s="126"/>
    </row>
  </sheetData>
  <mergeCells count="5">
    <mergeCell ref="B2:G2"/>
    <mergeCell ref="B3:G3"/>
    <mergeCell ref="H3:J3"/>
    <mergeCell ref="B4:G4"/>
    <mergeCell ref="H4:J4"/>
  </mergeCells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D3:O41"/>
  <sheetViews>
    <sheetView topLeftCell="A25" workbookViewId="0">
      <selection activeCell="J45" sqref="J45"/>
    </sheetView>
  </sheetViews>
  <sheetFormatPr baseColWidth="10" defaultColWidth="11.42578125" defaultRowHeight="15" x14ac:dyDescent="0.25"/>
  <cols>
    <col min="1" max="1" width="5.5703125" customWidth="1"/>
    <col min="2" max="2" width="21.140625" customWidth="1"/>
    <col min="3" max="3" width="9.42578125" customWidth="1"/>
    <col min="4" max="4" width="16.7109375" customWidth="1"/>
    <col min="7" max="7" width="10.140625" customWidth="1"/>
    <col min="8" max="8" width="9.85546875" customWidth="1"/>
    <col min="9" max="9" width="9" customWidth="1"/>
  </cols>
  <sheetData>
    <row r="3" spans="4:15" ht="15.75" thickBot="1" x14ac:dyDescent="0.3"/>
    <row r="4" spans="4:15" ht="15.75" thickBot="1" x14ac:dyDescent="0.3">
      <c r="D4" s="287" t="s">
        <v>42</v>
      </c>
      <c r="E4" s="288"/>
      <c r="F4" s="288"/>
      <c r="G4" s="288"/>
      <c r="H4" s="288"/>
      <c r="I4" s="288"/>
      <c r="J4" s="288"/>
      <c r="K4" s="288"/>
      <c r="L4" s="289"/>
    </row>
    <row r="5" spans="4:15" x14ac:dyDescent="0.25">
      <c r="D5" s="13"/>
      <c r="E5" s="14"/>
      <c r="F5" s="14"/>
      <c r="G5" s="14"/>
      <c r="H5" s="14"/>
      <c r="I5" s="14"/>
      <c r="J5" s="14"/>
      <c r="K5" s="14"/>
      <c r="L5" s="15"/>
    </row>
    <row r="6" spans="4:15" x14ac:dyDescent="0.25">
      <c r="D6" s="285" t="s">
        <v>43</v>
      </c>
      <c r="E6" s="286"/>
      <c r="F6" s="286"/>
      <c r="G6" s="286"/>
      <c r="H6" s="3" t="s">
        <v>984</v>
      </c>
      <c r="I6" s="16"/>
      <c r="J6" s="16"/>
      <c r="K6" s="16"/>
      <c r="L6" s="17"/>
    </row>
    <row r="7" spans="4:15" ht="15.75" thickBot="1" x14ac:dyDescent="0.3">
      <c r="D7" s="279" t="s">
        <v>992</v>
      </c>
      <c r="E7" s="280"/>
      <c r="F7" s="280"/>
      <c r="G7" s="280"/>
      <c r="H7" s="280"/>
      <c r="I7" s="280"/>
      <c r="J7" s="280"/>
      <c r="K7" s="280"/>
      <c r="L7" s="281"/>
    </row>
    <row r="8" spans="4:15" ht="38.25" x14ac:dyDescent="0.25">
      <c r="D8" s="18" t="s">
        <v>44</v>
      </c>
      <c r="E8" s="19" t="s">
        <v>45</v>
      </c>
      <c r="F8" s="20" t="s">
        <v>46</v>
      </c>
      <c r="G8" s="21" t="s">
        <v>47</v>
      </c>
      <c r="H8" s="22" t="s">
        <v>48</v>
      </c>
      <c r="I8" s="23" t="s">
        <v>49</v>
      </c>
      <c r="J8" s="24" t="s">
        <v>50</v>
      </c>
      <c r="K8" s="24" t="s">
        <v>51</v>
      </c>
      <c r="L8" s="25" t="s">
        <v>52</v>
      </c>
    </row>
    <row r="9" spans="4:15" x14ac:dyDescent="0.25">
      <c r="D9" s="26" t="s">
        <v>3</v>
      </c>
      <c r="E9" s="27"/>
      <c r="F9" s="28">
        <v>3450</v>
      </c>
      <c r="G9" s="29">
        <v>150</v>
      </c>
      <c r="H9" s="28">
        <f t="shared" ref="H9:H24" si="0">+F9*0.05*I9</f>
        <v>690</v>
      </c>
      <c r="I9" s="29">
        <v>4</v>
      </c>
      <c r="J9" s="28">
        <f t="shared" ref="J9:J24" si="1">+F9+G9+H9</f>
        <v>4290</v>
      </c>
      <c r="K9" s="28"/>
      <c r="L9" s="30">
        <f>J9-K9</f>
        <v>4290</v>
      </c>
    </row>
    <row r="10" spans="4:15" x14ac:dyDescent="0.25">
      <c r="D10" s="26" t="s">
        <v>4</v>
      </c>
      <c r="E10" s="27">
        <v>43690</v>
      </c>
      <c r="F10" s="28">
        <v>3450</v>
      </c>
      <c r="G10" s="29">
        <v>150</v>
      </c>
      <c r="H10" s="28">
        <f t="shared" si="0"/>
        <v>517.5</v>
      </c>
      <c r="I10" s="29">
        <v>3</v>
      </c>
      <c r="J10" s="28">
        <f t="shared" si="1"/>
        <v>4117.5</v>
      </c>
      <c r="K10" s="28">
        <v>9000</v>
      </c>
      <c r="L10" s="30">
        <f>+L9+J10-K10</f>
        <v>-592.5</v>
      </c>
      <c r="N10" s="62"/>
    </row>
    <row r="11" spans="4:15" x14ac:dyDescent="0.25">
      <c r="D11" s="26" t="s">
        <v>23</v>
      </c>
      <c r="E11" s="27">
        <v>43714</v>
      </c>
      <c r="F11" s="28">
        <v>3450</v>
      </c>
      <c r="G11" s="29">
        <v>150</v>
      </c>
      <c r="H11" s="28">
        <f t="shared" si="0"/>
        <v>345</v>
      </c>
      <c r="I11" s="29">
        <v>2</v>
      </c>
      <c r="J11" s="28">
        <f t="shared" si="1"/>
        <v>3945</v>
      </c>
      <c r="K11" s="28">
        <v>6000</v>
      </c>
      <c r="L11" s="30">
        <f t="shared" ref="L11:L14" si="2">+L10+J11-K11</f>
        <v>-2647.5</v>
      </c>
    </row>
    <row r="12" spans="4:15" x14ac:dyDescent="0.25">
      <c r="D12" s="26" t="s">
        <v>993</v>
      </c>
      <c r="E12" s="27">
        <v>43735</v>
      </c>
      <c r="F12" s="28">
        <v>3450</v>
      </c>
      <c r="G12" s="29">
        <v>150</v>
      </c>
      <c r="H12" s="28">
        <f t="shared" si="0"/>
        <v>172.5</v>
      </c>
      <c r="I12" s="29">
        <v>1</v>
      </c>
      <c r="J12" s="28">
        <f t="shared" si="1"/>
        <v>3772.5</v>
      </c>
      <c r="K12" s="28">
        <v>4500</v>
      </c>
      <c r="L12" s="30">
        <f t="shared" si="2"/>
        <v>-3375</v>
      </c>
      <c r="N12" s="62"/>
    </row>
    <row r="13" spans="4:15" x14ac:dyDescent="0.25">
      <c r="D13" s="26" t="s">
        <v>25</v>
      </c>
      <c r="E13" s="27"/>
      <c r="F13" s="28">
        <v>3450</v>
      </c>
      <c r="G13" s="29">
        <v>150</v>
      </c>
      <c r="H13" s="28">
        <f t="shared" si="0"/>
        <v>0</v>
      </c>
      <c r="I13" s="29">
        <v>0</v>
      </c>
      <c r="J13" s="28">
        <f t="shared" si="1"/>
        <v>3600</v>
      </c>
      <c r="K13" s="28"/>
      <c r="L13" s="30">
        <f t="shared" si="2"/>
        <v>225</v>
      </c>
      <c r="N13" s="62"/>
    </row>
    <row r="14" spans="4:15" x14ac:dyDescent="0.25">
      <c r="D14" s="26" t="s">
        <v>994</v>
      </c>
      <c r="E14" s="27"/>
      <c r="F14" s="28">
        <v>3450</v>
      </c>
      <c r="G14" s="29">
        <v>150</v>
      </c>
      <c r="H14" s="28">
        <f t="shared" si="0"/>
        <v>345</v>
      </c>
      <c r="I14" s="29">
        <v>2</v>
      </c>
      <c r="J14" s="28">
        <f t="shared" si="1"/>
        <v>3945</v>
      </c>
      <c r="K14" s="28"/>
      <c r="L14" s="30">
        <f t="shared" si="2"/>
        <v>4170</v>
      </c>
      <c r="N14" s="62"/>
    </row>
    <row r="15" spans="4:15" x14ac:dyDescent="0.25">
      <c r="D15" s="26" t="s">
        <v>515</v>
      </c>
      <c r="E15" s="27">
        <v>43769</v>
      </c>
      <c r="F15" s="28">
        <v>3450</v>
      </c>
      <c r="G15" s="29">
        <v>150</v>
      </c>
      <c r="H15" s="28">
        <f t="shared" si="0"/>
        <v>172.5</v>
      </c>
      <c r="I15" s="29">
        <v>1</v>
      </c>
      <c r="J15" s="28">
        <f t="shared" si="1"/>
        <v>3772.5</v>
      </c>
      <c r="K15" s="28">
        <v>10000</v>
      </c>
      <c r="L15" s="30">
        <f>+L14+J15-K15</f>
        <v>-2057.5</v>
      </c>
      <c r="N15" s="62"/>
    </row>
    <row r="16" spans="4:15" x14ac:dyDescent="0.25">
      <c r="D16" s="26" t="s">
        <v>58</v>
      </c>
      <c r="E16" s="27"/>
      <c r="F16" s="28">
        <v>3450</v>
      </c>
      <c r="G16" s="29">
        <v>150</v>
      </c>
      <c r="H16" s="28">
        <f t="shared" si="0"/>
        <v>1035</v>
      </c>
      <c r="I16" s="29">
        <v>6</v>
      </c>
      <c r="J16" s="28">
        <f t="shared" si="1"/>
        <v>4635</v>
      </c>
      <c r="K16" s="28"/>
      <c r="L16" s="30">
        <f>+L15+J16-K16</f>
        <v>2577.5</v>
      </c>
      <c r="N16" s="62"/>
      <c r="O16" s="62"/>
    </row>
    <row r="17" spans="4:15" x14ac:dyDescent="0.25">
      <c r="D17" s="26" t="s">
        <v>517</v>
      </c>
      <c r="E17" s="27"/>
      <c r="F17" s="28">
        <v>3450</v>
      </c>
      <c r="G17" s="29">
        <v>150</v>
      </c>
      <c r="H17" s="28">
        <f t="shared" si="0"/>
        <v>862.5</v>
      </c>
      <c r="I17" s="29">
        <v>5</v>
      </c>
      <c r="J17" s="28">
        <f t="shared" si="1"/>
        <v>4462.5</v>
      </c>
      <c r="K17" s="28"/>
      <c r="L17" s="30">
        <f t="shared" ref="L17:L25" si="3">+L16+J17-K17</f>
        <v>7040</v>
      </c>
      <c r="N17" s="62"/>
      <c r="O17" s="62"/>
    </row>
    <row r="18" spans="4:15" x14ac:dyDescent="0.25">
      <c r="D18" s="26" t="s">
        <v>60</v>
      </c>
      <c r="E18" s="27">
        <v>43957</v>
      </c>
      <c r="F18" s="28">
        <v>3450</v>
      </c>
      <c r="G18" s="29">
        <v>150</v>
      </c>
      <c r="H18" s="28">
        <f t="shared" si="0"/>
        <v>690</v>
      </c>
      <c r="I18" s="29">
        <v>4</v>
      </c>
      <c r="J18" s="28">
        <f t="shared" si="1"/>
        <v>4290</v>
      </c>
      <c r="K18" s="28">
        <v>9500</v>
      </c>
      <c r="L18" s="30">
        <f t="shared" si="3"/>
        <v>1830</v>
      </c>
      <c r="N18" s="62"/>
      <c r="O18" s="62"/>
    </row>
    <row r="19" spans="4:15" x14ac:dyDescent="0.25">
      <c r="D19" s="26" t="s">
        <v>1088</v>
      </c>
      <c r="E19" s="27"/>
      <c r="F19" s="28">
        <v>3450</v>
      </c>
      <c r="G19" s="29">
        <v>150</v>
      </c>
      <c r="H19" s="28">
        <f t="shared" si="0"/>
        <v>517.5</v>
      </c>
      <c r="I19" s="29">
        <v>3</v>
      </c>
      <c r="J19" s="28">
        <f t="shared" si="1"/>
        <v>4117.5</v>
      </c>
      <c r="K19" s="28"/>
      <c r="L19" s="30">
        <f t="shared" si="3"/>
        <v>5947.5</v>
      </c>
      <c r="N19" s="62"/>
      <c r="O19" s="62"/>
    </row>
    <row r="20" spans="4:15" x14ac:dyDescent="0.25">
      <c r="D20" s="26" t="s">
        <v>61</v>
      </c>
      <c r="E20" s="27"/>
      <c r="F20" s="28">
        <v>3450</v>
      </c>
      <c r="G20" s="29">
        <v>150</v>
      </c>
      <c r="H20" s="28">
        <f t="shared" si="0"/>
        <v>345</v>
      </c>
      <c r="I20" s="29">
        <v>2</v>
      </c>
      <c r="J20" s="28">
        <f t="shared" si="1"/>
        <v>3945</v>
      </c>
      <c r="K20" s="28"/>
      <c r="L20" s="30">
        <f t="shared" si="3"/>
        <v>9892.5</v>
      </c>
      <c r="N20" s="62"/>
      <c r="O20" s="62"/>
    </row>
    <row r="21" spans="4:15" x14ac:dyDescent="0.25">
      <c r="D21" s="26" t="s">
        <v>3</v>
      </c>
      <c r="E21" s="27"/>
      <c r="F21" s="28">
        <v>3450</v>
      </c>
      <c r="G21" s="29">
        <v>150</v>
      </c>
      <c r="H21" s="28">
        <f t="shared" si="0"/>
        <v>172.5</v>
      </c>
      <c r="I21" s="29">
        <v>1</v>
      </c>
      <c r="J21" s="28">
        <f t="shared" si="1"/>
        <v>3772.5</v>
      </c>
      <c r="K21" s="28"/>
      <c r="L21" s="30">
        <f t="shared" si="3"/>
        <v>13665</v>
      </c>
      <c r="N21" s="62"/>
      <c r="O21" s="62"/>
    </row>
    <row r="22" spans="4:15" x14ac:dyDescent="0.25">
      <c r="D22" s="26" t="s">
        <v>4</v>
      </c>
      <c r="E22" s="27"/>
      <c r="F22" s="28">
        <v>3450</v>
      </c>
      <c r="G22" s="29">
        <v>0</v>
      </c>
      <c r="H22" s="28">
        <f t="shared" si="0"/>
        <v>0</v>
      </c>
      <c r="I22" s="29">
        <v>0</v>
      </c>
      <c r="J22" s="28">
        <f t="shared" si="1"/>
        <v>3450</v>
      </c>
      <c r="K22" s="28"/>
      <c r="L22" s="30">
        <f t="shared" si="3"/>
        <v>17115</v>
      </c>
      <c r="N22" s="62"/>
      <c r="O22" s="62"/>
    </row>
    <row r="23" spans="4:15" x14ac:dyDescent="0.25">
      <c r="D23" s="26" t="s">
        <v>23</v>
      </c>
      <c r="E23" s="27"/>
      <c r="F23" s="28">
        <v>3450</v>
      </c>
      <c r="G23" s="29">
        <v>0</v>
      </c>
      <c r="H23" s="28">
        <f t="shared" si="0"/>
        <v>0</v>
      </c>
      <c r="I23" s="29">
        <v>0</v>
      </c>
      <c r="J23" s="28">
        <f t="shared" si="1"/>
        <v>3450</v>
      </c>
      <c r="K23" s="28"/>
      <c r="L23" s="30">
        <f>+L22+J23-K23</f>
        <v>20565</v>
      </c>
      <c r="N23" s="62"/>
      <c r="O23" s="62"/>
    </row>
    <row r="24" spans="4:15" x14ac:dyDescent="0.25">
      <c r="D24" s="26" t="s">
        <v>993</v>
      </c>
      <c r="E24" s="27"/>
      <c r="F24" s="28">
        <v>3450</v>
      </c>
      <c r="G24" s="29">
        <v>0</v>
      </c>
      <c r="H24" s="28">
        <f t="shared" si="0"/>
        <v>0</v>
      </c>
      <c r="I24" s="29">
        <v>0</v>
      </c>
      <c r="J24" s="28">
        <f t="shared" si="1"/>
        <v>3450</v>
      </c>
      <c r="K24" s="28"/>
      <c r="L24" s="30">
        <f t="shared" si="3"/>
        <v>24015</v>
      </c>
      <c r="N24" s="62"/>
      <c r="O24" s="62"/>
    </row>
    <row r="25" spans="4:15" x14ac:dyDescent="0.25">
      <c r="D25" s="116" t="s">
        <v>995</v>
      </c>
      <c r="E25" s="91"/>
      <c r="F25" s="28"/>
      <c r="G25" s="28"/>
      <c r="H25" s="28"/>
      <c r="I25" s="28"/>
      <c r="J25" s="28"/>
      <c r="K25" s="28"/>
      <c r="L25" s="117">
        <f t="shared" si="3"/>
        <v>24015</v>
      </c>
      <c r="N25" s="62"/>
    </row>
    <row r="26" spans="4:15" x14ac:dyDescent="0.25">
      <c r="D26" s="93"/>
      <c r="E26" s="94"/>
      <c r="F26" s="62"/>
      <c r="G26" s="62"/>
      <c r="H26" s="62"/>
      <c r="I26" s="62"/>
      <c r="J26" s="62"/>
      <c r="K26" s="62"/>
      <c r="L26" s="95"/>
      <c r="N26" s="62"/>
      <c r="O26" s="62"/>
    </row>
    <row r="28" spans="4:15" ht="15.75" thickBot="1" x14ac:dyDescent="0.3"/>
    <row r="29" spans="4:15" ht="15.75" thickBot="1" x14ac:dyDescent="0.3">
      <c r="D29" s="282" t="s">
        <v>42</v>
      </c>
      <c r="E29" s="283"/>
      <c r="F29" s="283"/>
      <c r="G29" s="283"/>
      <c r="H29" s="283"/>
      <c r="I29" s="283"/>
      <c r="J29" s="283"/>
      <c r="K29" s="283"/>
      <c r="L29" s="284"/>
    </row>
    <row r="30" spans="4:15" x14ac:dyDescent="0.25">
      <c r="D30" s="13"/>
      <c r="E30" s="14"/>
      <c r="F30" s="14"/>
      <c r="G30" s="14"/>
      <c r="H30" s="14"/>
      <c r="I30" s="14"/>
      <c r="J30" s="14"/>
      <c r="K30" s="14"/>
      <c r="L30" s="15"/>
    </row>
    <row r="31" spans="4:15" x14ac:dyDescent="0.25">
      <c r="D31" s="285" t="s">
        <v>43</v>
      </c>
      <c r="E31" s="286"/>
      <c r="F31" s="286"/>
      <c r="G31" s="286"/>
      <c r="H31" s="3" t="s">
        <v>896</v>
      </c>
      <c r="I31" s="16"/>
      <c r="J31" s="16"/>
      <c r="K31" s="16"/>
      <c r="L31" s="17"/>
    </row>
    <row r="32" spans="4:15" ht="15.75" thickBot="1" x14ac:dyDescent="0.3">
      <c r="D32" s="279" t="s">
        <v>996</v>
      </c>
      <c r="E32" s="280"/>
      <c r="F32" s="280"/>
      <c r="G32" s="280"/>
      <c r="H32" s="280"/>
      <c r="I32" s="280"/>
      <c r="J32" s="280"/>
      <c r="K32" s="280"/>
      <c r="L32" s="281"/>
    </row>
    <row r="33" spans="4:13" ht="38.25" x14ac:dyDescent="0.25">
      <c r="D33" s="18" t="s">
        <v>44</v>
      </c>
      <c r="E33" s="19" t="s">
        <v>45</v>
      </c>
      <c r="F33" s="20" t="s">
        <v>46</v>
      </c>
      <c r="G33" s="21" t="s">
        <v>47</v>
      </c>
      <c r="H33" s="22" t="s">
        <v>48</v>
      </c>
      <c r="I33" s="23" t="s">
        <v>49</v>
      </c>
      <c r="J33" s="24" t="s">
        <v>50</v>
      </c>
      <c r="K33" s="24" t="s">
        <v>51</v>
      </c>
      <c r="L33" s="25" t="s">
        <v>52</v>
      </c>
    </row>
    <row r="34" spans="4:13" x14ac:dyDescent="0.25">
      <c r="D34" s="26" t="s">
        <v>23</v>
      </c>
      <c r="E34" s="27"/>
      <c r="F34" s="28">
        <v>3450</v>
      </c>
      <c r="G34" s="29">
        <v>150</v>
      </c>
      <c r="H34" s="28">
        <f>+F34*0.05*I34</f>
        <v>172.5</v>
      </c>
      <c r="I34" s="29">
        <v>1</v>
      </c>
      <c r="J34" s="28">
        <f>+F34+G34+H34</f>
        <v>3772.5</v>
      </c>
      <c r="K34" s="28"/>
      <c r="L34" s="30">
        <f>+J34-K34</f>
        <v>3772.5</v>
      </c>
    </row>
    <row r="35" spans="4:13" x14ac:dyDescent="0.25">
      <c r="D35" s="26" t="s">
        <v>993</v>
      </c>
      <c r="E35" s="27"/>
      <c r="F35" s="28">
        <v>3450</v>
      </c>
      <c r="G35" s="29">
        <v>150</v>
      </c>
      <c r="H35" s="28">
        <f>+F35*0.05*I35</f>
        <v>0</v>
      </c>
      <c r="I35" s="29">
        <v>0</v>
      </c>
      <c r="J35" s="28">
        <f>+F35+G35+H35</f>
        <v>3600</v>
      </c>
      <c r="K35" s="28"/>
      <c r="L35" s="30">
        <f t="shared" ref="L35:L39" si="4">+L34+J35-K35</f>
        <v>7372.5</v>
      </c>
    </row>
    <row r="36" spans="4:13" x14ac:dyDescent="0.25">
      <c r="D36" s="26" t="s">
        <v>997</v>
      </c>
      <c r="E36" s="27"/>
      <c r="F36" s="28">
        <v>3450</v>
      </c>
      <c r="G36" s="29">
        <v>-207</v>
      </c>
      <c r="H36" s="28">
        <f>+F36*0.05*I36</f>
        <v>0</v>
      </c>
      <c r="I36" s="29">
        <v>0</v>
      </c>
      <c r="J36" s="28">
        <f>+F36+G36+H36</f>
        <v>3243</v>
      </c>
      <c r="K36" s="28"/>
      <c r="L36" s="30">
        <f t="shared" si="4"/>
        <v>10615.5</v>
      </c>
    </row>
    <row r="37" spans="4:13" x14ac:dyDescent="0.25">
      <c r="D37" s="26" t="s">
        <v>994</v>
      </c>
      <c r="E37" s="27">
        <v>43640</v>
      </c>
      <c r="F37" s="28">
        <v>3450</v>
      </c>
      <c r="G37" s="29">
        <v>-207</v>
      </c>
      <c r="H37" s="28"/>
      <c r="I37" s="29"/>
      <c r="J37" s="28">
        <f>+F37+G37+H37</f>
        <v>3243</v>
      </c>
      <c r="K37" s="28">
        <v>16371.25</v>
      </c>
      <c r="L37" s="30">
        <f t="shared" si="4"/>
        <v>-2512.75</v>
      </c>
    </row>
    <row r="38" spans="4:13" x14ac:dyDescent="0.25">
      <c r="D38" s="26" t="s">
        <v>56</v>
      </c>
      <c r="E38" s="27"/>
      <c r="F38" s="28"/>
      <c r="G38" s="29"/>
      <c r="H38" s="28"/>
      <c r="I38" s="29"/>
      <c r="J38" s="28"/>
      <c r="K38" s="28"/>
      <c r="L38" s="30">
        <f t="shared" si="4"/>
        <v>-2512.75</v>
      </c>
    </row>
    <row r="39" spans="4:13" x14ac:dyDescent="0.25">
      <c r="D39" s="116" t="s">
        <v>995</v>
      </c>
      <c r="E39" s="91"/>
      <c r="F39" s="28"/>
      <c r="G39" s="28"/>
      <c r="H39" s="28"/>
      <c r="I39" s="28"/>
      <c r="J39" s="28"/>
      <c r="K39" s="28"/>
      <c r="L39" s="117">
        <f t="shared" si="4"/>
        <v>-2512.75</v>
      </c>
      <c r="M39" t="s">
        <v>1100</v>
      </c>
    </row>
    <row r="41" spans="4:13" x14ac:dyDescent="0.25">
      <c r="D41" s="93" t="s">
        <v>1041</v>
      </c>
    </row>
  </sheetData>
  <mergeCells count="6">
    <mergeCell ref="D32:L32"/>
    <mergeCell ref="D4:L4"/>
    <mergeCell ref="D6:G6"/>
    <mergeCell ref="D7:L7"/>
    <mergeCell ref="D29:L29"/>
    <mergeCell ref="D31:G31"/>
  </mergeCells>
  <pageMargins left="0" right="0.11811023622047245" top="0.74803149606299213" bottom="0.74803149606299213" header="0.31496062992125984" footer="0.31496062992125984"/>
  <pageSetup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2:E23"/>
  <sheetViews>
    <sheetView workbookViewId="0">
      <selection activeCell="E28" sqref="E28"/>
    </sheetView>
  </sheetViews>
  <sheetFormatPr baseColWidth="10" defaultColWidth="11.42578125" defaultRowHeight="15" x14ac:dyDescent="0.25"/>
  <cols>
    <col min="2" max="2" width="11.42578125" style="98"/>
    <col min="3" max="3" width="41.140625" customWidth="1"/>
    <col min="4" max="4" width="56.7109375" customWidth="1"/>
    <col min="5" max="5" width="35.28515625" customWidth="1"/>
  </cols>
  <sheetData>
    <row r="2" spans="2:5" x14ac:dyDescent="0.25">
      <c r="B2" s="99" t="s">
        <v>553</v>
      </c>
      <c r="C2" s="99" t="s">
        <v>554</v>
      </c>
      <c r="D2" s="99" t="s">
        <v>555</v>
      </c>
      <c r="E2" s="99" t="s">
        <v>556</v>
      </c>
    </row>
    <row r="3" spans="2:5" x14ac:dyDescent="0.25">
      <c r="B3" s="64">
        <v>1</v>
      </c>
      <c r="C3" s="127" t="s">
        <v>870</v>
      </c>
      <c r="D3" s="103" t="s">
        <v>998</v>
      </c>
      <c r="E3" s="102" t="s">
        <v>999</v>
      </c>
    </row>
    <row r="4" spans="2:5" x14ac:dyDescent="0.25">
      <c r="B4" s="64">
        <v>2</v>
      </c>
      <c r="C4" s="127" t="s">
        <v>875</v>
      </c>
      <c r="D4" s="103" t="s">
        <v>1000</v>
      </c>
      <c r="E4" s="102" t="s">
        <v>1001</v>
      </c>
    </row>
    <row r="5" spans="2:5" x14ac:dyDescent="0.25">
      <c r="B5" s="64">
        <v>3</v>
      </c>
      <c r="C5" s="127" t="s">
        <v>886</v>
      </c>
      <c r="D5" s="103" t="s">
        <v>1002</v>
      </c>
      <c r="E5" s="102" t="s">
        <v>1003</v>
      </c>
    </row>
    <row r="6" spans="2:5" x14ac:dyDescent="0.25">
      <c r="B6" s="64">
        <v>4</v>
      </c>
      <c r="C6" s="127" t="s">
        <v>896</v>
      </c>
      <c r="D6" s="103" t="s">
        <v>1004</v>
      </c>
      <c r="E6" s="102" t="s">
        <v>1005</v>
      </c>
    </row>
    <row r="7" spans="2:5" x14ac:dyDescent="0.25">
      <c r="B7" s="64">
        <v>5</v>
      </c>
      <c r="C7" s="127" t="s">
        <v>901</v>
      </c>
      <c r="D7" s="103" t="s">
        <v>1006</v>
      </c>
      <c r="E7" s="102" t="s">
        <v>1007</v>
      </c>
    </row>
    <row r="8" spans="2:5" x14ac:dyDescent="0.25">
      <c r="B8" s="64">
        <v>6</v>
      </c>
      <c r="C8" s="127" t="s">
        <v>1008</v>
      </c>
      <c r="D8" s="103" t="s">
        <v>1009</v>
      </c>
      <c r="E8" s="102" t="s">
        <v>1010</v>
      </c>
    </row>
    <row r="9" spans="2:5" x14ac:dyDescent="0.25">
      <c r="B9" s="64">
        <v>7</v>
      </c>
      <c r="C9" s="127" t="s">
        <v>912</v>
      </c>
      <c r="D9" s="103" t="s">
        <v>1011</v>
      </c>
      <c r="E9" s="102" t="s">
        <v>1012</v>
      </c>
    </row>
    <row r="10" spans="2:5" x14ac:dyDescent="0.25">
      <c r="B10" s="64">
        <v>8</v>
      </c>
      <c r="C10" s="127" t="s">
        <v>920</v>
      </c>
      <c r="D10" s="66" t="s">
        <v>1013</v>
      </c>
      <c r="E10" s="102" t="s">
        <v>1014</v>
      </c>
    </row>
    <row r="11" spans="2:5" x14ac:dyDescent="0.25">
      <c r="B11" s="64">
        <v>9</v>
      </c>
      <c r="C11" s="127" t="s">
        <v>931</v>
      </c>
      <c r="D11" s="66" t="s">
        <v>1015</v>
      </c>
      <c r="E11" s="102" t="s">
        <v>1016</v>
      </c>
    </row>
    <row r="12" spans="2:5" x14ac:dyDescent="0.25">
      <c r="B12" s="64">
        <v>10</v>
      </c>
      <c r="C12" s="127" t="s">
        <v>941</v>
      </c>
      <c r="D12" s="66" t="s">
        <v>1017</v>
      </c>
      <c r="E12" s="102" t="s">
        <v>1018</v>
      </c>
    </row>
    <row r="13" spans="2:5" x14ac:dyDescent="0.25">
      <c r="B13" s="64">
        <v>11</v>
      </c>
      <c r="C13" s="127" t="s">
        <v>949</v>
      </c>
      <c r="D13" s="66" t="s">
        <v>1019</v>
      </c>
      <c r="E13" s="102" t="s">
        <v>1020</v>
      </c>
    </row>
    <row r="14" spans="2:5" x14ac:dyDescent="0.25">
      <c r="B14" s="64">
        <v>12</v>
      </c>
      <c r="C14" s="127" t="s">
        <v>955</v>
      </c>
      <c r="D14" s="66" t="s">
        <v>1021</v>
      </c>
      <c r="E14" s="102" t="s">
        <v>1022</v>
      </c>
    </row>
    <row r="15" spans="2:5" x14ac:dyDescent="0.25">
      <c r="B15" s="64">
        <v>13</v>
      </c>
      <c r="C15" s="127" t="s">
        <v>965</v>
      </c>
      <c r="D15" s="103" t="s">
        <v>1023</v>
      </c>
      <c r="E15" s="102" t="s">
        <v>1024</v>
      </c>
    </row>
    <row r="16" spans="2:5" x14ac:dyDescent="0.25">
      <c r="B16" s="64">
        <v>14</v>
      </c>
      <c r="C16" s="127" t="s">
        <v>973</v>
      </c>
      <c r="D16" s="103" t="s">
        <v>1025</v>
      </c>
      <c r="E16" s="102" t="s">
        <v>1026</v>
      </c>
    </row>
    <row r="17" spans="2:5" x14ac:dyDescent="0.25">
      <c r="B17" s="64">
        <v>15</v>
      </c>
      <c r="C17" s="127"/>
      <c r="D17" s="128"/>
      <c r="E17" s="102"/>
    </row>
    <row r="18" spans="2:5" x14ac:dyDescent="0.25">
      <c r="B18" s="64">
        <v>16</v>
      </c>
      <c r="C18" s="105"/>
      <c r="D18" s="128"/>
      <c r="E18" s="102"/>
    </row>
    <row r="19" spans="2:5" x14ac:dyDescent="0.25">
      <c r="B19" s="64">
        <v>17</v>
      </c>
      <c r="C19" s="105"/>
      <c r="D19" s="129"/>
      <c r="E19" s="102"/>
    </row>
    <row r="20" spans="2:5" x14ac:dyDescent="0.25">
      <c r="B20" s="64">
        <v>18</v>
      </c>
      <c r="C20" s="105"/>
      <c r="D20" s="129"/>
      <c r="E20" s="102"/>
    </row>
    <row r="21" spans="2:5" x14ac:dyDescent="0.25">
      <c r="B21" s="64">
        <v>19</v>
      </c>
      <c r="C21" s="105"/>
      <c r="D21" s="129"/>
      <c r="E21" s="65"/>
    </row>
    <row r="22" spans="2:5" x14ac:dyDescent="0.25">
      <c r="B22" s="64">
        <v>20</v>
      </c>
      <c r="C22" s="100"/>
      <c r="D22" s="66"/>
      <c r="E22" s="65"/>
    </row>
    <row r="23" spans="2:5" x14ac:dyDescent="0.25">
      <c r="B23" s="64">
        <v>21</v>
      </c>
      <c r="C23" s="100"/>
      <c r="D23" s="108"/>
      <c r="E23" s="65"/>
    </row>
  </sheetData>
  <hyperlinks>
    <hyperlink ref="D3" r:id="rId1"/>
    <hyperlink ref="D4" r:id="rId2"/>
    <hyperlink ref="D5" r:id="rId3"/>
    <hyperlink ref="D6" r:id="rId4"/>
    <hyperlink ref="D7" r:id="rId5"/>
    <hyperlink ref="D8" r:id="rId6"/>
    <hyperlink ref="D9" r:id="rId7"/>
    <hyperlink ref="D10" r:id="rId8"/>
    <hyperlink ref="D11" r:id="rId9"/>
    <hyperlink ref="D12" r:id="rId10"/>
    <hyperlink ref="D13" r:id="rId11"/>
    <hyperlink ref="D14" r:id="rId12"/>
    <hyperlink ref="D15" r:id="rId13"/>
    <hyperlink ref="D16" r:id="rId14"/>
  </hyperlinks>
  <pageMargins left="0.7" right="0.7" top="0.75" bottom="0.75" header="0.3" footer="0.3"/>
  <pageSetup orientation="portrait" r:id="rId15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DY43"/>
  <sheetViews>
    <sheetView zoomScaleNormal="100" workbookViewId="0">
      <pane xSplit="5" ySplit="6" topLeftCell="AJ7" activePane="bottomRight" state="frozen"/>
      <selection pane="topRight" activeCell="F1" sqref="F1"/>
      <selection pane="bottomLeft" activeCell="A7" sqref="A7"/>
      <selection pane="bottomRight" activeCell="AS18" sqref="AS18"/>
    </sheetView>
  </sheetViews>
  <sheetFormatPr baseColWidth="10" defaultColWidth="11.42578125" defaultRowHeight="14.25" x14ac:dyDescent="0.2"/>
  <cols>
    <col min="1" max="1" width="6.42578125" style="1" customWidth="1"/>
    <col min="2" max="2" width="5.140625" style="1" customWidth="1"/>
    <col min="3" max="3" width="40" style="1" bestFit="1" customWidth="1"/>
    <col min="4" max="4" width="14.140625" style="1" customWidth="1"/>
    <col min="5" max="5" width="5.5703125" style="1" customWidth="1"/>
    <col min="6" max="6" width="49" style="1" customWidth="1"/>
    <col min="7" max="7" width="15.5703125" style="41" bestFit="1" customWidth="1"/>
    <col min="8" max="8" width="11.140625" style="41" customWidth="1"/>
    <col min="9" max="9" width="11.5703125" style="41" customWidth="1"/>
    <col min="10" max="10" width="10.140625" style="41" customWidth="1"/>
    <col min="11" max="11" width="11.5703125" style="2" customWidth="1"/>
    <col min="12" max="12" width="11.28515625" style="41" customWidth="1"/>
    <col min="13" max="13" width="11.5703125" style="2" customWidth="1"/>
    <col min="14" max="14" width="8.28515625" style="41" customWidth="1"/>
    <col min="15" max="15" width="11.5703125" style="2" customWidth="1"/>
    <col min="16" max="16" width="8.42578125" style="41" customWidth="1"/>
    <col min="17" max="17" width="11.5703125" style="2" customWidth="1"/>
    <col min="18" max="18" width="7.42578125" style="41" customWidth="1"/>
    <col min="19" max="19" width="11.5703125" style="2" customWidth="1"/>
    <col min="20" max="20" width="7.7109375" style="41" bestFit="1" customWidth="1"/>
    <col min="21" max="21" width="12" style="2" customWidth="1"/>
    <col min="22" max="22" width="8.42578125" style="41" customWidth="1"/>
    <col min="23" max="23" width="11.5703125" style="2" customWidth="1"/>
    <col min="24" max="24" width="7.85546875" style="41" customWidth="1"/>
    <col min="25" max="25" width="11.5703125" style="2" customWidth="1"/>
    <col min="26" max="26" width="10" style="41" bestFit="1" customWidth="1"/>
    <col min="27" max="27" width="11.5703125" style="2" customWidth="1"/>
    <col min="28" max="28" width="10" style="41" bestFit="1" customWidth="1"/>
    <col min="29" max="29" width="11.5703125" style="2" customWidth="1"/>
    <col min="30" max="30" width="10" style="41" bestFit="1" customWidth="1"/>
    <col min="31" max="31" width="11.5703125" style="2" customWidth="1"/>
    <col min="32" max="32" width="10" style="41" bestFit="1" customWidth="1"/>
    <col min="33" max="33" width="11.5703125" style="2" customWidth="1"/>
    <col min="34" max="34" width="8.5703125" style="41" customWidth="1"/>
    <col min="35" max="35" width="11.5703125" style="2" customWidth="1"/>
    <col min="36" max="36" width="7.7109375" style="41" bestFit="1" customWidth="1"/>
    <col min="37" max="37" width="11.5703125" style="2" customWidth="1"/>
    <col min="38" max="38" width="9.7109375" style="41" customWidth="1"/>
    <col min="39" max="39" width="11.5703125" style="2" customWidth="1"/>
    <col min="40" max="40" width="9" style="41" customWidth="1"/>
    <col min="41" max="41" width="11.5703125" style="2" customWidth="1"/>
    <col min="42" max="42" width="7.7109375" style="41" bestFit="1" customWidth="1"/>
    <col min="43" max="43" width="11.5703125" style="2" customWidth="1"/>
    <col min="44" max="44" width="7.7109375" style="41" bestFit="1" customWidth="1"/>
    <col min="45" max="129" width="11.42578125" style="2"/>
    <col min="130" max="16384" width="11.42578125" style="1"/>
  </cols>
  <sheetData>
    <row r="1" spans="1:129" x14ac:dyDescent="0.2">
      <c r="H1" s="3" t="s">
        <v>70</v>
      </c>
      <c r="I1" s="3" t="s">
        <v>71</v>
      </c>
      <c r="J1" s="3" t="s">
        <v>72</v>
      </c>
    </row>
    <row r="2" spans="1:129" ht="18.75" x14ac:dyDescent="0.25">
      <c r="B2" s="278" t="s">
        <v>612</v>
      </c>
      <c r="C2" s="278"/>
      <c r="D2" s="278"/>
      <c r="E2" s="278"/>
      <c r="F2" s="278"/>
      <c r="G2" s="278"/>
      <c r="H2" s="57">
        <v>3880</v>
      </c>
      <c r="I2" s="57">
        <v>5375</v>
      </c>
      <c r="J2" s="57">
        <v>5800</v>
      </c>
      <c r="K2" s="169" t="s">
        <v>1207</v>
      </c>
      <c r="L2" s="170">
        <v>5200</v>
      </c>
      <c r="N2" s="2"/>
      <c r="P2" s="2"/>
      <c r="R2" s="2"/>
      <c r="T2" s="2"/>
      <c r="V2" s="2"/>
      <c r="X2" s="2"/>
      <c r="Z2" s="2"/>
      <c r="AB2" s="2"/>
      <c r="AD2" s="2"/>
      <c r="AF2" s="2"/>
      <c r="AH2" s="2"/>
      <c r="AJ2" s="2"/>
      <c r="AL2" s="2"/>
      <c r="AN2" s="2"/>
      <c r="AP2" s="2"/>
      <c r="AR2" s="2"/>
    </row>
    <row r="3" spans="1:129" ht="18.75" x14ac:dyDescent="0.25">
      <c r="B3" s="278" t="s">
        <v>1218</v>
      </c>
      <c r="C3" s="278"/>
      <c r="D3" s="278"/>
      <c r="E3" s="278"/>
      <c r="F3" s="278"/>
      <c r="G3" s="278"/>
      <c r="H3" s="278"/>
      <c r="I3" s="278"/>
      <c r="J3" s="278"/>
      <c r="K3" s="2" t="s">
        <v>1208</v>
      </c>
      <c r="L3" s="2"/>
      <c r="N3" s="2"/>
      <c r="P3" s="2"/>
      <c r="R3" s="2"/>
      <c r="T3" s="2"/>
      <c r="V3" s="2"/>
      <c r="X3" s="2"/>
      <c r="Z3" s="2"/>
      <c r="AB3" s="2"/>
      <c r="AD3" s="2"/>
      <c r="AF3" s="2"/>
      <c r="AH3" s="2"/>
      <c r="AJ3" s="2"/>
      <c r="AL3" s="2"/>
      <c r="AN3" s="2"/>
      <c r="AP3" s="2"/>
      <c r="AR3" s="2"/>
    </row>
    <row r="4" spans="1:129" ht="18.75" x14ac:dyDescent="0.25">
      <c r="B4" s="278" t="s">
        <v>363</v>
      </c>
      <c r="C4" s="278"/>
      <c r="D4" s="278"/>
      <c r="E4" s="278"/>
      <c r="F4" s="278"/>
      <c r="G4" s="278"/>
      <c r="H4" s="47"/>
      <c r="I4" s="306" t="s">
        <v>1282</v>
      </c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4" t="s">
        <v>1283</v>
      </c>
      <c r="V4" s="304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5" t="s">
        <v>1284</v>
      </c>
      <c r="AH4" s="305"/>
      <c r="AI4" s="305"/>
      <c r="AJ4" s="305"/>
      <c r="AK4" s="305"/>
      <c r="AL4" s="305"/>
      <c r="AM4" s="305"/>
      <c r="AN4" s="305"/>
      <c r="AO4" s="305"/>
      <c r="AP4" s="305"/>
      <c r="AQ4" s="305"/>
      <c r="AR4" s="305"/>
    </row>
    <row r="5" spans="1:129" s="42" customFormat="1" ht="16.5" x14ac:dyDescent="0.25">
      <c r="G5" s="46"/>
      <c r="H5" s="41" t="s">
        <v>27</v>
      </c>
      <c r="I5" s="41" t="s">
        <v>5</v>
      </c>
      <c r="J5" s="41" t="s">
        <v>27</v>
      </c>
      <c r="K5" s="41" t="s">
        <v>6</v>
      </c>
      <c r="L5" s="41" t="s">
        <v>27</v>
      </c>
      <c r="M5" s="41" t="s">
        <v>7</v>
      </c>
      <c r="N5" s="41" t="s">
        <v>27</v>
      </c>
      <c r="O5" s="41" t="s">
        <v>8</v>
      </c>
      <c r="P5" s="41" t="s">
        <v>27</v>
      </c>
      <c r="Q5" s="41" t="s">
        <v>9</v>
      </c>
      <c r="R5" s="41" t="s">
        <v>27</v>
      </c>
      <c r="S5" s="41" t="s">
        <v>10</v>
      </c>
      <c r="T5" s="41" t="s">
        <v>27</v>
      </c>
      <c r="U5" s="41" t="s">
        <v>11</v>
      </c>
      <c r="V5" s="41" t="s">
        <v>27</v>
      </c>
      <c r="W5" s="41" t="s">
        <v>12</v>
      </c>
      <c r="X5" s="41" t="s">
        <v>27</v>
      </c>
      <c r="Y5" s="41" t="s">
        <v>13</v>
      </c>
      <c r="Z5" s="41" t="s">
        <v>27</v>
      </c>
      <c r="AA5" s="41" t="s">
        <v>14</v>
      </c>
      <c r="AB5" s="41" t="s">
        <v>27</v>
      </c>
      <c r="AC5" s="41" t="s">
        <v>15</v>
      </c>
      <c r="AD5" s="41" t="s">
        <v>27</v>
      </c>
      <c r="AE5" s="41" t="s">
        <v>16</v>
      </c>
      <c r="AF5" s="41" t="s">
        <v>27</v>
      </c>
      <c r="AG5" s="41" t="s">
        <v>17</v>
      </c>
      <c r="AH5" s="41" t="s">
        <v>27</v>
      </c>
      <c r="AI5" s="41" t="s">
        <v>18</v>
      </c>
      <c r="AJ5" s="41" t="s">
        <v>27</v>
      </c>
      <c r="AK5" s="41" t="s">
        <v>19</v>
      </c>
      <c r="AL5" s="41" t="s">
        <v>27</v>
      </c>
      <c r="AM5" s="41" t="s">
        <v>20</v>
      </c>
      <c r="AN5" s="41" t="s">
        <v>27</v>
      </c>
      <c r="AO5" s="41" t="s">
        <v>21</v>
      </c>
      <c r="AP5" s="41" t="s">
        <v>27</v>
      </c>
      <c r="AQ5" s="41" t="s">
        <v>22</v>
      </c>
      <c r="AR5" s="41" t="s">
        <v>27</v>
      </c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</row>
    <row r="6" spans="1:129" s="42" customFormat="1" ht="16.5" x14ac:dyDescent="0.25">
      <c r="B6" s="38" t="s">
        <v>0</v>
      </c>
      <c r="C6" s="38" t="s">
        <v>1</v>
      </c>
      <c r="D6" s="38"/>
      <c r="E6" s="38"/>
      <c r="F6" s="38"/>
      <c r="G6" s="46" t="s">
        <v>2</v>
      </c>
      <c r="H6" s="41" t="s">
        <v>28</v>
      </c>
      <c r="I6" s="41" t="s">
        <v>516</v>
      </c>
      <c r="J6" s="41" t="s">
        <v>869</v>
      </c>
      <c r="K6" s="41" t="s">
        <v>517</v>
      </c>
      <c r="L6" s="41" t="s">
        <v>869</v>
      </c>
      <c r="M6" s="41" t="s">
        <v>60</v>
      </c>
      <c r="N6" s="41" t="s">
        <v>869</v>
      </c>
      <c r="O6" s="41" t="s">
        <v>26</v>
      </c>
      <c r="P6" s="41" t="s">
        <v>28</v>
      </c>
      <c r="Q6" s="41" t="s">
        <v>61</v>
      </c>
      <c r="R6" s="41" t="s">
        <v>28</v>
      </c>
      <c r="S6" s="41" t="s">
        <v>3</v>
      </c>
      <c r="T6" s="41" t="s">
        <v>28</v>
      </c>
      <c r="U6" s="41" t="s">
        <v>4</v>
      </c>
      <c r="V6" s="41" t="s">
        <v>28</v>
      </c>
      <c r="W6" s="41" t="s">
        <v>23</v>
      </c>
      <c r="X6" s="41" t="s">
        <v>28</v>
      </c>
      <c r="Y6" s="41" t="s">
        <v>24</v>
      </c>
      <c r="Z6" s="41" t="s">
        <v>869</v>
      </c>
      <c r="AA6" s="41" t="s">
        <v>25</v>
      </c>
      <c r="AB6" s="41" t="s">
        <v>869</v>
      </c>
      <c r="AC6" s="41" t="s">
        <v>55</v>
      </c>
      <c r="AD6" s="41" t="s">
        <v>869</v>
      </c>
      <c r="AE6" s="41" t="s">
        <v>56</v>
      </c>
      <c r="AF6" s="41" t="s">
        <v>869</v>
      </c>
      <c r="AG6" s="41" t="s">
        <v>58</v>
      </c>
      <c r="AH6" s="41" t="s">
        <v>869</v>
      </c>
      <c r="AI6" s="41" t="s">
        <v>59</v>
      </c>
      <c r="AJ6" s="41" t="s">
        <v>869</v>
      </c>
      <c r="AK6" s="41" t="s">
        <v>60</v>
      </c>
      <c r="AL6" s="41" t="s">
        <v>869</v>
      </c>
      <c r="AM6" s="41" t="s">
        <v>26</v>
      </c>
      <c r="AN6" s="41" t="s">
        <v>28</v>
      </c>
      <c r="AO6" s="41" t="s">
        <v>61</v>
      </c>
      <c r="AP6" s="41" t="s">
        <v>28</v>
      </c>
      <c r="AQ6" s="41" t="s">
        <v>3</v>
      </c>
      <c r="AR6" s="41" t="s">
        <v>28</v>
      </c>
      <c r="AS6" s="41"/>
      <c r="AT6" s="41"/>
      <c r="AU6" s="43"/>
      <c r="AV6" s="44"/>
      <c r="AW6" s="43"/>
      <c r="AX6" s="44"/>
      <c r="AY6" s="43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</row>
    <row r="7" spans="1:129" ht="16.5" x14ac:dyDescent="0.25">
      <c r="A7" s="42"/>
      <c r="B7" s="1">
        <v>1</v>
      </c>
      <c r="C7" s="1" t="s">
        <v>1151</v>
      </c>
      <c r="D7" s="39" t="s">
        <v>1219</v>
      </c>
      <c r="F7" s="1" t="s">
        <v>1153</v>
      </c>
      <c r="G7" s="36">
        <v>3200</v>
      </c>
      <c r="H7" s="36" t="s">
        <v>1152</v>
      </c>
      <c r="I7" s="164">
        <f>1940+1940</f>
        <v>3880</v>
      </c>
      <c r="J7" s="36" t="s">
        <v>1200</v>
      </c>
      <c r="K7" s="171">
        <v>3800</v>
      </c>
      <c r="L7" s="36" t="s">
        <v>1216</v>
      </c>
      <c r="M7" s="176">
        <v>3800</v>
      </c>
      <c r="N7" s="36" t="s">
        <v>1232</v>
      </c>
      <c r="O7" s="178">
        <v>3800</v>
      </c>
      <c r="P7" s="36" t="s">
        <v>1238</v>
      </c>
      <c r="Q7" s="180">
        <v>3800</v>
      </c>
      <c r="R7" s="36" t="s">
        <v>1245</v>
      </c>
      <c r="S7" s="188">
        <v>3800</v>
      </c>
      <c r="T7" s="36" t="s">
        <v>1255</v>
      </c>
      <c r="U7" s="195">
        <v>3800</v>
      </c>
      <c r="V7" s="36" t="s">
        <v>1267</v>
      </c>
      <c r="W7" s="155">
        <v>3800</v>
      </c>
      <c r="X7" s="36" t="s">
        <v>1276</v>
      </c>
      <c r="Y7" s="201">
        <v>3800</v>
      </c>
      <c r="Z7" s="36" t="s">
        <v>1296</v>
      </c>
      <c r="AA7" s="160">
        <v>3800</v>
      </c>
      <c r="AB7" s="36" t="s">
        <v>1303</v>
      </c>
      <c r="AC7" s="210">
        <v>3800</v>
      </c>
      <c r="AD7" s="36" t="s">
        <v>1312</v>
      </c>
      <c r="AE7" s="213">
        <v>3800</v>
      </c>
      <c r="AF7" s="36" t="s">
        <v>1322</v>
      </c>
      <c r="AG7" s="233">
        <v>3800</v>
      </c>
      <c r="AH7" s="36" t="s">
        <v>1372</v>
      </c>
      <c r="AI7" s="240">
        <f>1900+1900</f>
        <v>3800</v>
      </c>
      <c r="AJ7" s="36" t="s">
        <v>1382</v>
      </c>
      <c r="AK7" s="244">
        <f>1900+1900</f>
        <v>3800</v>
      </c>
      <c r="AL7" s="36" t="s">
        <v>1402</v>
      </c>
      <c r="AM7" s="247">
        <f>1900+1900</f>
        <v>3800</v>
      </c>
      <c r="AN7" s="36" t="s">
        <v>1405</v>
      </c>
      <c r="AO7" s="254">
        <f>1900+1900</f>
        <v>3800</v>
      </c>
      <c r="AP7" s="36" t="s">
        <v>1413</v>
      </c>
      <c r="AQ7" s="255" t="s">
        <v>391</v>
      </c>
      <c r="AR7" s="256"/>
    </row>
    <row r="8" spans="1:129" s="42" customFormat="1" ht="16.5" x14ac:dyDescent="0.25">
      <c r="B8" s="1">
        <v>2</v>
      </c>
      <c r="C8" s="1" t="s">
        <v>1179</v>
      </c>
      <c r="D8" s="39" t="s">
        <v>1271</v>
      </c>
      <c r="E8" s="38"/>
      <c r="F8" s="1" t="s">
        <v>1154</v>
      </c>
      <c r="G8" s="165">
        <v>3200</v>
      </c>
      <c r="H8" s="36" t="s">
        <v>1155</v>
      </c>
      <c r="I8" s="164">
        <v>3880</v>
      </c>
      <c r="J8" s="36" t="s">
        <v>1206</v>
      </c>
      <c r="K8" s="171">
        <v>3647.2</v>
      </c>
      <c r="L8" s="36" t="s">
        <v>1223</v>
      </c>
      <c r="M8" s="176">
        <v>3647.2</v>
      </c>
      <c r="N8" s="36" t="s">
        <v>1227</v>
      </c>
      <c r="O8" s="178">
        <v>1940</v>
      </c>
      <c r="P8" s="36" t="s">
        <v>1240</v>
      </c>
      <c r="Q8" s="180">
        <v>1940</v>
      </c>
      <c r="R8" s="36" t="s">
        <v>1246</v>
      </c>
      <c r="S8" s="188">
        <v>1940</v>
      </c>
      <c r="T8" s="36" t="s">
        <v>1257</v>
      </c>
      <c r="U8" s="191">
        <v>776</v>
      </c>
      <c r="V8" s="36" t="s">
        <v>1268</v>
      </c>
      <c r="W8" s="196">
        <v>776</v>
      </c>
      <c r="X8" s="36" t="s">
        <v>1281</v>
      </c>
      <c r="Y8" s="202">
        <v>776</v>
      </c>
      <c r="Z8" s="36" t="s">
        <v>1297</v>
      </c>
      <c r="AA8" s="203">
        <v>776</v>
      </c>
      <c r="AB8" s="36" t="s">
        <v>1298</v>
      </c>
      <c r="AC8" s="209">
        <v>776</v>
      </c>
      <c r="AD8" s="36" t="s">
        <v>1308</v>
      </c>
      <c r="AE8" s="211">
        <v>776</v>
      </c>
      <c r="AF8" s="36" t="s">
        <v>1320</v>
      </c>
      <c r="AG8" s="232">
        <v>776</v>
      </c>
      <c r="AH8" s="36" t="s">
        <v>1362</v>
      </c>
      <c r="AI8" s="240">
        <v>776</v>
      </c>
      <c r="AJ8" s="36" t="s">
        <v>1379</v>
      </c>
      <c r="AK8" s="244">
        <v>776</v>
      </c>
      <c r="AL8" s="36" t="s">
        <v>1389</v>
      </c>
      <c r="AM8" s="247">
        <v>776</v>
      </c>
      <c r="AN8" s="36" t="s">
        <v>1401</v>
      </c>
      <c r="AO8" s="254">
        <v>776</v>
      </c>
      <c r="AP8" s="36" t="s">
        <v>1417</v>
      </c>
      <c r="AQ8" s="255" t="s">
        <v>391</v>
      </c>
      <c r="AR8" s="256"/>
      <c r="AS8" s="43"/>
      <c r="AT8" s="44"/>
      <c r="AU8" s="43"/>
      <c r="AV8" s="44"/>
      <c r="AW8" s="43"/>
      <c r="AX8" s="44"/>
      <c r="AY8" s="43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</row>
    <row r="9" spans="1:129" ht="16.5" x14ac:dyDescent="0.25">
      <c r="A9" s="42"/>
      <c r="B9" s="1">
        <v>3</v>
      </c>
      <c r="C9" s="1" t="s">
        <v>1156</v>
      </c>
      <c r="D9" s="39" t="s">
        <v>1162</v>
      </c>
      <c r="F9" s="1" t="s">
        <v>1168</v>
      </c>
      <c r="G9" s="165">
        <v>3200</v>
      </c>
      <c r="H9" s="36" t="s">
        <v>1157</v>
      </c>
      <c r="I9" s="164">
        <v>5950</v>
      </c>
      <c r="J9" s="36" t="s">
        <v>1166</v>
      </c>
      <c r="K9" s="176">
        <v>6090</v>
      </c>
      <c r="L9" s="36" t="s">
        <v>68</v>
      </c>
      <c r="M9" s="176">
        <v>5800</v>
      </c>
      <c r="N9" s="36" t="s">
        <v>68</v>
      </c>
      <c r="O9" s="178">
        <v>3880</v>
      </c>
      <c r="P9" s="36" t="s">
        <v>68</v>
      </c>
      <c r="Q9" s="180">
        <v>3880</v>
      </c>
      <c r="R9" s="36" t="s">
        <v>68</v>
      </c>
      <c r="S9" s="188">
        <v>3880</v>
      </c>
      <c r="T9" s="36" t="s">
        <v>68</v>
      </c>
      <c r="U9" s="192">
        <f>3880+150</f>
        <v>4030</v>
      </c>
      <c r="V9" s="36" t="s">
        <v>68</v>
      </c>
      <c r="W9" s="156">
        <v>4030</v>
      </c>
      <c r="X9" s="36" t="s">
        <v>68</v>
      </c>
      <c r="Y9" s="143">
        <v>4030</v>
      </c>
      <c r="Z9" s="36" t="s">
        <v>68</v>
      </c>
      <c r="AA9" s="205">
        <v>4030</v>
      </c>
      <c r="AB9" s="36" t="s">
        <v>68</v>
      </c>
      <c r="AC9" s="208">
        <v>3880</v>
      </c>
      <c r="AD9" s="36" t="s">
        <v>68</v>
      </c>
      <c r="AE9" s="213">
        <v>3880</v>
      </c>
      <c r="AF9" s="36" t="s">
        <v>68</v>
      </c>
      <c r="AG9" s="233">
        <v>3880</v>
      </c>
      <c r="AH9" s="36" t="s">
        <v>68</v>
      </c>
      <c r="AI9" s="240">
        <v>4030</v>
      </c>
      <c r="AJ9" s="36" t="s">
        <v>68</v>
      </c>
      <c r="AK9" s="244">
        <v>3880</v>
      </c>
      <c r="AL9" s="36" t="s">
        <v>68</v>
      </c>
      <c r="AM9" s="247">
        <v>3880</v>
      </c>
      <c r="AN9" s="36" t="s">
        <v>68</v>
      </c>
      <c r="AO9" s="254">
        <v>3880</v>
      </c>
      <c r="AP9" s="36" t="s">
        <v>68</v>
      </c>
      <c r="AQ9" s="255" t="s">
        <v>391</v>
      </c>
      <c r="AR9" s="256"/>
    </row>
    <row r="10" spans="1:129" ht="16.5" x14ac:dyDescent="0.25">
      <c r="A10" s="42"/>
      <c r="B10" s="1">
        <v>4</v>
      </c>
      <c r="C10" s="1" t="s">
        <v>1159</v>
      </c>
      <c r="D10" s="39" t="s">
        <v>1219</v>
      </c>
      <c r="F10" s="1" t="s">
        <v>1153</v>
      </c>
      <c r="G10" s="165">
        <v>3200</v>
      </c>
      <c r="H10" s="36" t="s">
        <v>1160</v>
      </c>
      <c r="I10" s="165">
        <v>3880</v>
      </c>
      <c r="J10" s="36" t="s">
        <v>1160</v>
      </c>
      <c r="K10" s="164">
        <v>3648</v>
      </c>
      <c r="L10" s="36" t="s">
        <v>1199</v>
      </c>
      <c r="M10" s="176">
        <v>3686</v>
      </c>
      <c r="N10" s="36" t="s">
        <v>1228</v>
      </c>
      <c r="O10" s="178">
        <v>3686</v>
      </c>
      <c r="P10" s="36" t="s">
        <v>1235</v>
      </c>
      <c r="Q10" s="180">
        <v>3686</v>
      </c>
      <c r="R10" s="36" t="s">
        <v>1244</v>
      </c>
      <c r="S10" s="188">
        <v>3686</v>
      </c>
      <c r="T10" s="36" t="s">
        <v>1254</v>
      </c>
      <c r="U10" s="195">
        <v>3686</v>
      </c>
      <c r="V10" s="36" t="s">
        <v>1269</v>
      </c>
      <c r="W10" s="156">
        <v>3686</v>
      </c>
      <c r="X10" s="36" t="s">
        <v>1280</v>
      </c>
      <c r="Y10" s="143">
        <v>3686</v>
      </c>
      <c r="Z10" s="36" t="s">
        <v>1290</v>
      </c>
      <c r="AA10" s="158">
        <f>194+3686</f>
        <v>3880</v>
      </c>
      <c r="AB10" s="36" t="s">
        <v>1301</v>
      </c>
      <c r="AC10" s="209">
        <v>3686</v>
      </c>
      <c r="AD10" s="36" t="s">
        <v>1311</v>
      </c>
      <c r="AE10" s="211">
        <v>3686</v>
      </c>
      <c r="AF10" s="36" t="s">
        <v>1323</v>
      </c>
      <c r="AG10" s="232">
        <v>3686</v>
      </c>
      <c r="AH10" s="36" t="s">
        <v>1368</v>
      </c>
      <c r="AI10" s="240">
        <v>3880</v>
      </c>
      <c r="AJ10" s="36" t="s">
        <v>1383</v>
      </c>
      <c r="AK10" s="244">
        <v>3880</v>
      </c>
      <c r="AL10" s="36" t="s">
        <v>1395</v>
      </c>
      <c r="AM10" s="247">
        <v>3686</v>
      </c>
      <c r="AN10" s="36" t="s">
        <v>1403</v>
      </c>
      <c r="AO10" s="254">
        <v>3880</v>
      </c>
      <c r="AP10" s="36" t="s">
        <v>1414</v>
      </c>
      <c r="AQ10" s="255" t="s">
        <v>391</v>
      </c>
      <c r="AR10" s="256"/>
    </row>
    <row r="11" spans="1:129" ht="16.5" x14ac:dyDescent="0.25">
      <c r="A11" s="42"/>
      <c r="B11" s="1">
        <v>5</v>
      </c>
      <c r="C11" s="1" t="s">
        <v>1161</v>
      </c>
      <c r="D11" s="39" t="s">
        <v>1317</v>
      </c>
      <c r="F11" s="1" t="s">
        <v>1163</v>
      </c>
      <c r="G11" s="165">
        <v>3200</v>
      </c>
      <c r="H11" s="36" t="s">
        <v>1170</v>
      </c>
      <c r="I11" s="165">
        <v>4600</v>
      </c>
      <c r="J11" s="36" t="s">
        <v>1171</v>
      </c>
      <c r="K11" s="171">
        <v>4048</v>
      </c>
      <c r="L11" s="36" t="s">
        <v>1225</v>
      </c>
      <c r="M11" s="176">
        <v>4324</v>
      </c>
      <c r="N11" s="36" t="s">
        <v>1230</v>
      </c>
      <c r="O11" s="178">
        <v>4324</v>
      </c>
      <c r="P11" s="36" t="s">
        <v>1234</v>
      </c>
      <c r="Q11" s="180">
        <v>4324</v>
      </c>
      <c r="R11" s="36" t="s">
        <v>1243</v>
      </c>
      <c r="S11" s="188">
        <v>4324</v>
      </c>
      <c r="T11" s="36" t="s">
        <v>1252</v>
      </c>
      <c r="U11" s="192">
        <v>4324</v>
      </c>
      <c r="V11" s="36" t="s">
        <v>1264</v>
      </c>
      <c r="W11" s="157">
        <v>4324</v>
      </c>
      <c r="X11" s="36" t="s">
        <v>1277</v>
      </c>
      <c r="Y11" s="143">
        <v>4324</v>
      </c>
      <c r="Z11" s="36" t="s">
        <v>1291</v>
      </c>
      <c r="AA11" s="158">
        <v>4324</v>
      </c>
      <c r="AB11" s="36" t="s">
        <v>1300</v>
      </c>
      <c r="AC11" s="207">
        <v>4324</v>
      </c>
      <c r="AD11" s="36" t="s">
        <v>1306</v>
      </c>
      <c r="AE11" s="135">
        <v>4324</v>
      </c>
      <c r="AF11" s="36" t="s">
        <v>1318</v>
      </c>
      <c r="AG11" s="233">
        <v>4324</v>
      </c>
      <c r="AH11" s="36" t="s">
        <v>1365</v>
      </c>
      <c r="AI11" s="233">
        <v>3892</v>
      </c>
      <c r="AJ11" s="36" t="s">
        <v>1381</v>
      </c>
      <c r="AK11" s="233">
        <v>3892</v>
      </c>
      <c r="AL11" s="36" t="s">
        <v>1381</v>
      </c>
      <c r="AM11" s="233">
        <v>3891</v>
      </c>
      <c r="AN11" s="36" t="s">
        <v>1381</v>
      </c>
      <c r="AO11" s="257">
        <v>4600</v>
      </c>
      <c r="AP11" s="36" t="s">
        <v>1438</v>
      </c>
      <c r="AQ11" s="255" t="s">
        <v>391</v>
      </c>
      <c r="AR11" s="256"/>
    </row>
    <row r="12" spans="1:129" x14ac:dyDescent="0.2">
      <c r="B12" s="1">
        <v>6</v>
      </c>
      <c r="C12" s="1" t="s">
        <v>1164</v>
      </c>
      <c r="D12" s="39" t="s">
        <v>1219</v>
      </c>
      <c r="F12" s="1" t="s">
        <v>1212</v>
      </c>
      <c r="G12" s="165">
        <v>3200</v>
      </c>
      <c r="H12" s="36" t="s">
        <v>1173</v>
      </c>
      <c r="I12" s="165">
        <v>3880</v>
      </c>
      <c r="J12" s="36" t="s">
        <v>1172</v>
      </c>
      <c r="K12" s="171">
        <v>3880</v>
      </c>
      <c r="L12" s="36" t="s">
        <v>1220</v>
      </c>
      <c r="M12" s="176">
        <v>3880</v>
      </c>
      <c r="N12" s="36" t="s">
        <v>1229</v>
      </c>
      <c r="O12" s="178">
        <v>3880</v>
      </c>
      <c r="P12" s="36" t="s">
        <v>1236</v>
      </c>
      <c r="Q12" s="180">
        <v>3880</v>
      </c>
      <c r="R12" s="36" t="s">
        <v>1241</v>
      </c>
      <c r="S12" s="189">
        <v>3880</v>
      </c>
      <c r="T12" s="36" t="s">
        <v>1253</v>
      </c>
      <c r="U12" s="190">
        <v>3880</v>
      </c>
      <c r="V12" s="36" t="s">
        <v>1263</v>
      </c>
      <c r="W12" s="156">
        <v>3880</v>
      </c>
      <c r="X12" s="36" t="s">
        <v>1275</v>
      </c>
      <c r="Y12" s="143">
        <v>3880</v>
      </c>
      <c r="Z12" s="36" t="s">
        <v>1292</v>
      </c>
      <c r="AA12" s="158">
        <v>3880</v>
      </c>
      <c r="AB12" s="36" t="s">
        <v>1300</v>
      </c>
      <c r="AC12" s="207">
        <v>3880</v>
      </c>
      <c r="AD12" s="36" t="s">
        <v>1310</v>
      </c>
      <c r="AE12" s="135">
        <v>3647.2</v>
      </c>
      <c r="AF12" s="36" t="s">
        <v>1319</v>
      </c>
      <c r="AG12" s="153">
        <v>3647.2</v>
      </c>
      <c r="AH12" s="36" t="s">
        <v>1364</v>
      </c>
      <c r="AI12" s="240">
        <v>3880</v>
      </c>
      <c r="AJ12" s="36" t="s">
        <v>1377</v>
      </c>
      <c r="AK12" s="244">
        <v>3647.2</v>
      </c>
      <c r="AL12" s="36" t="s">
        <v>1391</v>
      </c>
      <c r="AM12" s="244">
        <v>3647.2</v>
      </c>
      <c r="AN12" s="36" t="s">
        <v>1166</v>
      </c>
      <c r="AO12" s="254">
        <v>3880</v>
      </c>
      <c r="AP12" s="36" t="s">
        <v>1418</v>
      </c>
      <c r="AQ12" s="255" t="s">
        <v>391</v>
      </c>
      <c r="AR12" s="256"/>
    </row>
    <row r="13" spans="1:129" x14ac:dyDescent="0.2">
      <c r="B13" s="1">
        <v>7</v>
      </c>
      <c r="C13" s="1" t="s">
        <v>1217</v>
      </c>
      <c r="D13" s="39" t="s">
        <v>1361</v>
      </c>
      <c r="F13" s="1" t="s">
        <v>1188</v>
      </c>
      <c r="G13" s="165">
        <v>3200</v>
      </c>
      <c r="H13" s="36" t="s">
        <v>68</v>
      </c>
      <c r="I13" s="165">
        <f>3200+448</f>
        <v>3648</v>
      </c>
      <c r="J13" s="36" t="s">
        <v>1166</v>
      </c>
      <c r="K13" s="171">
        <v>5452</v>
      </c>
      <c r="L13" s="36" t="s">
        <v>1224</v>
      </c>
      <c r="M13" s="176">
        <v>3647.2</v>
      </c>
      <c r="N13" s="36" t="s">
        <v>1231</v>
      </c>
      <c r="O13" s="178">
        <v>1842.4</v>
      </c>
      <c r="P13" s="36" t="s">
        <v>1237</v>
      </c>
      <c r="Q13" s="180">
        <v>3647</v>
      </c>
      <c r="R13" s="36" t="s">
        <v>1242</v>
      </c>
      <c r="S13" s="189">
        <v>3647</v>
      </c>
      <c r="T13" s="36" t="s">
        <v>1260</v>
      </c>
      <c r="U13" s="192">
        <v>5452</v>
      </c>
      <c r="V13" s="36" t="s">
        <v>1265</v>
      </c>
      <c r="W13" s="156">
        <v>5452</v>
      </c>
      <c r="X13" s="36" t="s">
        <v>1278</v>
      </c>
      <c r="Y13" s="143">
        <v>5452</v>
      </c>
      <c r="Z13" s="36" t="s">
        <v>1289</v>
      </c>
      <c r="AA13" s="203">
        <v>5452</v>
      </c>
      <c r="AB13" s="36" t="s">
        <v>1299</v>
      </c>
      <c r="AC13" s="208">
        <v>5452</v>
      </c>
      <c r="AD13" s="36" t="s">
        <v>1307</v>
      </c>
      <c r="AE13" s="212">
        <v>5452</v>
      </c>
      <c r="AF13" s="36" t="s">
        <v>1321</v>
      </c>
      <c r="AG13" s="233">
        <v>3647</v>
      </c>
      <c r="AH13" s="36" t="s">
        <v>1367</v>
      </c>
      <c r="AI13" s="240">
        <v>3647</v>
      </c>
      <c r="AJ13" s="36" t="s">
        <v>1380</v>
      </c>
      <c r="AK13" s="244">
        <v>3647</v>
      </c>
      <c r="AL13" s="36" t="s">
        <v>1392</v>
      </c>
      <c r="AM13" s="247">
        <v>5800</v>
      </c>
      <c r="AN13" s="36" t="s">
        <v>1412</v>
      </c>
      <c r="AO13" s="254">
        <f>5800+1162</f>
        <v>6962</v>
      </c>
      <c r="AP13" s="36" t="s">
        <v>1419</v>
      </c>
      <c r="AQ13" s="255" t="s">
        <v>391</v>
      </c>
      <c r="AR13" s="256"/>
    </row>
    <row r="14" spans="1:129" ht="15.75" customHeight="1" x14ac:dyDescent="0.2">
      <c r="B14" s="1">
        <v>8</v>
      </c>
      <c r="C14" s="1" t="s">
        <v>1178</v>
      </c>
      <c r="D14" s="39" t="s">
        <v>1316</v>
      </c>
      <c r="F14" s="1" t="s">
        <v>1168</v>
      </c>
      <c r="G14" s="165">
        <v>3200</v>
      </c>
      <c r="H14" s="36" t="s">
        <v>68</v>
      </c>
      <c r="I14" s="164">
        <v>5800</v>
      </c>
      <c r="J14" s="36" t="s">
        <v>1166</v>
      </c>
      <c r="K14" s="171">
        <v>5950</v>
      </c>
      <c r="L14" s="36" t="s">
        <v>68</v>
      </c>
      <c r="M14" s="176">
        <v>5800</v>
      </c>
      <c r="N14" s="36" t="s">
        <v>68</v>
      </c>
      <c r="O14" s="178">
        <v>3880</v>
      </c>
      <c r="P14" s="36" t="s">
        <v>68</v>
      </c>
      <c r="Q14" s="178">
        <v>3880</v>
      </c>
      <c r="R14" s="36" t="s">
        <v>68</v>
      </c>
      <c r="S14" s="188">
        <v>3880</v>
      </c>
      <c r="T14" s="36" t="s">
        <v>68</v>
      </c>
      <c r="U14" s="191">
        <v>3880</v>
      </c>
      <c r="V14" s="36" t="s">
        <v>68</v>
      </c>
      <c r="W14" s="156">
        <v>3880</v>
      </c>
      <c r="X14" s="36" t="s">
        <v>68</v>
      </c>
      <c r="Y14" s="142">
        <v>3880</v>
      </c>
      <c r="Z14" s="36" t="s">
        <v>68</v>
      </c>
      <c r="AA14" s="205">
        <v>3880</v>
      </c>
      <c r="AB14" s="36" t="s">
        <v>68</v>
      </c>
      <c r="AC14" s="208">
        <v>3880</v>
      </c>
      <c r="AD14" s="36" t="s">
        <v>68</v>
      </c>
      <c r="AE14" s="213">
        <v>3880</v>
      </c>
      <c r="AF14" s="36" t="s">
        <v>68</v>
      </c>
      <c r="AG14" s="233">
        <v>3880</v>
      </c>
      <c r="AH14" s="36" t="s">
        <v>68</v>
      </c>
      <c r="AI14" s="240">
        <v>3880</v>
      </c>
      <c r="AJ14" s="36" t="s">
        <v>68</v>
      </c>
      <c r="AK14" s="244">
        <v>3880</v>
      </c>
      <c r="AL14" s="36" t="s">
        <v>68</v>
      </c>
      <c r="AM14" s="247">
        <v>3880</v>
      </c>
      <c r="AN14" s="36" t="s">
        <v>68</v>
      </c>
      <c r="AO14" s="254">
        <v>3880</v>
      </c>
      <c r="AP14" s="36" t="s">
        <v>68</v>
      </c>
      <c r="AQ14" s="255" t="s">
        <v>391</v>
      </c>
      <c r="AR14" s="256"/>
    </row>
    <row r="15" spans="1:129" ht="15.75" customHeight="1" x14ac:dyDescent="0.2">
      <c r="B15" s="1">
        <v>9</v>
      </c>
      <c r="C15" s="1" t="s">
        <v>1169</v>
      </c>
      <c r="D15" s="39" t="s">
        <v>1219</v>
      </c>
      <c r="F15" s="1" t="s">
        <v>1175</v>
      </c>
      <c r="G15" s="165">
        <v>3200</v>
      </c>
      <c r="H15" s="36" t="s">
        <v>1194</v>
      </c>
      <c r="I15" s="164">
        <v>3880</v>
      </c>
      <c r="J15" s="36" t="s">
        <v>1201</v>
      </c>
      <c r="K15" s="171">
        <v>3880</v>
      </c>
      <c r="L15" s="36" t="s">
        <v>1226</v>
      </c>
      <c r="M15" s="176">
        <v>3880</v>
      </c>
      <c r="N15" s="36" t="s">
        <v>1233</v>
      </c>
      <c r="O15" s="178">
        <v>3880</v>
      </c>
      <c r="P15" s="36" t="s">
        <v>1239</v>
      </c>
      <c r="Q15" s="187">
        <v>4030</v>
      </c>
      <c r="R15" s="36" t="s">
        <v>1247</v>
      </c>
      <c r="S15" s="189">
        <v>4030</v>
      </c>
      <c r="T15" s="36" t="s">
        <v>1262</v>
      </c>
      <c r="U15" s="192">
        <v>3648</v>
      </c>
      <c r="V15" s="36" t="s">
        <v>1270</v>
      </c>
      <c r="W15" s="157">
        <v>3648</v>
      </c>
      <c r="X15" s="36" t="s">
        <v>1279</v>
      </c>
      <c r="Y15" s="142">
        <v>3880</v>
      </c>
      <c r="Z15" s="36" t="s">
        <v>1295</v>
      </c>
      <c r="AA15" s="205">
        <v>4030</v>
      </c>
      <c r="AB15" s="36" t="s">
        <v>1305</v>
      </c>
      <c r="AC15" s="208">
        <v>3880</v>
      </c>
      <c r="AD15" s="36" t="s">
        <v>1313</v>
      </c>
      <c r="AE15" s="213">
        <v>3880</v>
      </c>
      <c r="AF15" s="36" t="s">
        <v>1355</v>
      </c>
      <c r="AG15" s="233">
        <v>4030</v>
      </c>
      <c r="AH15" s="36" t="s">
        <v>1374</v>
      </c>
      <c r="AI15" s="240">
        <v>4030</v>
      </c>
      <c r="AJ15" s="36" t="s">
        <v>1386</v>
      </c>
      <c r="AK15" s="247">
        <v>4224</v>
      </c>
      <c r="AL15" s="36" t="s">
        <v>1408</v>
      </c>
      <c r="AM15" s="247">
        <v>4030</v>
      </c>
      <c r="AN15" s="36" t="s">
        <v>1409</v>
      </c>
      <c r="AO15" s="254">
        <v>4030</v>
      </c>
      <c r="AP15" s="36" t="s">
        <v>1423</v>
      </c>
      <c r="AQ15" s="255" t="s">
        <v>391</v>
      </c>
      <c r="AR15" s="256"/>
    </row>
    <row r="16" spans="1:129" ht="15.75" customHeight="1" x14ac:dyDescent="0.2">
      <c r="B16" s="1">
        <v>10</v>
      </c>
      <c r="C16" s="1" t="s">
        <v>1209</v>
      </c>
      <c r="D16" s="39" t="s">
        <v>1158</v>
      </c>
      <c r="F16" s="1" t="s">
        <v>1210</v>
      </c>
      <c r="G16" s="164">
        <v>3200</v>
      </c>
      <c r="H16" s="36" t="s">
        <v>68</v>
      </c>
      <c r="I16" s="178">
        <v>5210</v>
      </c>
      <c r="J16" s="36" t="s">
        <v>1166</v>
      </c>
      <c r="K16" s="178">
        <v>5210</v>
      </c>
      <c r="L16" s="36" t="s">
        <v>68</v>
      </c>
      <c r="M16" s="178">
        <v>5210</v>
      </c>
      <c r="N16" s="36" t="s">
        <v>68</v>
      </c>
      <c r="O16" s="187">
        <v>1904</v>
      </c>
      <c r="P16" s="36" t="s">
        <v>1248</v>
      </c>
      <c r="Q16" s="187">
        <v>4030</v>
      </c>
      <c r="R16" s="36" t="s">
        <v>1248</v>
      </c>
      <c r="S16" s="187">
        <v>3880</v>
      </c>
      <c r="T16" s="36" t="s">
        <v>1248</v>
      </c>
      <c r="U16" s="205">
        <v>6820</v>
      </c>
      <c r="V16" s="36" t="s">
        <v>1304</v>
      </c>
      <c r="W16" s="205">
        <v>6530</v>
      </c>
      <c r="X16" s="36" t="s">
        <v>1304</v>
      </c>
      <c r="Y16" s="205">
        <v>5370</v>
      </c>
      <c r="Z16" s="36" t="s">
        <v>1304</v>
      </c>
      <c r="AA16" s="207">
        <v>6820</v>
      </c>
      <c r="AB16" s="36" t="s">
        <v>1315</v>
      </c>
      <c r="AC16" s="208">
        <v>5800</v>
      </c>
      <c r="AD16" s="36" t="s">
        <v>1314</v>
      </c>
      <c r="AE16" s="233">
        <v>6240</v>
      </c>
      <c r="AF16" s="36" t="s">
        <v>68</v>
      </c>
      <c r="AG16" s="247">
        <v>7260</v>
      </c>
      <c r="AH16" s="36" t="s">
        <v>1406</v>
      </c>
      <c r="AI16" s="247">
        <v>6530</v>
      </c>
      <c r="AJ16" s="36" t="s">
        <v>1406</v>
      </c>
      <c r="AK16" s="247">
        <v>6240</v>
      </c>
      <c r="AL16" s="36" t="s">
        <v>1406</v>
      </c>
      <c r="AM16" s="247">
        <v>5800</v>
      </c>
      <c r="AN16" s="36" t="s">
        <v>68</v>
      </c>
      <c r="AO16" s="257">
        <v>6240</v>
      </c>
      <c r="AP16" s="36" t="s">
        <v>1443</v>
      </c>
      <c r="AQ16" s="255" t="s">
        <v>391</v>
      </c>
      <c r="AR16" s="256"/>
    </row>
    <row r="17" spans="3:44" x14ac:dyDescent="0.2">
      <c r="C17" s="6" t="s">
        <v>36</v>
      </c>
      <c r="D17" s="6"/>
      <c r="E17" s="6"/>
      <c r="F17" s="6"/>
      <c r="G17" s="123">
        <f>SUM(G7:G16)</f>
        <v>32000</v>
      </c>
      <c r="H17" s="123">
        <f t="shared" ref="H17" si="0">SUM(H7:H15)</f>
        <v>0</v>
      </c>
      <c r="I17" s="123">
        <f>SUM(I7:I16)</f>
        <v>44608</v>
      </c>
      <c r="J17" s="6"/>
      <c r="K17" s="123">
        <f>SUM(K7:K16)</f>
        <v>45605.2</v>
      </c>
      <c r="L17" s="123">
        <f t="shared" ref="L17:N17" si="1">SUM(L7:L13)</f>
        <v>0</v>
      </c>
      <c r="M17" s="123">
        <f>SUM(M7:M16)</f>
        <v>43674.400000000001</v>
      </c>
      <c r="N17" s="123">
        <f t="shared" si="1"/>
        <v>0</v>
      </c>
      <c r="O17" s="123">
        <f>SUM(O7:O16)</f>
        <v>33016.400000000001</v>
      </c>
      <c r="P17" s="123">
        <f t="shared" ref="P17:R17" si="2">SUM(P7:P16)</f>
        <v>0</v>
      </c>
      <c r="Q17" s="123">
        <f>SUM(Q7:Q16)</f>
        <v>37097</v>
      </c>
      <c r="R17" s="123">
        <f t="shared" si="2"/>
        <v>0</v>
      </c>
      <c r="S17" s="123">
        <f>SUM(S7:S16)</f>
        <v>36947</v>
      </c>
      <c r="T17" s="123">
        <f t="shared" ref="T17" si="3">SUM(T7:T16)</f>
        <v>0</v>
      </c>
      <c r="U17" s="123">
        <f>SUM(U7:U16)</f>
        <v>40296</v>
      </c>
      <c r="V17" s="123">
        <f t="shared" ref="V17:Z17" si="4">SUM(V7:V13)</f>
        <v>0</v>
      </c>
      <c r="W17" s="123">
        <f>SUM(W7:W16)</f>
        <v>40006</v>
      </c>
      <c r="X17" s="123">
        <f t="shared" si="4"/>
        <v>0</v>
      </c>
      <c r="Y17" s="123">
        <f>SUM(Y7:Y16)</f>
        <v>39078</v>
      </c>
      <c r="Z17" s="123">
        <f t="shared" si="4"/>
        <v>0</v>
      </c>
      <c r="AA17" s="123">
        <f>SUM(AA7:AA16)</f>
        <v>40872</v>
      </c>
      <c r="AB17" s="123">
        <f t="shared" ref="AB17" si="5">SUM(AB7:AB16)</f>
        <v>0</v>
      </c>
      <c r="AC17" s="123">
        <f>SUM(AC7:AC16)</f>
        <v>39358</v>
      </c>
      <c r="AD17" s="123">
        <f t="shared" ref="AD17" si="6">SUM(AD7:AD16)</f>
        <v>0</v>
      </c>
      <c r="AE17" s="123">
        <f>SUM(AE7:AE16)</f>
        <v>39565.199999999997</v>
      </c>
      <c r="AF17" s="123">
        <f t="shared" ref="AF17" si="7">SUM(AF7:AF16)</f>
        <v>0</v>
      </c>
      <c r="AG17" s="123">
        <f>SUM(AG7:AG16)</f>
        <v>38930.199999999997</v>
      </c>
      <c r="AH17" s="123">
        <f t="shared" ref="AH17" si="8">SUM(AH7:AH16)</f>
        <v>0</v>
      </c>
      <c r="AI17" s="123">
        <f>SUM(AI7:AI16)</f>
        <v>38345</v>
      </c>
      <c r="AJ17" s="123">
        <f t="shared" ref="AJ17" si="9">SUM(AJ7:AJ16)</f>
        <v>0</v>
      </c>
      <c r="AK17" s="123">
        <f>SUM(AK7:AK16)</f>
        <v>37866.199999999997</v>
      </c>
      <c r="AL17" s="123">
        <f t="shared" ref="AL17" si="10">SUM(AL7:AL16)</f>
        <v>0</v>
      </c>
      <c r="AM17" s="123">
        <f>SUM(AM7:AM16)</f>
        <v>39190.199999999997</v>
      </c>
      <c r="AN17" s="123">
        <f t="shared" ref="AN17" si="11">SUM(AN7:AN16)</f>
        <v>0</v>
      </c>
      <c r="AO17" s="123">
        <f>SUM(AO7:AO16)</f>
        <v>41928</v>
      </c>
      <c r="AP17" s="6"/>
      <c r="AQ17" s="6"/>
      <c r="AR17" s="6"/>
    </row>
    <row r="18" spans="3:44" x14ac:dyDescent="0.2">
      <c r="F18" s="166" t="s">
        <v>1256</v>
      </c>
      <c r="G18" s="41">
        <f>+G7+G16</f>
        <v>6400</v>
      </c>
      <c r="I18" s="41">
        <f>+I10+I11+I12+I13+I16</f>
        <v>21218</v>
      </c>
      <c r="K18" s="2">
        <f>+K10+K9+K16</f>
        <v>14948</v>
      </c>
      <c r="M18" s="2">
        <f>M16</f>
        <v>5210</v>
      </c>
      <c r="O18" s="2">
        <f>+O16</f>
        <v>1904</v>
      </c>
      <c r="Q18" s="2">
        <f>+Q14</f>
        <v>3880</v>
      </c>
      <c r="S18" s="2">
        <f>+S16</f>
        <v>3880</v>
      </c>
      <c r="U18" s="2">
        <f>+U12+U16</f>
        <v>10700</v>
      </c>
      <c r="W18" s="2">
        <f>W16</f>
        <v>6530</v>
      </c>
      <c r="Y18" s="2">
        <f>Y16</f>
        <v>5370</v>
      </c>
      <c r="AA18" s="2">
        <f>AA16</f>
        <v>6820</v>
      </c>
      <c r="AE18" s="2">
        <f>+AE16</f>
        <v>6240</v>
      </c>
      <c r="AG18" s="2">
        <f>+AG16</f>
        <v>7260</v>
      </c>
      <c r="AI18" s="2">
        <f>+AI11+AI16</f>
        <v>10422</v>
      </c>
      <c r="AK18" s="2">
        <f>+AK11+AK15+AK16</f>
        <v>14356</v>
      </c>
      <c r="AM18" s="2">
        <f>+AM11+AM12</f>
        <v>7538.2</v>
      </c>
      <c r="AO18" s="2">
        <f>+AO11+AO16</f>
        <v>10840</v>
      </c>
    </row>
    <row r="19" spans="3:44" x14ac:dyDescent="0.2">
      <c r="F19" s="166" t="s">
        <v>1174</v>
      </c>
      <c r="G19" s="167">
        <f>G17-G18+I10+I11+I12+I13-448</f>
        <v>41160</v>
      </c>
      <c r="I19" s="168">
        <f>I17-I18+448+K10+G16</f>
        <v>30686</v>
      </c>
      <c r="K19" s="174">
        <f>K17-K18</f>
        <v>30657.199999999997</v>
      </c>
      <c r="M19" s="175">
        <f>M17-M18+K9</f>
        <v>44554.400000000001</v>
      </c>
      <c r="O19" s="136">
        <f>O17-O18+Q14+I16+K16+M16</f>
        <v>50622.400000000001</v>
      </c>
      <c r="P19" s="2"/>
      <c r="Q19" s="177">
        <f>Q17-Q18+O16+S16</f>
        <v>39001</v>
      </c>
      <c r="R19" s="2"/>
      <c r="S19" s="144">
        <f>S17-S18+U12</f>
        <v>36947</v>
      </c>
      <c r="U19" s="181">
        <f>U17-U18</f>
        <v>29596</v>
      </c>
      <c r="W19" s="182">
        <f>W17-W18</f>
        <v>33476</v>
      </c>
      <c r="X19" s="183"/>
      <c r="Y19" s="184">
        <f>Y17-Y18</f>
        <v>33708</v>
      </c>
      <c r="Z19" s="183"/>
      <c r="AA19" s="185">
        <f>AA17-AA18+U16+W16+Y16</f>
        <v>52772</v>
      </c>
      <c r="AB19" s="183"/>
      <c r="AC19" s="186">
        <f>+AC17-AC18+AA16</f>
        <v>46178</v>
      </c>
      <c r="AE19" s="133">
        <f>AE17-AE18</f>
        <v>33325.199999999997</v>
      </c>
      <c r="AG19" s="229">
        <f>+AG17-AG18+AI11+AK11+AM11+AE16</f>
        <v>49585.2</v>
      </c>
      <c r="AI19" s="239">
        <f>AI17-AI18</f>
        <v>27923</v>
      </c>
      <c r="AK19" s="241">
        <f>AK17-AK18+AM12</f>
        <v>27157.399999999998</v>
      </c>
      <c r="AM19" s="248">
        <f>AM17-AM18+AG16+AI16+AK16+AK15</f>
        <v>55906</v>
      </c>
      <c r="AO19" s="253">
        <f>AO17-AO18</f>
        <v>31088</v>
      </c>
      <c r="AQ19" s="258">
        <f>+AO11+AO16</f>
        <v>10840</v>
      </c>
    </row>
    <row r="20" spans="3:44" x14ac:dyDescent="0.2">
      <c r="K20" s="2">
        <v>30657.200000000001</v>
      </c>
      <c r="M20" s="2">
        <v>44554.400000000001</v>
      </c>
      <c r="O20" s="2">
        <v>50622.400000000001</v>
      </c>
      <c r="P20" s="2"/>
      <c r="Q20" s="2">
        <v>39001</v>
      </c>
      <c r="R20" s="2"/>
      <c r="S20" s="2">
        <v>36947</v>
      </c>
      <c r="U20" s="2">
        <v>29596</v>
      </c>
      <c r="W20" s="2">
        <v>33476</v>
      </c>
      <c r="Y20" s="2">
        <v>33708</v>
      </c>
      <c r="AA20" s="2">
        <v>52772</v>
      </c>
      <c r="AC20" s="2">
        <v>46178</v>
      </c>
      <c r="AE20" s="2">
        <v>33325.199999999997</v>
      </c>
      <c r="AG20" s="2">
        <v>49585.2</v>
      </c>
      <c r="AI20" s="2">
        <v>27923</v>
      </c>
      <c r="AK20" s="2">
        <v>27157.4</v>
      </c>
      <c r="AM20" s="2">
        <v>55906</v>
      </c>
      <c r="AO20" s="2">
        <v>31088</v>
      </c>
      <c r="AQ20" s="2">
        <v>10840</v>
      </c>
    </row>
    <row r="21" spans="3:44" x14ac:dyDescent="0.2">
      <c r="P21" s="2"/>
      <c r="R21" s="2"/>
    </row>
    <row r="22" spans="3:44" x14ac:dyDescent="0.2">
      <c r="P22" s="2"/>
      <c r="R22" s="2"/>
    </row>
    <row r="23" spans="3:44" x14ac:dyDescent="0.2">
      <c r="P23" s="2"/>
      <c r="R23" s="2"/>
    </row>
    <row r="24" spans="3:44" x14ac:dyDescent="0.2">
      <c r="P24" s="2"/>
      <c r="R24" s="2"/>
    </row>
    <row r="25" spans="3:44" x14ac:dyDescent="0.2">
      <c r="P25" s="2"/>
      <c r="R25" s="2"/>
    </row>
    <row r="26" spans="3:44" x14ac:dyDescent="0.2">
      <c r="P26" s="2"/>
      <c r="R26" s="2"/>
    </row>
    <row r="27" spans="3:44" x14ac:dyDescent="0.2">
      <c r="P27" s="2"/>
      <c r="R27" s="2"/>
    </row>
    <row r="28" spans="3:44" x14ac:dyDescent="0.2">
      <c r="P28" s="2"/>
      <c r="R28" s="2"/>
    </row>
    <row r="29" spans="3:44" x14ac:dyDescent="0.2">
      <c r="P29" s="2"/>
      <c r="R29" s="2"/>
    </row>
    <row r="30" spans="3:44" x14ac:dyDescent="0.2">
      <c r="P30" s="2"/>
      <c r="R30" s="2"/>
    </row>
    <row r="31" spans="3:44" x14ac:dyDescent="0.2">
      <c r="P31" s="2"/>
      <c r="R31" s="2"/>
    </row>
    <row r="32" spans="3:44" x14ac:dyDescent="0.2">
      <c r="P32" s="2"/>
      <c r="R32" s="2"/>
    </row>
    <row r="33" spans="1:28" ht="16.5" x14ac:dyDescent="0.25">
      <c r="A33" s="42"/>
      <c r="C33" s="1" t="s">
        <v>1064</v>
      </c>
      <c r="D33" s="39"/>
      <c r="F33" s="131" t="s">
        <v>1065</v>
      </c>
      <c r="G33" s="36">
        <v>5375</v>
      </c>
      <c r="H33" s="36" t="s">
        <v>1067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51"/>
      <c r="AB33" s="36"/>
    </row>
    <row r="34" spans="1:28" x14ac:dyDescent="0.2">
      <c r="P34" s="2"/>
      <c r="R34" s="2"/>
    </row>
    <row r="35" spans="1:28" x14ac:dyDescent="0.2">
      <c r="C35" s="126"/>
    </row>
    <row r="36" spans="1:28" ht="15" x14ac:dyDescent="0.25">
      <c r="C36"/>
    </row>
    <row r="37" spans="1:28" ht="15" x14ac:dyDescent="0.25">
      <c r="C37"/>
    </row>
    <row r="38" spans="1:28" x14ac:dyDescent="0.2">
      <c r="C38" s="126"/>
    </row>
    <row r="39" spans="1:28" ht="15" x14ac:dyDescent="0.25">
      <c r="C39"/>
    </row>
    <row r="40" spans="1:28" x14ac:dyDescent="0.2">
      <c r="C40" s="126"/>
    </row>
    <row r="41" spans="1:28" ht="15" x14ac:dyDescent="0.25">
      <c r="C41"/>
    </row>
    <row r="42" spans="1:28" ht="15" x14ac:dyDescent="0.25">
      <c r="C42"/>
    </row>
    <row r="43" spans="1:28" x14ac:dyDescent="0.2">
      <c r="C43" s="126"/>
    </row>
  </sheetData>
  <mergeCells count="7">
    <mergeCell ref="U4:AF4"/>
    <mergeCell ref="AG4:AR4"/>
    <mergeCell ref="B2:G2"/>
    <mergeCell ref="B3:G3"/>
    <mergeCell ref="H3:J3"/>
    <mergeCell ref="B4:G4"/>
    <mergeCell ref="I4:T4"/>
  </mergeCells>
  <phoneticPr fontId="41" type="noConversion"/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D3:I20"/>
  <sheetViews>
    <sheetView workbookViewId="0">
      <selection activeCell="G10" sqref="G10"/>
    </sheetView>
  </sheetViews>
  <sheetFormatPr baseColWidth="10" defaultRowHeight="15" x14ac:dyDescent="0.25"/>
  <cols>
    <col min="5" max="5" width="41.85546875" customWidth="1"/>
    <col min="6" max="6" width="34.5703125" customWidth="1"/>
    <col min="7" max="7" width="25.5703125" customWidth="1"/>
  </cols>
  <sheetData>
    <row r="3" spans="4:9" x14ac:dyDescent="0.25">
      <c r="D3" s="99" t="s">
        <v>553</v>
      </c>
      <c r="E3" s="99" t="s">
        <v>554</v>
      </c>
      <c r="F3" s="99" t="s">
        <v>555</v>
      </c>
      <c r="G3" s="99" t="s">
        <v>556</v>
      </c>
      <c r="H3" t="s">
        <v>1176</v>
      </c>
      <c r="I3" t="s">
        <v>1177</v>
      </c>
    </row>
    <row r="4" spans="4:9" x14ac:dyDescent="0.25">
      <c r="D4" s="97">
        <v>1</v>
      </c>
      <c r="E4" s="100" t="s">
        <v>1151</v>
      </c>
      <c r="F4" s="103" t="s">
        <v>1204</v>
      </c>
      <c r="G4" s="102" t="s">
        <v>1205</v>
      </c>
      <c r="H4" t="s">
        <v>1189</v>
      </c>
      <c r="I4" t="s">
        <v>1189</v>
      </c>
    </row>
    <row r="5" spans="4:9" x14ac:dyDescent="0.25">
      <c r="D5" s="65">
        <v>2</v>
      </c>
      <c r="E5" s="100" t="s">
        <v>1167</v>
      </c>
      <c r="F5" s="66" t="s">
        <v>1202</v>
      </c>
      <c r="G5" s="65" t="s">
        <v>1203</v>
      </c>
      <c r="H5" t="s">
        <v>1189</v>
      </c>
      <c r="I5" t="s">
        <v>1189</v>
      </c>
    </row>
    <row r="6" spans="4:9" x14ac:dyDescent="0.25">
      <c r="D6" s="65">
        <v>3</v>
      </c>
      <c r="E6" s="100" t="s">
        <v>1156</v>
      </c>
      <c r="F6" s="66" t="s">
        <v>1180</v>
      </c>
      <c r="G6" s="65" t="s">
        <v>1181</v>
      </c>
      <c r="H6" t="s">
        <v>1189</v>
      </c>
      <c r="I6" t="s">
        <v>1211</v>
      </c>
    </row>
    <row r="7" spans="4:9" x14ac:dyDescent="0.25">
      <c r="D7" s="65">
        <v>4</v>
      </c>
      <c r="E7" s="100" t="s">
        <v>1159</v>
      </c>
      <c r="F7" s="66" t="s">
        <v>1182</v>
      </c>
      <c r="G7" s="65" t="s">
        <v>1183</v>
      </c>
      <c r="H7" t="s">
        <v>1189</v>
      </c>
      <c r="I7" t="s">
        <v>1189</v>
      </c>
    </row>
    <row r="8" spans="4:9" x14ac:dyDescent="0.25">
      <c r="D8" s="65">
        <v>5</v>
      </c>
      <c r="E8" s="100" t="s">
        <v>1161</v>
      </c>
      <c r="F8" s="66" t="s">
        <v>1184</v>
      </c>
      <c r="G8" s="65" t="s">
        <v>1185</v>
      </c>
      <c r="H8" t="s">
        <v>1189</v>
      </c>
      <c r="I8" t="s">
        <v>1189</v>
      </c>
    </row>
    <row r="9" spans="4:9" x14ac:dyDescent="0.25">
      <c r="D9" s="65">
        <v>6</v>
      </c>
      <c r="E9" s="100" t="s">
        <v>1164</v>
      </c>
      <c r="F9" s="66" t="s">
        <v>1186</v>
      </c>
      <c r="G9" s="65" t="s">
        <v>1187</v>
      </c>
      <c r="H9" t="s">
        <v>1189</v>
      </c>
      <c r="I9" t="s">
        <v>1189</v>
      </c>
    </row>
    <row r="10" spans="4:9" x14ac:dyDescent="0.25">
      <c r="D10" s="65">
        <v>7</v>
      </c>
      <c r="E10" s="100" t="s">
        <v>1165</v>
      </c>
      <c r="F10" s="66" t="s">
        <v>1190</v>
      </c>
      <c r="G10" s="65" t="s">
        <v>1191</v>
      </c>
      <c r="H10" t="s">
        <v>1189</v>
      </c>
    </row>
    <row r="11" spans="4:9" x14ac:dyDescent="0.25">
      <c r="D11" s="65">
        <v>8</v>
      </c>
      <c r="E11" s="100" t="s">
        <v>1178</v>
      </c>
      <c r="F11" s="66" t="s">
        <v>1192</v>
      </c>
      <c r="G11" s="65" t="s">
        <v>1193</v>
      </c>
      <c r="H11" t="s">
        <v>1189</v>
      </c>
      <c r="I11" t="s">
        <v>1211</v>
      </c>
    </row>
    <row r="12" spans="4:9" x14ac:dyDescent="0.25">
      <c r="D12" s="65">
        <v>9</v>
      </c>
      <c r="E12" s="100" t="s">
        <v>1169</v>
      </c>
      <c r="F12" s="66" t="s">
        <v>1195</v>
      </c>
      <c r="G12" s="65" t="s">
        <v>1196</v>
      </c>
      <c r="H12" t="s">
        <v>1189</v>
      </c>
      <c r="I12" t="s">
        <v>1189</v>
      </c>
    </row>
    <row r="13" spans="4:9" x14ac:dyDescent="0.25">
      <c r="D13" s="172">
        <v>10</v>
      </c>
      <c r="E13" s="173" t="s">
        <v>1221</v>
      </c>
      <c r="F13" s="101" t="s">
        <v>1214</v>
      </c>
      <c r="G13">
        <v>5545335054</v>
      </c>
      <c r="H13" t="s">
        <v>1215</v>
      </c>
    </row>
    <row r="18" spans="4:6" x14ac:dyDescent="0.25">
      <c r="E18" s="93" t="s">
        <v>1198</v>
      </c>
    </row>
    <row r="19" spans="4:6" x14ac:dyDescent="0.25">
      <c r="D19" s="65">
        <v>6</v>
      </c>
      <c r="E19" s="100" t="s">
        <v>1197</v>
      </c>
      <c r="F19" s="65" t="s">
        <v>1177</v>
      </c>
    </row>
    <row r="20" spans="4:6" x14ac:dyDescent="0.25">
      <c r="E20" s="173" t="s">
        <v>1213</v>
      </c>
      <c r="F20" s="65" t="s">
        <v>1177</v>
      </c>
    </row>
  </sheetData>
  <hyperlinks>
    <hyperlink ref="F6" r:id="rId1"/>
    <hyperlink ref="F7" r:id="rId2"/>
    <hyperlink ref="F8" r:id="rId3"/>
    <hyperlink ref="F9" r:id="rId4"/>
    <hyperlink ref="F10" r:id="rId5"/>
    <hyperlink ref="F11" r:id="rId6"/>
    <hyperlink ref="F12" r:id="rId7"/>
    <hyperlink ref="F5" r:id="rId8"/>
    <hyperlink ref="F4" r:id="rId9"/>
    <hyperlink ref="F13" r:id="rId10"/>
  </hyperlinks>
  <pageMargins left="0.7" right="0.7" top="0.75" bottom="0.75" header="0.3" footer="0.3"/>
  <pageSetup orientation="portrait" r:id="rId1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D3:O16"/>
  <sheetViews>
    <sheetView workbookViewId="0">
      <selection activeCell="K16" sqref="K16"/>
    </sheetView>
  </sheetViews>
  <sheetFormatPr baseColWidth="10" defaultColWidth="11.42578125" defaultRowHeight="15" x14ac:dyDescent="0.25"/>
  <cols>
    <col min="1" max="1" width="5.5703125" customWidth="1"/>
    <col min="2" max="2" width="21.140625" customWidth="1"/>
    <col min="3" max="3" width="9.42578125" customWidth="1"/>
    <col min="4" max="4" width="16.7109375" customWidth="1"/>
    <col min="7" max="7" width="12.28515625" customWidth="1"/>
    <col min="8" max="8" width="9.85546875" customWidth="1"/>
    <col min="9" max="9" width="9" customWidth="1"/>
    <col min="12" max="12" width="11.85546875" bestFit="1" customWidth="1"/>
  </cols>
  <sheetData>
    <row r="3" spans="4:15" ht="15.75" thickBot="1" x14ac:dyDescent="0.3"/>
    <row r="4" spans="4:15" ht="15.75" thickBot="1" x14ac:dyDescent="0.3">
      <c r="D4" s="282" t="s">
        <v>42</v>
      </c>
      <c r="E4" s="283"/>
      <c r="F4" s="283"/>
      <c r="G4" s="283"/>
      <c r="H4" s="283"/>
      <c r="I4" s="283"/>
      <c r="J4" s="283"/>
      <c r="K4" s="283"/>
      <c r="L4" s="284"/>
    </row>
    <row r="5" spans="4:15" x14ac:dyDescent="0.25">
      <c r="D5" s="13"/>
      <c r="E5" s="14"/>
      <c r="F5" s="14"/>
      <c r="G5" s="14"/>
      <c r="H5" s="14"/>
      <c r="I5" s="14"/>
      <c r="J5" s="14"/>
      <c r="K5" s="14"/>
      <c r="L5" s="15"/>
    </row>
    <row r="6" spans="4:15" x14ac:dyDescent="0.25">
      <c r="D6" s="285" t="s">
        <v>43</v>
      </c>
      <c r="E6" s="286"/>
      <c r="F6" s="286"/>
      <c r="G6" s="286"/>
      <c r="H6" s="3" t="s">
        <v>1209</v>
      </c>
      <c r="I6" s="16"/>
      <c r="J6" s="16"/>
      <c r="K6" s="16"/>
      <c r="L6" s="17"/>
    </row>
    <row r="7" spans="4:15" ht="15.75" thickBot="1" x14ac:dyDescent="0.3">
      <c r="D7" s="279" t="s">
        <v>1222</v>
      </c>
      <c r="E7" s="280"/>
      <c r="F7" s="280"/>
      <c r="G7" s="280"/>
      <c r="H7" s="280"/>
      <c r="I7" s="280"/>
      <c r="J7" s="280"/>
      <c r="K7" s="280"/>
      <c r="L7" s="281"/>
    </row>
    <row r="8" spans="4:15" ht="38.25" x14ac:dyDescent="0.25">
      <c r="D8" s="18" t="s">
        <v>44</v>
      </c>
      <c r="E8" s="19" t="s">
        <v>45</v>
      </c>
      <c r="F8" s="20" t="s">
        <v>46</v>
      </c>
      <c r="G8" s="21" t="s">
        <v>47</v>
      </c>
      <c r="H8" s="22" t="s">
        <v>48</v>
      </c>
      <c r="I8" s="23" t="s">
        <v>49</v>
      </c>
      <c r="J8" s="24" t="s">
        <v>50</v>
      </c>
      <c r="K8" s="24" t="s">
        <v>51</v>
      </c>
      <c r="L8" s="25" t="s">
        <v>52</v>
      </c>
    </row>
    <row r="9" spans="4:15" x14ac:dyDescent="0.25">
      <c r="D9" s="179" t="s">
        <v>1421</v>
      </c>
      <c r="E9" s="27"/>
      <c r="F9" s="28">
        <v>5800</v>
      </c>
      <c r="G9" s="29">
        <v>150</v>
      </c>
      <c r="H9" s="28">
        <f t="shared" ref="H9" si="0">+F9*0.05*I9</f>
        <v>290</v>
      </c>
      <c r="I9" s="29">
        <v>1</v>
      </c>
      <c r="J9" s="28">
        <f t="shared" ref="J9" si="1">+F9+G9+H9</f>
        <v>6240</v>
      </c>
      <c r="K9" s="28"/>
      <c r="L9" s="30">
        <f>J9-K9</f>
        <v>6240</v>
      </c>
      <c r="N9" s="62"/>
      <c r="O9" s="62"/>
    </row>
    <row r="10" spans="4:15" x14ac:dyDescent="0.25">
      <c r="D10" s="116" t="s">
        <v>995</v>
      </c>
      <c r="E10" s="91"/>
      <c r="F10" s="28"/>
      <c r="G10" s="28"/>
      <c r="H10" s="28"/>
      <c r="I10" s="28"/>
      <c r="J10" s="28"/>
      <c r="K10" s="28"/>
      <c r="L10" s="117">
        <f>J9</f>
        <v>6240</v>
      </c>
      <c r="N10" s="62"/>
    </row>
    <row r="11" spans="4:15" x14ac:dyDescent="0.25">
      <c r="N11" s="62"/>
    </row>
    <row r="12" spans="4:15" x14ac:dyDescent="0.25">
      <c r="D12" s="93"/>
      <c r="L12" s="62"/>
      <c r="M12" s="62"/>
    </row>
    <row r="13" spans="4:15" x14ac:dyDescent="0.25">
      <c r="J13" s="62"/>
      <c r="K13" s="62"/>
      <c r="L13" s="62"/>
      <c r="M13" s="62"/>
    </row>
    <row r="14" spans="4:15" x14ac:dyDescent="0.25">
      <c r="J14" s="62"/>
      <c r="L14" s="62"/>
      <c r="M14" s="62"/>
    </row>
    <row r="15" spans="4:15" x14ac:dyDescent="0.25">
      <c r="L15" s="62"/>
      <c r="M15" s="62"/>
    </row>
    <row r="16" spans="4:15" x14ac:dyDescent="0.25">
      <c r="L16" s="62"/>
      <c r="M16" s="62"/>
    </row>
  </sheetData>
  <mergeCells count="3">
    <mergeCell ref="D4:L4"/>
    <mergeCell ref="D6:G6"/>
    <mergeCell ref="D7:L7"/>
  </mergeCells>
  <phoneticPr fontId="41" type="noConversion"/>
  <pageMargins left="0" right="0.11811023622047245" top="0.74803149606299213" bottom="0.74803149606299213" header="0.31496062992125984" footer="0.31496062992125984"/>
  <pageSetup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DY34"/>
  <sheetViews>
    <sheetView zoomScaleNormal="100" workbookViewId="0">
      <pane xSplit="5" ySplit="6" topLeftCell="AL7" activePane="bottomRight" state="frozen"/>
      <selection pane="topRight" activeCell="F1" sqref="F1"/>
      <selection pane="bottomLeft" activeCell="A7" sqref="A7"/>
      <selection pane="bottomRight" activeCell="C7" sqref="C7"/>
    </sheetView>
  </sheetViews>
  <sheetFormatPr baseColWidth="10" defaultColWidth="11.42578125" defaultRowHeight="14.25" x14ac:dyDescent="0.2"/>
  <cols>
    <col min="1" max="1" width="6.42578125" style="1" customWidth="1"/>
    <col min="2" max="2" width="5.140625" style="1" customWidth="1"/>
    <col min="3" max="3" width="40" style="1" bestFit="1" customWidth="1"/>
    <col min="4" max="4" width="14.140625" style="1" customWidth="1"/>
    <col min="5" max="5" width="5.5703125" style="1" customWidth="1"/>
    <col min="6" max="6" width="49" style="1" customWidth="1"/>
    <col min="7" max="7" width="15.5703125" style="41" bestFit="1" customWidth="1"/>
    <col min="8" max="8" width="11.140625" style="41" customWidth="1"/>
    <col min="9" max="9" width="11.5703125" style="41" customWidth="1"/>
    <col min="10" max="10" width="10.140625" style="41" customWidth="1"/>
    <col min="11" max="11" width="11.5703125" style="2" customWidth="1"/>
    <col min="12" max="12" width="11.28515625" style="41" customWidth="1"/>
    <col min="13" max="13" width="12.7109375" style="2" customWidth="1"/>
    <col min="14" max="14" width="10.42578125" style="41" customWidth="1"/>
    <col min="15" max="15" width="11.5703125" style="2" customWidth="1"/>
    <col min="16" max="16" width="8.42578125" style="41" customWidth="1"/>
    <col min="17" max="17" width="11.5703125" style="2" customWidth="1"/>
    <col min="18" max="18" width="7.42578125" style="41" customWidth="1"/>
    <col min="19" max="19" width="11.5703125" style="2" customWidth="1"/>
    <col min="20" max="20" width="7.7109375" style="41" bestFit="1" customWidth="1"/>
    <col min="21" max="21" width="12" style="2" customWidth="1"/>
    <col min="22" max="22" width="8.42578125" style="41" customWidth="1"/>
    <col min="23" max="23" width="11.5703125" style="2" customWidth="1"/>
    <col min="24" max="24" width="7.85546875" style="41" customWidth="1"/>
    <col min="25" max="25" width="11.5703125" style="2" customWidth="1"/>
    <col min="26" max="26" width="10" style="41" bestFit="1" customWidth="1"/>
    <col min="27" max="27" width="11.5703125" style="2" customWidth="1"/>
    <col min="28" max="28" width="10" style="41" bestFit="1" customWidth="1"/>
    <col min="29" max="29" width="11.5703125" style="2" customWidth="1"/>
    <col min="30" max="30" width="10" style="41" bestFit="1" customWidth="1"/>
    <col min="31" max="31" width="11.5703125" style="2" customWidth="1"/>
    <col min="32" max="32" width="10" style="41" bestFit="1" customWidth="1"/>
    <col min="33" max="33" width="11.5703125" style="2" customWidth="1"/>
    <col min="34" max="34" width="7.7109375" style="41" bestFit="1" customWidth="1"/>
    <col min="35" max="35" width="11.5703125" style="2" customWidth="1"/>
    <col min="36" max="36" width="10.140625" style="41" bestFit="1" customWidth="1"/>
    <col min="37" max="37" width="11.5703125" style="2" customWidth="1"/>
    <col min="38" max="38" width="7.7109375" style="41" bestFit="1" customWidth="1"/>
    <col min="39" max="39" width="11.5703125" style="2" customWidth="1"/>
    <col min="40" max="40" width="7.7109375" style="41" bestFit="1" customWidth="1"/>
    <col min="41" max="41" width="11.5703125" style="2" customWidth="1"/>
    <col min="42" max="42" width="7.7109375" style="41" bestFit="1" customWidth="1"/>
    <col min="43" max="43" width="11.5703125" style="2" customWidth="1"/>
    <col min="44" max="44" width="7.7109375" style="41" bestFit="1" customWidth="1"/>
    <col min="45" max="129" width="11.42578125" style="2"/>
    <col min="130" max="16384" width="11.42578125" style="1"/>
  </cols>
  <sheetData>
    <row r="1" spans="1:129" x14ac:dyDescent="0.2">
      <c r="H1" s="3"/>
      <c r="I1" s="3"/>
      <c r="J1" s="3"/>
    </row>
    <row r="2" spans="1:129" ht="18.75" x14ac:dyDescent="0.25">
      <c r="B2" s="278" t="s">
        <v>612</v>
      </c>
      <c r="C2" s="278"/>
      <c r="D2" s="278"/>
      <c r="E2" s="278"/>
      <c r="F2" s="278"/>
      <c r="G2" s="278"/>
      <c r="H2" s="57"/>
      <c r="I2" s="57"/>
      <c r="J2" s="57"/>
      <c r="L2" s="197" t="s">
        <v>1285</v>
      </c>
      <c r="M2" s="197" t="s">
        <v>1286</v>
      </c>
      <c r="N2" s="198" t="s">
        <v>1287</v>
      </c>
      <c r="P2" s="2"/>
      <c r="R2" s="2"/>
      <c r="T2" s="2"/>
      <c r="V2" s="2"/>
      <c r="X2" s="2"/>
      <c r="Z2" s="197" t="s">
        <v>1285</v>
      </c>
      <c r="AA2" s="197" t="s">
        <v>1286</v>
      </c>
      <c r="AB2" s="198" t="s">
        <v>1287</v>
      </c>
      <c r="AD2" s="2"/>
      <c r="AF2" s="2"/>
      <c r="AH2" s="2"/>
      <c r="AJ2" s="197" t="s">
        <v>1285</v>
      </c>
      <c r="AK2" s="197" t="s">
        <v>1286</v>
      </c>
      <c r="AL2" s="198" t="s">
        <v>1287</v>
      </c>
      <c r="AN2" s="2"/>
      <c r="AP2" s="2"/>
      <c r="AR2" s="2"/>
    </row>
    <row r="3" spans="1:129" ht="18.75" x14ac:dyDescent="0.25">
      <c r="B3" s="278" t="s">
        <v>1328</v>
      </c>
      <c r="C3" s="278"/>
      <c r="D3" s="278"/>
      <c r="E3" s="278"/>
      <c r="F3" s="278"/>
      <c r="G3" s="278"/>
      <c r="H3" s="278"/>
      <c r="I3" s="278"/>
      <c r="J3" s="278"/>
      <c r="L3" s="194">
        <v>4200</v>
      </c>
      <c r="M3" s="194">
        <v>6100</v>
      </c>
      <c r="N3" s="2">
        <v>5800</v>
      </c>
      <c r="P3" s="2"/>
      <c r="R3" s="2"/>
      <c r="T3" s="2"/>
      <c r="V3" s="2"/>
      <c r="X3" s="2"/>
      <c r="Z3" s="2">
        <v>4500</v>
      </c>
      <c r="AA3" s="2">
        <v>6400</v>
      </c>
      <c r="AB3" s="2">
        <v>6100</v>
      </c>
      <c r="AD3" s="2"/>
      <c r="AF3" s="2"/>
      <c r="AH3" s="2"/>
      <c r="AJ3" s="2">
        <v>4800</v>
      </c>
      <c r="AK3" s="2">
        <v>6700</v>
      </c>
      <c r="AL3" s="2"/>
      <c r="AN3" s="2"/>
      <c r="AP3" s="2"/>
      <c r="AR3" s="2"/>
    </row>
    <row r="4" spans="1:129" ht="18.75" x14ac:dyDescent="0.25">
      <c r="B4" s="278" t="s">
        <v>363</v>
      </c>
      <c r="C4" s="278"/>
      <c r="D4" s="278"/>
      <c r="E4" s="278"/>
      <c r="F4" s="278"/>
      <c r="G4" s="278"/>
      <c r="H4" s="47"/>
      <c r="I4" s="306" t="s">
        <v>1282</v>
      </c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4" t="s">
        <v>1283</v>
      </c>
      <c r="V4" s="304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5" t="s">
        <v>1284</v>
      </c>
      <c r="AH4" s="305"/>
      <c r="AI4" s="305"/>
      <c r="AJ4" s="305"/>
      <c r="AK4" s="305"/>
      <c r="AL4" s="305"/>
      <c r="AM4" s="305"/>
      <c r="AN4" s="305"/>
      <c r="AO4" s="305"/>
      <c r="AP4" s="305"/>
      <c r="AQ4" s="305"/>
      <c r="AR4" s="305"/>
    </row>
    <row r="5" spans="1:129" s="42" customFormat="1" ht="16.5" x14ac:dyDescent="0.25">
      <c r="G5" s="46"/>
      <c r="H5" s="41" t="s">
        <v>27</v>
      </c>
      <c r="I5" s="41" t="s">
        <v>5</v>
      </c>
      <c r="J5" s="41" t="s">
        <v>27</v>
      </c>
      <c r="K5" s="41" t="s">
        <v>6</v>
      </c>
      <c r="L5" s="41" t="s">
        <v>27</v>
      </c>
      <c r="M5" s="41" t="s">
        <v>7</v>
      </c>
      <c r="N5" s="41" t="s">
        <v>27</v>
      </c>
      <c r="O5" s="41" t="s">
        <v>8</v>
      </c>
      <c r="P5" s="41" t="s">
        <v>27</v>
      </c>
      <c r="Q5" s="41" t="s">
        <v>9</v>
      </c>
      <c r="R5" s="41" t="s">
        <v>27</v>
      </c>
      <c r="S5" s="41" t="s">
        <v>10</v>
      </c>
      <c r="T5" s="41" t="s">
        <v>27</v>
      </c>
      <c r="U5" s="41" t="s">
        <v>11</v>
      </c>
      <c r="V5" s="41" t="s">
        <v>27</v>
      </c>
      <c r="W5" s="41" t="s">
        <v>12</v>
      </c>
      <c r="X5" s="41" t="s">
        <v>27</v>
      </c>
      <c r="Y5" s="41" t="s">
        <v>13</v>
      </c>
      <c r="Z5" s="41" t="s">
        <v>27</v>
      </c>
      <c r="AA5" s="41" t="s">
        <v>14</v>
      </c>
      <c r="AB5" s="41" t="s">
        <v>27</v>
      </c>
      <c r="AC5" s="41" t="s">
        <v>15</v>
      </c>
      <c r="AD5" s="41" t="s">
        <v>27</v>
      </c>
      <c r="AE5" s="41" t="s">
        <v>16</v>
      </c>
      <c r="AF5" s="41" t="s">
        <v>27</v>
      </c>
      <c r="AG5" s="41" t="s">
        <v>17</v>
      </c>
      <c r="AH5" s="41" t="s">
        <v>27</v>
      </c>
      <c r="AI5" s="41" t="s">
        <v>18</v>
      </c>
      <c r="AJ5" s="41" t="s">
        <v>27</v>
      </c>
      <c r="AK5" s="41" t="s">
        <v>19</v>
      </c>
      <c r="AL5" s="41" t="s">
        <v>27</v>
      </c>
      <c r="AM5" s="41" t="s">
        <v>20</v>
      </c>
      <c r="AN5" s="41" t="s">
        <v>27</v>
      </c>
      <c r="AO5" s="41" t="s">
        <v>21</v>
      </c>
      <c r="AP5" s="41" t="s">
        <v>27</v>
      </c>
      <c r="AQ5" s="41" t="s">
        <v>22</v>
      </c>
      <c r="AR5" s="41" t="s">
        <v>27</v>
      </c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</row>
    <row r="6" spans="1:129" s="42" customFormat="1" ht="16.5" x14ac:dyDescent="0.25">
      <c r="B6" s="38" t="s">
        <v>0</v>
      </c>
      <c r="C6" s="38" t="s">
        <v>1</v>
      </c>
      <c r="D6" s="38"/>
      <c r="E6" s="38"/>
      <c r="F6" s="38"/>
      <c r="G6" s="46" t="s">
        <v>2</v>
      </c>
      <c r="H6" s="41" t="s">
        <v>28</v>
      </c>
      <c r="I6" s="41" t="s">
        <v>3</v>
      </c>
      <c r="J6" s="41" t="s">
        <v>28</v>
      </c>
      <c r="K6" s="41" t="s">
        <v>4</v>
      </c>
      <c r="L6" s="41" t="s">
        <v>28</v>
      </c>
      <c r="M6" s="41" t="s">
        <v>23</v>
      </c>
      <c r="N6" s="41" t="s">
        <v>28</v>
      </c>
      <c r="O6" s="41" t="s">
        <v>993</v>
      </c>
      <c r="P6" s="41" t="s">
        <v>28</v>
      </c>
      <c r="Q6" s="41" t="s">
        <v>997</v>
      </c>
      <c r="R6" s="41" t="s">
        <v>28</v>
      </c>
      <c r="S6" s="41" t="s">
        <v>55</v>
      </c>
      <c r="T6" s="41" t="s">
        <v>28</v>
      </c>
      <c r="U6" s="41" t="s">
        <v>56</v>
      </c>
      <c r="V6" s="41" t="s">
        <v>28</v>
      </c>
      <c r="W6" s="41" t="s">
        <v>58</v>
      </c>
      <c r="X6" s="41" t="s">
        <v>28</v>
      </c>
      <c r="Y6" s="41" t="s">
        <v>59</v>
      </c>
      <c r="Z6" s="41" t="s">
        <v>28</v>
      </c>
      <c r="AA6" s="41" t="s">
        <v>60</v>
      </c>
      <c r="AB6" s="41" t="s">
        <v>28</v>
      </c>
      <c r="AC6" s="41" t="s">
        <v>26</v>
      </c>
      <c r="AD6" s="41" t="s">
        <v>28</v>
      </c>
      <c r="AE6" s="41" t="s">
        <v>61</v>
      </c>
      <c r="AF6" s="41" t="s">
        <v>28</v>
      </c>
      <c r="AG6" s="41" t="s">
        <v>3</v>
      </c>
      <c r="AH6" s="41" t="s">
        <v>28</v>
      </c>
      <c r="AI6" s="41" t="s">
        <v>4</v>
      </c>
      <c r="AJ6" s="41" t="s">
        <v>28</v>
      </c>
      <c r="AK6" s="41" t="s">
        <v>23</v>
      </c>
      <c r="AL6" s="41" t="s">
        <v>28</v>
      </c>
      <c r="AM6" s="41" t="s">
        <v>24</v>
      </c>
      <c r="AN6" s="41" t="s">
        <v>28</v>
      </c>
      <c r="AO6" s="41" t="s">
        <v>997</v>
      </c>
      <c r="AP6" s="41" t="s">
        <v>28</v>
      </c>
      <c r="AQ6" s="41" t="s">
        <v>994</v>
      </c>
      <c r="AR6" s="41" t="s">
        <v>28</v>
      </c>
      <c r="AS6" s="41"/>
      <c r="AT6" s="41"/>
      <c r="AU6" s="43"/>
      <c r="AV6" s="44"/>
      <c r="AW6" s="43"/>
      <c r="AX6" s="44"/>
      <c r="AY6" s="43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</row>
    <row r="7" spans="1:129" ht="16.5" x14ac:dyDescent="0.25">
      <c r="A7" s="42"/>
      <c r="B7" s="1">
        <v>1</v>
      </c>
      <c r="C7" s="1" t="s">
        <v>1249</v>
      </c>
      <c r="D7" s="39" t="s">
        <v>1428</v>
      </c>
      <c r="F7" s="1" t="s">
        <v>1251</v>
      </c>
      <c r="G7" s="189">
        <f>2720+480</f>
        <v>3200</v>
      </c>
      <c r="H7" s="36" t="s">
        <v>1259</v>
      </c>
      <c r="I7" s="189">
        <v>4200</v>
      </c>
      <c r="J7" s="36" t="s">
        <v>1261</v>
      </c>
      <c r="K7" s="200">
        <v>4560</v>
      </c>
      <c r="L7" s="36" t="s">
        <v>1293</v>
      </c>
      <c r="M7" s="200">
        <v>4560</v>
      </c>
      <c r="N7" s="36" t="s">
        <v>1294</v>
      </c>
      <c r="O7" s="206">
        <v>4560</v>
      </c>
      <c r="P7" s="36" t="s">
        <v>1302</v>
      </c>
      <c r="Q7" s="210">
        <f>3876+684</f>
        <v>4560</v>
      </c>
      <c r="R7" s="36" t="s">
        <v>1309</v>
      </c>
      <c r="S7" s="213">
        <f>3876+684</f>
        <v>4560</v>
      </c>
      <c r="T7" s="36" t="s">
        <v>1324</v>
      </c>
      <c r="U7" s="233">
        <f>3876+684+315</f>
        <v>4875</v>
      </c>
      <c r="V7" s="36" t="s">
        <v>1371</v>
      </c>
      <c r="W7" s="240">
        <f>4143.75+731.25</f>
        <v>4875</v>
      </c>
      <c r="X7" s="36" t="s">
        <v>1385</v>
      </c>
      <c r="Y7" s="245">
        <v>4875</v>
      </c>
      <c r="Z7" s="36" t="s">
        <v>1396</v>
      </c>
      <c r="AA7" s="252">
        <f>4143.75+731.25</f>
        <v>4875</v>
      </c>
      <c r="AB7" s="36" t="s">
        <v>1411</v>
      </c>
      <c r="AC7" s="254">
        <f>4143.75+731.25</f>
        <v>4875</v>
      </c>
      <c r="AD7" s="36" t="s">
        <v>1424</v>
      </c>
      <c r="AE7" s="257">
        <f>4143.75+731.25</f>
        <v>4875</v>
      </c>
      <c r="AF7" s="36" t="s">
        <v>1444</v>
      </c>
      <c r="AG7" s="264">
        <f>4356.25+768.75</f>
        <v>5125</v>
      </c>
      <c r="AI7" s="266">
        <f>768.75+4356.25</f>
        <v>5125</v>
      </c>
      <c r="AK7" s="268">
        <f>768.75+4356.25</f>
        <v>5125</v>
      </c>
      <c r="AM7" s="270">
        <f>768.75+4356.25</f>
        <v>5125</v>
      </c>
      <c r="AO7" s="271" t="s">
        <v>1448</v>
      </c>
    </row>
    <row r="8" spans="1:129" s="42" customFormat="1" ht="16.5" x14ac:dyDescent="0.25">
      <c r="B8" s="1">
        <v>2</v>
      </c>
      <c r="C8" s="1" t="s">
        <v>1258</v>
      </c>
      <c r="D8" s="39" t="s">
        <v>1162</v>
      </c>
      <c r="E8" s="38"/>
      <c r="F8" s="1"/>
      <c r="G8" s="189">
        <v>3200</v>
      </c>
      <c r="H8" s="36" t="s">
        <v>68</v>
      </c>
      <c r="I8" s="189">
        <v>5800</v>
      </c>
      <c r="J8" s="36" t="s">
        <v>68</v>
      </c>
      <c r="K8" s="199">
        <v>6240</v>
      </c>
      <c r="L8" s="36" t="s">
        <v>68</v>
      </c>
      <c r="M8" s="199">
        <v>5950</v>
      </c>
      <c r="N8" s="36" t="s">
        <v>68</v>
      </c>
      <c r="O8" s="204">
        <v>6240</v>
      </c>
      <c r="P8" s="36" t="s">
        <v>68</v>
      </c>
      <c r="Q8" s="233">
        <v>6820</v>
      </c>
      <c r="R8" s="36" t="s">
        <v>68</v>
      </c>
      <c r="S8" s="233">
        <v>6530</v>
      </c>
      <c r="T8" s="36" t="s">
        <v>68</v>
      </c>
      <c r="U8" s="233">
        <v>3400</v>
      </c>
      <c r="V8" s="36" t="s">
        <v>68</v>
      </c>
      <c r="W8" s="252">
        <v>8600</v>
      </c>
      <c r="X8" s="36" t="s">
        <v>68</v>
      </c>
      <c r="Y8" s="252">
        <v>5700</v>
      </c>
      <c r="Z8" s="36" t="s">
        <v>68</v>
      </c>
      <c r="AA8" s="257">
        <v>8000</v>
      </c>
      <c r="AB8" s="36" t="s">
        <v>1433</v>
      </c>
      <c r="AC8" s="257">
        <v>9000</v>
      </c>
      <c r="AD8" s="36" t="s">
        <v>1434</v>
      </c>
      <c r="AE8" s="41"/>
      <c r="AF8" s="41"/>
      <c r="AG8" s="41"/>
      <c r="AH8" s="41"/>
      <c r="AI8" s="256" t="s">
        <v>1446</v>
      </c>
      <c r="AJ8" s="256"/>
      <c r="AK8" s="256"/>
      <c r="AL8" s="256"/>
      <c r="AM8" s="256"/>
      <c r="AN8" s="256"/>
      <c r="AO8" s="256"/>
      <c r="AP8" s="256"/>
      <c r="AQ8" s="256"/>
      <c r="AR8" s="256"/>
      <c r="AS8" s="43"/>
      <c r="AT8" s="44"/>
      <c r="AU8" s="43"/>
      <c r="AV8" s="44"/>
      <c r="AW8" s="43"/>
      <c r="AX8" s="44"/>
      <c r="AY8" s="43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</row>
    <row r="9" spans="1:129" x14ac:dyDescent="0.2">
      <c r="C9" s="6" t="s">
        <v>36</v>
      </c>
      <c r="D9" s="6"/>
      <c r="E9" s="6"/>
      <c r="F9" s="6"/>
      <c r="G9" s="6"/>
      <c r="H9" s="123">
        <f>SUM(H7:H8)</f>
        <v>0</v>
      </c>
      <c r="I9" s="123">
        <f>SUM(I7:I8)</f>
        <v>10000</v>
      </c>
      <c r="J9" s="6"/>
      <c r="K9" s="123">
        <f>SUM(K7:K8)</f>
        <v>10800</v>
      </c>
      <c r="L9" s="123">
        <f t="shared" ref="L9:AG9" si="0">SUM(L7:L8)</f>
        <v>0</v>
      </c>
      <c r="M9" s="123">
        <f>SUM(M7:M8)</f>
        <v>10510</v>
      </c>
      <c r="N9" s="123">
        <f t="shared" si="0"/>
        <v>0</v>
      </c>
      <c r="O9" s="123">
        <f>SUM(O7:O8)</f>
        <v>10800</v>
      </c>
      <c r="P9" s="123">
        <f t="shared" si="0"/>
        <v>0</v>
      </c>
      <c r="Q9" s="123">
        <f>SUM(Q7:Q8)</f>
        <v>11380</v>
      </c>
      <c r="R9" s="123">
        <f t="shared" si="0"/>
        <v>0</v>
      </c>
      <c r="S9" s="123">
        <f t="shared" si="0"/>
        <v>11090</v>
      </c>
      <c r="T9" s="123">
        <f t="shared" si="0"/>
        <v>0</v>
      </c>
      <c r="U9" s="123">
        <f>SUM(U7:U8)</f>
        <v>8275</v>
      </c>
      <c r="V9" s="123">
        <f t="shared" si="0"/>
        <v>0</v>
      </c>
      <c r="W9" s="123">
        <f t="shared" si="0"/>
        <v>13475</v>
      </c>
      <c r="X9" s="123">
        <f t="shared" si="0"/>
        <v>0</v>
      </c>
      <c r="Y9" s="123">
        <f t="shared" si="0"/>
        <v>10575</v>
      </c>
      <c r="Z9" s="123">
        <f t="shared" si="0"/>
        <v>0</v>
      </c>
      <c r="AA9" s="123">
        <f t="shared" si="0"/>
        <v>12875</v>
      </c>
      <c r="AB9" s="123">
        <f t="shared" si="0"/>
        <v>0</v>
      </c>
      <c r="AC9" s="123">
        <f t="shared" si="0"/>
        <v>13875</v>
      </c>
      <c r="AD9" s="123">
        <f t="shared" si="0"/>
        <v>0</v>
      </c>
      <c r="AE9" s="123">
        <f t="shared" si="0"/>
        <v>4875</v>
      </c>
      <c r="AF9" s="123">
        <f t="shared" si="0"/>
        <v>0</v>
      </c>
      <c r="AG9" s="123">
        <f t="shared" si="0"/>
        <v>5125</v>
      </c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129" x14ac:dyDescent="0.2">
      <c r="F10" s="166" t="s">
        <v>1266</v>
      </c>
      <c r="K10" s="2">
        <f>K7</f>
        <v>4560</v>
      </c>
      <c r="M10" s="2">
        <f>M7</f>
        <v>4560</v>
      </c>
      <c r="O10" s="2">
        <f>+O7+O8</f>
        <v>10800</v>
      </c>
      <c r="Q10" s="2">
        <f>+Q8</f>
        <v>6820</v>
      </c>
      <c r="S10" s="2">
        <f>+S8+S7</f>
        <v>11090</v>
      </c>
      <c r="U10" s="2">
        <f>+U7+U8</f>
        <v>8275</v>
      </c>
      <c r="W10" s="2">
        <f>W7+W8</f>
        <v>13475</v>
      </c>
      <c r="Y10" s="2">
        <f>Y7+Y8</f>
        <v>10575</v>
      </c>
      <c r="AA10" s="2">
        <f>+AA8+AA7</f>
        <v>12875</v>
      </c>
      <c r="AC10" s="2">
        <f>+AC8+AC7</f>
        <v>13875</v>
      </c>
      <c r="AE10" s="2">
        <f>+AE7+AE8</f>
        <v>4875</v>
      </c>
      <c r="AG10" s="2">
        <f>AG7</f>
        <v>5125</v>
      </c>
      <c r="AK10" s="2">
        <f>AK7</f>
        <v>5125</v>
      </c>
    </row>
    <row r="11" spans="1:129" x14ac:dyDescent="0.2">
      <c r="F11" s="166" t="s">
        <v>1174</v>
      </c>
      <c r="I11" s="193">
        <f>I9-I10+G7+G8</f>
        <v>16400</v>
      </c>
      <c r="K11" s="181"/>
      <c r="M11" s="182">
        <f>M9-M10+K8</f>
        <v>12190</v>
      </c>
      <c r="N11" s="183"/>
      <c r="O11" s="184">
        <f>+O9-O10+K7+M7</f>
        <v>9120</v>
      </c>
      <c r="P11" s="183"/>
      <c r="Q11" s="185">
        <f>Q9-Q10+O8+O7</f>
        <v>15360</v>
      </c>
      <c r="R11" s="183"/>
      <c r="S11" s="186">
        <f>S9-S10+Q7</f>
        <v>4560</v>
      </c>
      <c r="U11" s="228">
        <f>U9-U10+S7</f>
        <v>4560</v>
      </c>
      <c r="W11" s="230">
        <f>W9-W10+Q8+S8+U8+U7</f>
        <v>21625</v>
      </c>
      <c r="X11" s="183"/>
      <c r="Y11" s="239">
        <f>Y9-Y10+W7</f>
        <v>4875</v>
      </c>
      <c r="Z11" s="183"/>
      <c r="AA11" s="243">
        <f>AA9-AA10+Y7</f>
        <v>4875</v>
      </c>
      <c r="AB11" s="183"/>
      <c r="AC11" s="249">
        <f>AC9-AC10+W8+Y8+AA7</f>
        <v>19175</v>
      </c>
      <c r="AE11" s="253">
        <f>AE9-AE10+AC7</f>
        <v>4875</v>
      </c>
      <c r="AG11" s="258">
        <f>AG9-AG10+AA8+AC8+AE7</f>
        <v>21875</v>
      </c>
      <c r="AI11" s="263">
        <f>AG7</f>
        <v>5125</v>
      </c>
      <c r="AK11" s="265">
        <f>AI7</f>
        <v>5125</v>
      </c>
      <c r="AM11" s="268">
        <f>AK7</f>
        <v>5125</v>
      </c>
      <c r="AO11" s="270">
        <f>+AM7</f>
        <v>5125</v>
      </c>
    </row>
    <row r="12" spans="1:129" x14ac:dyDescent="0.2">
      <c r="I12" s="41">
        <v>16400</v>
      </c>
      <c r="M12" s="2">
        <v>12190</v>
      </c>
      <c r="O12" s="2">
        <v>9120</v>
      </c>
      <c r="P12" s="2"/>
      <c r="Q12" s="2">
        <v>10800</v>
      </c>
      <c r="R12" s="2"/>
      <c r="S12" s="2">
        <v>4560</v>
      </c>
      <c r="U12" s="2">
        <v>4560</v>
      </c>
      <c r="W12" s="2">
        <v>21625</v>
      </c>
      <c r="Y12" s="2">
        <v>4875</v>
      </c>
      <c r="AA12" s="2">
        <v>4875</v>
      </c>
      <c r="AC12" s="2">
        <v>19175</v>
      </c>
      <c r="AE12" s="2">
        <v>4875</v>
      </c>
      <c r="AG12" s="2">
        <v>21875</v>
      </c>
      <c r="AI12" s="2">
        <v>5125</v>
      </c>
      <c r="AK12" s="2">
        <v>5125</v>
      </c>
      <c r="AM12" s="2">
        <v>5125</v>
      </c>
      <c r="AO12" s="2">
        <v>5125</v>
      </c>
    </row>
    <row r="13" spans="1:129" x14ac:dyDescent="0.2">
      <c r="I13" s="41" t="s">
        <v>520</v>
      </c>
      <c r="K13" s="2" t="s">
        <v>4</v>
      </c>
      <c r="M13" s="2" t="s">
        <v>23</v>
      </c>
      <c r="O13" s="2" t="s">
        <v>993</v>
      </c>
      <c r="P13" s="2"/>
      <c r="Q13" s="2" t="s">
        <v>997</v>
      </c>
      <c r="R13" s="2"/>
      <c r="S13" s="2" t="s">
        <v>994</v>
      </c>
      <c r="U13" s="2" t="s">
        <v>56</v>
      </c>
      <c r="W13" s="2" t="s">
        <v>516</v>
      </c>
    </row>
    <row r="14" spans="1:129" x14ac:dyDescent="0.2">
      <c r="P14" s="2"/>
      <c r="R14" s="2"/>
    </row>
    <row r="15" spans="1:129" x14ac:dyDescent="0.2">
      <c r="P15" s="2"/>
      <c r="R15" s="2"/>
    </row>
    <row r="16" spans="1:129" x14ac:dyDescent="0.2">
      <c r="P16" s="2"/>
      <c r="R16" s="2"/>
    </row>
    <row r="17" spans="3:18" x14ac:dyDescent="0.2">
      <c r="P17" s="2"/>
      <c r="R17" s="2"/>
    </row>
    <row r="18" spans="3:18" x14ac:dyDescent="0.2">
      <c r="P18" s="2"/>
      <c r="R18" s="2"/>
    </row>
    <row r="19" spans="3:18" x14ac:dyDescent="0.2">
      <c r="P19" s="2"/>
      <c r="R19" s="2"/>
    </row>
    <row r="20" spans="3:18" x14ac:dyDescent="0.2">
      <c r="P20" s="2"/>
      <c r="R20" s="2"/>
    </row>
    <row r="21" spans="3:18" x14ac:dyDescent="0.2">
      <c r="P21" s="2"/>
      <c r="R21" s="2"/>
    </row>
    <row r="22" spans="3:18" x14ac:dyDescent="0.2">
      <c r="P22" s="2"/>
      <c r="R22" s="2"/>
    </row>
    <row r="23" spans="3:18" x14ac:dyDescent="0.2">
      <c r="P23" s="2"/>
      <c r="R23" s="2"/>
    </row>
    <row r="24" spans="3:18" x14ac:dyDescent="0.2">
      <c r="P24" s="2"/>
      <c r="R24" s="2"/>
    </row>
    <row r="25" spans="3:18" x14ac:dyDescent="0.2">
      <c r="P25" s="2"/>
      <c r="R25" s="2"/>
    </row>
    <row r="26" spans="3:18" x14ac:dyDescent="0.2">
      <c r="C26" s="126"/>
    </row>
    <row r="27" spans="3:18" ht="15" x14ac:dyDescent="0.25">
      <c r="C27"/>
    </row>
    <row r="28" spans="3:18" ht="15" x14ac:dyDescent="0.25">
      <c r="C28"/>
    </row>
    <row r="29" spans="3:18" x14ac:dyDescent="0.2">
      <c r="C29" s="126"/>
    </row>
    <row r="30" spans="3:18" ht="15" x14ac:dyDescent="0.25">
      <c r="C30"/>
    </row>
    <row r="31" spans="3:18" x14ac:dyDescent="0.2">
      <c r="C31" s="126"/>
    </row>
    <row r="32" spans="3:18" ht="15" x14ac:dyDescent="0.25">
      <c r="C32"/>
    </row>
    <row r="33" spans="3:3" ht="15" x14ac:dyDescent="0.25">
      <c r="C33"/>
    </row>
    <row r="34" spans="3:3" x14ac:dyDescent="0.2">
      <c r="C34" s="126"/>
    </row>
  </sheetData>
  <mergeCells count="7">
    <mergeCell ref="U4:AF4"/>
    <mergeCell ref="AG4:AR4"/>
    <mergeCell ref="B2:G2"/>
    <mergeCell ref="B3:G3"/>
    <mergeCell ref="H3:J3"/>
    <mergeCell ref="B4:G4"/>
    <mergeCell ref="I4:T4"/>
  </mergeCells>
  <pageMargins left="0.7" right="0.7" top="0.75" bottom="0.75" header="0.3" footer="0.3"/>
  <pageSetup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E3:J5"/>
  <sheetViews>
    <sheetView workbookViewId="0">
      <selection activeCell="G14" sqref="G14"/>
    </sheetView>
  </sheetViews>
  <sheetFormatPr baseColWidth="10" defaultRowHeight="15" x14ac:dyDescent="0.25"/>
  <cols>
    <col min="6" max="6" width="39.28515625" customWidth="1"/>
    <col min="7" max="7" width="34.7109375" customWidth="1"/>
    <col min="8" max="8" width="24.7109375" customWidth="1"/>
  </cols>
  <sheetData>
    <row r="3" spans="5:10" x14ac:dyDescent="0.25">
      <c r="E3" s="99" t="s">
        <v>553</v>
      </c>
      <c r="F3" s="99" t="s">
        <v>554</v>
      </c>
      <c r="G3" s="99" t="s">
        <v>555</v>
      </c>
      <c r="H3" s="99" t="s">
        <v>556</v>
      </c>
      <c r="I3" t="s">
        <v>1176</v>
      </c>
      <c r="J3" t="s">
        <v>1177</v>
      </c>
    </row>
    <row r="4" spans="5:10" x14ac:dyDescent="0.25">
      <c r="E4" s="97">
        <v>1</v>
      </c>
      <c r="F4" s="100" t="s">
        <v>1249</v>
      </c>
      <c r="G4" s="103"/>
      <c r="H4" s="102" t="s">
        <v>1288</v>
      </c>
    </row>
    <row r="5" spans="5:10" x14ac:dyDescent="0.25">
      <c r="E5" s="97">
        <v>2</v>
      </c>
      <c r="F5" s="100" t="s">
        <v>1258</v>
      </c>
      <c r="G5" s="103" t="s">
        <v>1272</v>
      </c>
      <c r="H5" s="102" t="s">
        <v>1273</v>
      </c>
      <c r="I5" t="s">
        <v>1215</v>
      </c>
    </row>
  </sheetData>
  <hyperlinks>
    <hyperlink ref="G5" r:id="rId1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D3:N29"/>
  <sheetViews>
    <sheetView workbookViewId="0">
      <selection activeCell="L15" sqref="L15"/>
    </sheetView>
  </sheetViews>
  <sheetFormatPr baseColWidth="10" defaultColWidth="11.42578125" defaultRowHeight="15" x14ac:dyDescent="0.25"/>
  <cols>
    <col min="1" max="1" width="5.5703125" customWidth="1"/>
    <col min="2" max="2" width="21.140625" customWidth="1"/>
    <col min="3" max="3" width="9.42578125" customWidth="1"/>
    <col min="4" max="4" width="16.7109375" customWidth="1"/>
    <col min="7" max="7" width="10.140625" customWidth="1"/>
    <col min="8" max="8" width="9.85546875" customWidth="1"/>
    <col min="9" max="9" width="9" customWidth="1"/>
  </cols>
  <sheetData>
    <row r="3" spans="4:14" ht="15.75" thickBot="1" x14ac:dyDescent="0.3"/>
    <row r="4" spans="4:14" ht="15.75" thickBot="1" x14ac:dyDescent="0.3">
      <c r="D4" s="282" t="s">
        <v>42</v>
      </c>
      <c r="E4" s="283"/>
      <c r="F4" s="283"/>
      <c r="G4" s="283"/>
      <c r="H4" s="283"/>
      <c r="I4" s="283"/>
      <c r="J4" s="283"/>
      <c r="K4" s="283"/>
      <c r="L4" s="284"/>
    </row>
    <row r="5" spans="4:14" x14ac:dyDescent="0.25">
      <c r="D5" s="13"/>
      <c r="E5" s="14"/>
      <c r="F5" s="14"/>
      <c r="G5" s="14"/>
      <c r="H5" s="14"/>
      <c r="I5" s="14"/>
      <c r="J5" s="14"/>
      <c r="K5" s="14"/>
      <c r="L5" s="15"/>
    </row>
    <row r="6" spans="4:14" x14ac:dyDescent="0.25">
      <c r="D6" s="285" t="s">
        <v>43</v>
      </c>
      <c r="E6" s="286"/>
      <c r="F6" s="286"/>
      <c r="G6" s="286"/>
      <c r="H6" s="3" t="s">
        <v>1258</v>
      </c>
      <c r="I6" s="16"/>
      <c r="J6" s="16"/>
      <c r="K6" s="16"/>
      <c r="L6" s="17"/>
    </row>
    <row r="7" spans="4:14" ht="15.75" thickBot="1" x14ac:dyDescent="0.3">
      <c r="D7" s="279" t="s">
        <v>1274</v>
      </c>
      <c r="E7" s="280"/>
      <c r="F7" s="280"/>
      <c r="G7" s="280"/>
      <c r="H7" s="280"/>
      <c r="I7" s="280"/>
      <c r="J7" s="280"/>
      <c r="K7" s="280"/>
      <c r="L7" s="281"/>
    </row>
    <row r="8" spans="4:14" ht="38.25" x14ac:dyDescent="0.25">
      <c r="D8" s="18" t="s">
        <v>44</v>
      </c>
      <c r="E8" s="19" t="s">
        <v>45</v>
      </c>
      <c r="F8" s="20" t="s">
        <v>46</v>
      </c>
      <c r="G8" s="21" t="s">
        <v>47</v>
      </c>
      <c r="H8" s="22" t="s">
        <v>48</v>
      </c>
      <c r="I8" s="23" t="s">
        <v>49</v>
      </c>
      <c r="J8" s="24" t="s">
        <v>50</v>
      </c>
      <c r="K8" s="24" t="s">
        <v>51</v>
      </c>
      <c r="L8" s="25" t="s">
        <v>52</v>
      </c>
    </row>
    <row r="9" spans="4:14" x14ac:dyDescent="0.25">
      <c r="D9" s="26" t="s">
        <v>25</v>
      </c>
      <c r="E9" s="27"/>
      <c r="F9" s="28">
        <v>5800</v>
      </c>
      <c r="G9" s="29">
        <v>150</v>
      </c>
      <c r="H9" s="28">
        <f t="shared" ref="H9:H16" si="0">+F9*0.05*I9</f>
        <v>870</v>
      </c>
      <c r="I9" s="29">
        <v>3</v>
      </c>
      <c r="J9" s="28">
        <f>+F9+G9+H9</f>
        <v>6820</v>
      </c>
      <c r="K9" s="28"/>
      <c r="L9" s="30">
        <f>+J9-K9</f>
        <v>6820</v>
      </c>
    </row>
    <row r="10" spans="4:14" x14ac:dyDescent="0.25">
      <c r="D10" s="26" t="s">
        <v>994</v>
      </c>
      <c r="E10" s="27"/>
      <c r="F10" s="28">
        <v>5800</v>
      </c>
      <c r="G10" s="29">
        <v>150</v>
      </c>
      <c r="H10" s="28">
        <f t="shared" si="0"/>
        <v>580</v>
      </c>
      <c r="I10" s="29">
        <v>2</v>
      </c>
      <c r="J10" s="28">
        <f t="shared" ref="J10:J16" si="1">+F10+G10+H10</f>
        <v>6530</v>
      </c>
      <c r="K10" s="28"/>
      <c r="L10" s="30">
        <f>L9+J10-K10</f>
        <v>13350</v>
      </c>
    </row>
    <row r="11" spans="4:14" x14ac:dyDescent="0.25">
      <c r="D11" s="26" t="s">
        <v>515</v>
      </c>
      <c r="E11" s="27" t="s">
        <v>1393</v>
      </c>
      <c r="F11" s="28">
        <v>6100</v>
      </c>
      <c r="G11" s="29">
        <v>150</v>
      </c>
      <c r="H11" s="28">
        <f t="shared" si="0"/>
        <v>305</v>
      </c>
      <c r="I11" s="29">
        <v>1</v>
      </c>
      <c r="J11" s="28">
        <f t="shared" si="1"/>
        <v>6555</v>
      </c>
      <c r="K11" s="28">
        <v>16750</v>
      </c>
      <c r="L11" s="30">
        <f t="shared" ref="L11:L17" si="2">L10+J11-K11</f>
        <v>3155</v>
      </c>
      <c r="N11" s="62"/>
    </row>
    <row r="12" spans="4:14" x14ac:dyDescent="0.25">
      <c r="D12" s="26" t="s">
        <v>516</v>
      </c>
      <c r="E12" s="27" t="s">
        <v>1398</v>
      </c>
      <c r="F12" s="28">
        <v>6400</v>
      </c>
      <c r="G12" s="29">
        <v>150</v>
      </c>
      <c r="H12" s="28">
        <f t="shared" si="0"/>
        <v>960</v>
      </c>
      <c r="I12" s="29">
        <v>3</v>
      </c>
      <c r="J12" s="28">
        <f t="shared" si="1"/>
        <v>7510</v>
      </c>
      <c r="K12" s="28">
        <v>8600</v>
      </c>
      <c r="L12" s="30">
        <f t="shared" si="2"/>
        <v>2065</v>
      </c>
      <c r="N12" s="62"/>
    </row>
    <row r="13" spans="4:14" x14ac:dyDescent="0.25">
      <c r="D13" s="26" t="s">
        <v>517</v>
      </c>
      <c r="E13" s="27" t="s">
        <v>1399</v>
      </c>
      <c r="F13" s="28">
        <v>6400</v>
      </c>
      <c r="G13" s="29">
        <v>150</v>
      </c>
      <c r="H13" s="28">
        <f t="shared" si="0"/>
        <v>640</v>
      </c>
      <c r="I13" s="29">
        <v>2</v>
      </c>
      <c r="J13" s="28">
        <f t="shared" si="1"/>
        <v>7190</v>
      </c>
      <c r="K13" s="28">
        <v>5700</v>
      </c>
      <c r="L13" s="30">
        <f t="shared" si="2"/>
        <v>3555</v>
      </c>
      <c r="N13" s="62"/>
    </row>
    <row r="14" spans="4:14" x14ac:dyDescent="0.25">
      <c r="D14" s="26" t="s">
        <v>518</v>
      </c>
      <c r="E14" s="27" t="s">
        <v>1426</v>
      </c>
      <c r="F14" s="28">
        <v>6400</v>
      </c>
      <c r="G14" s="29">
        <v>150</v>
      </c>
      <c r="H14" s="28">
        <f t="shared" si="0"/>
        <v>960</v>
      </c>
      <c r="I14" s="29">
        <v>3</v>
      </c>
      <c r="J14" s="28">
        <f t="shared" si="1"/>
        <v>7510</v>
      </c>
      <c r="K14" s="28">
        <v>8000</v>
      </c>
      <c r="L14" s="30">
        <f t="shared" si="2"/>
        <v>3065</v>
      </c>
      <c r="N14" s="62"/>
    </row>
    <row r="15" spans="4:14" x14ac:dyDescent="0.25">
      <c r="D15" s="26" t="s">
        <v>1410</v>
      </c>
      <c r="E15" s="27" t="s">
        <v>1427</v>
      </c>
      <c r="F15" s="28">
        <v>6400</v>
      </c>
      <c r="G15" s="29">
        <v>150</v>
      </c>
      <c r="H15" s="28">
        <f t="shared" si="0"/>
        <v>640</v>
      </c>
      <c r="I15" s="29">
        <v>2</v>
      </c>
      <c r="J15" s="28">
        <f t="shared" si="1"/>
        <v>7190</v>
      </c>
      <c r="K15" s="28">
        <v>9000</v>
      </c>
      <c r="L15" s="30">
        <f t="shared" si="2"/>
        <v>1255</v>
      </c>
      <c r="N15" s="62"/>
    </row>
    <row r="16" spans="4:14" x14ac:dyDescent="0.25">
      <c r="D16" s="26" t="s">
        <v>1422</v>
      </c>
      <c r="E16" s="27"/>
      <c r="F16" s="28">
        <v>6400</v>
      </c>
      <c r="G16" s="29">
        <v>150</v>
      </c>
      <c r="H16" s="28">
        <f t="shared" si="0"/>
        <v>320</v>
      </c>
      <c r="I16" s="29">
        <v>1</v>
      </c>
      <c r="J16" s="28">
        <f t="shared" si="1"/>
        <v>6870</v>
      </c>
      <c r="K16" s="28"/>
      <c r="L16" s="30">
        <f t="shared" si="2"/>
        <v>8125</v>
      </c>
      <c r="N16" s="62"/>
    </row>
    <row r="17" spans="4:14" x14ac:dyDescent="0.25">
      <c r="D17" s="116" t="s">
        <v>995</v>
      </c>
      <c r="E17" s="91"/>
      <c r="F17" s="28"/>
      <c r="G17" s="28"/>
      <c r="H17" s="28"/>
      <c r="I17" s="28"/>
      <c r="J17" s="28"/>
      <c r="K17" s="28"/>
      <c r="L17" s="117">
        <f t="shared" si="2"/>
        <v>8125</v>
      </c>
      <c r="N17" s="62"/>
    </row>
    <row r="19" spans="4:14" x14ac:dyDescent="0.25">
      <c r="D19" s="93"/>
      <c r="L19" s="62"/>
      <c r="M19" s="62"/>
      <c r="N19" s="62"/>
    </row>
    <row r="21" spans="4:14" ht="15.75" thickBot="1" x14ac:dyDescent="0.3"/>
    <row r="22" spans="4:14" ht="15.75" thickBot="1" x14ac:dyDescent="0.3">
      <c r="D22" s="282" t="s">
        <v>42</v>
      </c>
      <c r="E22" s="283"/>
      <c r="F22" s="283"/>
      <c r="G22" s="283"/>
      <c r="H22" s="283"/>
      <c r="I22" s="283"/>
      <c r="J22" s="283"/>
      <c r="K22" s="283"/>
      <c r="L22" s="284"/>
    </row>
    <row r="23" spans="4:14" x14ac:dyDescent="0.25">
      <c r="D23" s="13"/>
      <c r="E23" s="14"/>
      <c r="F23" s="14"/>
      <c r="G23" s="14"/>
      <c r="H23" s="14"/>
      <c r="I23" s="14"/>
      <c r="J23" s="14"/>
      <c r="K23" s="14"/>
      <c r="L23" s="15"/>
    </row>
    <row r="24" spans="4:14" x14ac:dyDescent="0.25">
      <c r="D24" s="285" t="s">
        <v>43</v>
      </c>
      <c r="E24" s="286"/>
      <c r="F24" s="286"/>
      <c r="G24" s="286"/>
      <c r="H24" s="3" t="s">
        <v>1249</v>
      </c>
      <c r="I24" s="16"/>
      <c r="J24" s="16"/>
      <c r="K24" s="16"/>
      <c r="L24" s="17"/>
    </row>
    <row r="25" spans="4:14" ht="15.75" thickBot="1" x14ac:dyDescent="0.3">
      <c r="D25" s="279" t="s">
        <v>1274</v>
      </c>
      <c r="E25" s="280"/>
      <c r="F25" s="280"/>
      <c r="G25" s="280"/>
      <c r="H25" s="280"/>
      <c r="I25" s="280"/>
      <c r="J25" s="280"/>
      <c r="K25" s="280"/>
      <c r="L25" s="281"/>
    </row>
    <row r="26" spans="4:14" ht="38.25" x14ac:dyDescent="0.25">
      <c r="D26" s="18" t="s">
        <v>44</v>
      </c>
      <c r="E26" s="19" t="s">
        <v>45</v>
      </c>
      <c r="F26" s="20" t="s">
        <v>46</v>
      </c>
      <c r="G26" s="21" t="s">
        <v>47</v>
      </c>
      <c r="H26" s="22" t="s">
        <v>48</v>
      </c>
      <c r="I26" s="23" t="s">
        <v>49</v>
      </c>
      <c r="J26" s="24" t="s">
        <v>50</v>
      </c>
      <c r="K26" s="24" t="s">
        <v>51</v>
      </c>
      <c r="L26" s="25" t="s">
        <v>52</v>
      </c>
    </row>
    <row r="27" spans="4:14" x14ac:dyDescent="0.25">
      <c r="D27" s="179" t="s">
        <v>1420</v>
      </c>
      <c r="E27" s="27"/>
      <c r="F27" s="28">
        <v>4500</v>
      </c>
      <c r="G27" s="29">
        <v>150</v>
      </c>
      <c r="H27" s="28">
        <f>+F27*0.05*I27</f>
        <v>225</v>
      </c>
      <c r="I27" s="29">
        <v>1</v>
      </c>
      <c r="J27" s="28">
        <f>+F27+G27+H27</f>
        <v>4875</v>
      </c>
      <c r="K27" s="28">
        <f>731.25+4143.75</f>
        <v>4875</v>
      </c>
      <c r="L27" s="30">
        <f>+J27-K27</f>
        <v>0</v>
      </c>
    </row>
    <row r="28" spans="4:14" x14ac:dyDescent="0.25">
      <c r="D28" s="179" t="s">
        <v>1425</v>
      </c>
      <c r="E28" s="27"/>
      <c r="F28" s="28">
        <v>4800</v>
      </c>
      <c r="G28" s="29"/>
      <c r="H28" s="28">
        <f>+F28*0.05*I28</f>
        <v>0</v>
      </c>
      <c r="I28" s="29">
        <v>0</v>
      </c>
      <c r="J28" s="28">
        <f t="shared" ref="J28" si="3">+F28+G28+H28</f>
        <v>4800</v>
      </c>
      <c r="K28" s="28"/>
      <c r="L28" s="30">
        <f>L27+J28-K28</f>
        <v>4800</v>
      </c>
    </row>
    <row r="29" spans="4:14" x14ac:dyDescent="0.25">
      <c r="D29" s="116" t="s">
        <v>995</v>
      </c>
      <c r="E29" s="91"/>
      <c r="F29" s="28"/>
      <c r="G29" s="28"/>
      <c r="H29" s="28"/>
      <c r="I29" s="28"/>
      <c r="J29" s="28"/>
      <c r="K29" s="28"/>
      <c r="L29" s="117">
        <f>L28+J29-K29</f>
        <v>4800</v>
      </c>
    </row>
  </sheetData>
  <mergeCells count="6">
    <mergeCell ref="D25:L25"/>
    <mergeCell ref="D4:L4"/>
    <mergeCell ref="D6:G6"/>
    <mergeCell ref="D7:L7"/>
    <mergeCell ref="D22:L22"/>
    <mergeCell ref="D24:G24"/>
  </mergeCells>
  <phoneticPr fontId="41" type="noConversion"/>
  <pageMargins left="0" right="0.11811023622047245" top="0.74803149606299213" bottom="0.74803149606299213" header="0.31496062992125984" footer="0.31496062992125984"/>
  <pageSetup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CQ17"/>
  <sheetViews>
    <sheetView zoomScaleNormal="100" workbookViewId="0">
      <pane xSplit="5" ySplit="6" topLeftCell="AC7" activePane="bottomRight" state="frozen"/>
      <selection pane="topRight" activeCell="F1" sqref="F1"/>
      <selection pane="bottomLeft" activeCell="A7" sqref="A7"/>
      <selection pane="bottomRight" activeCell="AI14" sqref="AI14"/>
    </sheetView>
  </sheetViews>
  <sheetFormatPr baseColWidth="10" defaultColWidth="11.42578125" defaultRowHeight="14.25" x14ac:dyDescent="0.2"/>
  <cols>
    <col min="1" max="1" width="5.42578125" style="1" customWidth="1"/>
    <col min="2" max="2" width="5.140625" style="1" customWidth="1"/>
    <col min="3" max="3" width="46.140625" style="1" customWidth="1"/>
    <col min="4" max="4" width="14.140625" style="1" customWidth="1"/>
    <col min="5" max="5" width="5.5703125" style="1" customWidth="1"/>
    <col min="6" max="6" width="52.85546875" style="1" customWidth="1"/>
    <col min="7" max="7" width="15.5703125" style="183" bestFit="1" customWidth="1"/>
    <col min="8" max="8" width="11.140625" style="183" customWidth="1"/>
    <col min="9" max="9" width="12.42578125" style="183" customWidth="1"/>
    <col min="10" max="10" width="12.28515625" style="183" customWidth="1"/>
    <col min="11" max="95" width="11.42578125" style="194"/>
    <col min="96" max="16384" width="11.42578125" style="1"/>
  </cols>
  <sheetData>
    <row r="1" spans="1:95" x14ac:dyDescent="0.2">
      <c r="H1" s="3"/>
      <c r="I1" s="3"/>
      <c r="J1" s="3"/>
    </row>
    <row r="2" spans="1:95" ht="18.75" x14ac:dyDescent="0.25">
      <c r="B2" s="278" t="s">
        <v>612</v>
      </c>
      <c r="C2" s="278"/>
      <c r="D2" s="278"/>
      <c r="E2" s="278"/>
      <c r="F2" s="278"/>
      <c r="G2" s="278"/>
      <c r="H2" s="214"/>
      <c r="I2" s="214"/>
      <c r="J2" s="214"/>
      <c r="M2" s="197" t="s">
        <v>1285</v>
      </c>
      <c r="N2" s="197" t="s">
        <v>1286</v>
      </c>
      <c r="Z2" s="197" t="s">
        <v>1285</v>
      </c>
      <c r="AA2" s="197" t="s">
        <v>1286</v>
      </c>
      <c r="AL2" s="197" t="s">
        <v>1285</v>
      </c>
      <c r="AM2" s="197" t="s">
        <v>1286</v>
      </c>
    </row>
    <row r="3" spans="1:95" ht="18.75" x14ac:dyDescent="0.25">
      <c r="B3" s="278" t="s">
        <v>1327</v>
      </c>
      <c r="C3" s="278"/>
      <c r="D3" s="278"/>
      <c r="E3" s="278"/>
      <c r="F3" s="278"/>
      <c r="G3" s="278"/>
      <c r="H3" s="278"/>
      <c r="I3" s="278"/>
      <c r="J3" s="278"/>
      <c r="M3" s="194">
        <v>4200</v>
      </c>
      <c r="N3" s="194">
        <v>6100</v>
      </c>
      <c r="Z3" s="194">
        <v>4500</v>
      </c>
      <c r="AA3" s="194">
        <v>6400</v>
      </c>
      <c r="AL3" s="194">
        <v>4800</v>
      </c>
      <c r="AM3" s="194">
        <v>6700</v>
      </c>
    </row>
    <row r="4" spans="1:95" ht="18.75" x14ac:dyDescent="0.25">
      <c r="B4" s="278" t="s">
        <v>363</v>
      </c>
      <c r="C4" s="278"/>
      <c r="D4" s="278"/>
      <c r="E4" s="278"/>
      <c r="F4" s="278"/>
      <c r="G4" s="278"/>
      <c r="H4" s="47"/>
      <c r="I4" s="306" t="s">
        <v>1282</v>
      </c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4" t="s">
        <v>1283</v>
      </c>
      <c r="V4" s="304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5" t="s">
        <v>1284</v>
      </c>
      <c r="AH4" s="305"/>
      <c r="AI4" s="305"/>
      <c r="AJ4" s="305"/>
      <c r="AK4" s="305"/>
      <c r="AL4" s="305"/>
      <c r="AM4" s="305"/>
      <c r="AN4" s="305"/>
      <c r="AO4" s="305"/>
      <c r="AP4" s="305"/>
      <c r="AQ4" s="305"/>
      <c r="AR4" s="305"/>
    </row>
    <row r="5" spans="1:95" s="42" customFormat="1" ht="16.5" x14ac:dyDescent="0.25">
      <c r="G5" s="215"/>
      <c r="H5" s="183" t="s">
        <v>27</v>
      </c>
      <c r="I5" s="183" t="s">
        <v>5</v>
      </c>
      <c r="J5" s="183" t="s">
        <v>27</v>
      </c>
      <c r="K5" s="183" t="s">
        <v>6</v>
      </c>
      <c r="L5" s="183" t="s">
        <v>27</v>
      </c>
      <c r="M5" s="183" t="s">
        <v>7</v>
      </c>
      <c r="N5" s="183" t="s">
        <v>27</v>
      </c>
      <c r="O5" s="183" t="s">
        <v>8</v>
      </c>
      <c r="P5" s="183" t="s">
        <v>27</v>
      </c>
      <c r="Q5" s="183" t="s">
        <v>9</v>
      </c>
      <c r="R5" s="183" t="s">
        <v>27</v>
      </c>
      <c r="S5" s="183" t="s">
        <v>10</v>
      </c>
      <c r="T5" s="183" t="s">
        <v>27</v>
      </c>
      <c r="U5" s="183" t="s">
        <v>11</v>
      </c>
      <c r="V5" s="183" t="s">
        <v>27</v>
      </c>
      <c r="W5" s="183" t="s">
        <v>12</v>
      </c>
      <c r="X5" s="183" t="s">
        <v>27</v>
      </c>
      <c r="Y5" s="183" t="s">
        <v>13</v>
      </c>
      <c r="Z5" s="183" t="s">
        <v>27</v>
      </c>
      <c r="AA5" s="183" t="s">
        <v>14</v>
      </c>
      <c r="AB5" s="183" t="s">
        <v>27</v>
      </c>
      <c r="AC5" s="183" t="s">
        <v>15</v>
      </c>
      <c r="AD5" s="183" t="s">
        <v>27</v>
      </c>
      <c r="AE5" s="183" t="s">
        <v>16</v>
      </c>
      <c r="AF5" s="183" t="s">
        <v>27</v>
      </c>
      <c r="AG5" s="183" t="s">
        <v>17</v>
      </c>
      <c r="AH5" s="183" t="s">
        <v>27</v>
      </c>
      <c r="AI5" s="183" t="s">
        <v>18</v>
      </c>
      <c r="AJ5" s="183" t="s">
        <v>27</v>
      </c>
      <c r="AK5" s="183" t="s">
        <v>19</v>
      </c>
      <c r="AL5" s="183" t="s">
        <v>27</v>
      </c>
      <c r="AM5" s="183" t="s">
        <v>20</v>
      </c>
      <c r="AN5" s="183" t="s">
        <v>27</v>
      </c>
      <c r="AO5" s="183" t="s">
        <v>21</v>
      </c>
      <c r="AP5" s="183" t="s">
        <v>27</v>
      </c>
      <c r="AQ5" s="183" t="s">
        <v>22</v>
      </c>
      <c r="AR5" s="183" t="s">
        <v>27</v>
      </c>
      <c r="AS5" s="216"/>
      <c r="AT5" s="216"/>
      <c r="AU5" s="216"/>
      <c r="AV5" s="216"/>
      <c r="AW5" s="216"/>
      <c r="AX5" s="216"/>
      <c r="AY5" s="216"/>
      <c r="AZ5" s="216"/>
      <c r="BA5" s="216"/>
      <c r="BB5" s="216"/>
      <c r="BC5" s="216"/>
      <c r="BD5" s="216"/>
      <c r="BE5" s="216"/>
      <c r="BF5" s="216"/>
      <c r="BG5" s="216"/>
      <c r="BH5" s="216"/>
      <c r="BI5" s="216"/>
      <c r="BJ5" s="216"/>
      <c r="BK5" s="216"/>
      <c r="BL5" s="216"/>
      <c r="BM5" s="216"/>
      <c r="BN5" s="216"/>
      <c r="BO5" s="216"/>
      <c r="BP5" s="216"/>
      <c r="BQ5" s="216"/>
      <c r="BR5" s="216"/>
      <c r="BS5" s="216"/>
      <c r="BT5" s="216"/>
      <c r="BU5" s="216"/>
      <c r="BV5" s="216"/>
      <c r="BW5" s="216"/>
      <c r="BX5" s="216"/>
      <c r="BY5" s="216"/>
      <c r="BZ5" s="216"/>
      <c r="CA5" s="216"/>
      <c r="CB5" s="216"/>
      <c r="CC5" s="216"/>
      <c r="CD5" s="216"/>
      <c r="CE5" s="216"/>
      <c r="CF5" s="216"/>
      <c r="CG5" s="216"/>
      <c r="CH5" s="216"/>
      <c r="CI5" s="216"/>
      <c r="CJ5" s="216"/>
      <c r="CK5" s="216"/>
      <c r="CL5" s="216"/>
      <c r="CM5" s="216"/>
      <c r="CN5" s="216"/>
      <c r="CO5" s="216"/>
      <c r="CP5" s="216"/>
      <c r="CQ5" s="216"/>
    </row>
    <row r="6" spans="1:95" s="42" customFormat="1" ht="16.5" x14ac:dyDescent="0.25">
      <c r="B6" s="38" t="s">
        <v>0</v>
      </c>
      <c r="C6" s="38" t="s">
        <v>1</v>
      </c>
      <c r="D6" s="38"/>
      <c r="E6" s="38"/>
      <c r="F6" s="38" t="s">
        <v>365</v>
      </c>
      <c r="G6" s="215" t="s">
        <v>2</v>
      </c>
      <c r="H6" s="183" t="s">
        <v>28</v>
      </c>
      <c r="I6" s="183" t="s">
        <v>56</v>
      </c>
      <c r="J6" s="183" t="s">
        <v>28</v>
      </c>
      <c r="K6" s="183" t="s">
        <v>58</v>
      </c>
      <c r="L6" s="183" t="s">
        <v>28</v>
      </c>
      <c r="M6" s="183" t="s">
        <v>59</v>
      </c>
      <c r="N6" s="183" t="s">
        <v>869</v>
      </c>
      <c r="O6" s="183" t="s">
        <v>60</v>
      </c>
      <c r="P6" s="183" t="s">
        <v>869</v>
      </c>
      <c r="Q6" s="183" t="s">
        <v>26</v>
      </c>
      <c r="R6" s="183" t="s">
        <v>869</v>
      </c>
      <c r="S6" s="183" t="s">
        <v>61</v>
      </c>
      <c r="T6" s="183" t="s">
        <v>869</v>
      </c>
      <c r="U6" s="183" t="s">
        <v>3</v>
      </c>
      <c r="V6" s="183" t="s">
        <v>869</v>
      </c>
      <c r="W6" s="183" t="s">
        <v>4</v>
      </c>
      <c r="X6" s="183" t="s">
        <v>869</v>
      </c>
      <c r="Y6" s="183" t="s">
        <v>23</v>
      </c>
      <c r="Z6" s="183" t="s">
        <v>869</v>
      </c>
      <c r="AA6" s="183" t="s">
        <v>24</v>
      </c>
      <c r="AB6" s="183" t="s">
        <v>28</v>
      </c>
      <c r="AC6" s="183" t="s">
        <v>25</v>
      </c>
      <c r="AD6" s="183" t="s">
        <v>28</v>
      </c>
      <c r="AE6" s="183" t="s">
        <v>55</v>
      </c>
      <c r="AF6" s="183" t="s">
        <v>28</v>
      </c>
      <c r="AG6" s="183" t="s">
        <v>56</v>
      </c>
      <c r="AH6" s="183" t="s">
        <v>869</v>
      </c>
      <c r="AI6" s="183" t="s">
        <v>58</v>
      </c>
      <c r="AJ6" s="183" t="s">
        <v>869</v>
      </c>
      <c r="AK6" s="183" t="s">
        <v>59</v>
      </c>
      <c r="AL6" s="183" t="s">
        <v>869</v>
      </c>
      <c r="AM6" s="183" t="s">
        <v>60</v>
      </c>
      <c r="AN6" s="183" t="s">
        <v>28</v>
      </c>
      <c r="AO6" s="183" t="s">
        <v>26</v>
      </c>
      <c r="AP6" s="183" t="s">
        <v>28</v>
      </c>
      <c r="AQ6" s="183" t="s">
        <v>61</v>
      </c>
      <c r="AR6" s="183" t="s">
        <v>28</v>
      </c>
      <c r="AS6" s="216"/>
      <c r="AT6" s="216"/>
      <c r="AU6" s="216"/>
      <c r="AV6" s="216"/>
      <c r="AW6" s="216"/>
      <c r="AX6" s="216"/>
      <c r="AY6" s="216"/>
      <c r="AZ6" s="216"/>
      <c r="BA6" s="216"/>
      <c r="BB6" s="216"/>
      <c r="BC6" s="216"/>
      <c r="BD6" s="216"/>
      <c r="BE6" s="216"/>
      <c r="BF6" s="216"/>
      <c r="BG6" s="216"/>
      <c r="BH6" s="216"/>
      <c r="BI6" s="216"/>
      <c r="BJ6" s="216"/>
      <c r="BK6" s="216"/>
      <c r="BL6" s="216"/>
      <c r="BM6" s="216"/>
      <c r="BN6" s="216"/>
      <c r="BO6" s="216"/>
      <c r="BP6" s="216"/>
      <c r="BQ6" s="216"/>
      <c r="BR6" s="216"/>
      <c r="BS6" s="216"/>
      <c r="BT6" s="216"/>
      <c r="BU6" s="216"/>
      <c r="BV6" s="216"/>
      <c r="BW6" s="216"/>
      <c r="BX6" s="216"/>
      <c r="BY6" s="216"/>
      <c r="BZ6" s="216"/>
      <c r="CA6" s="216"/>
      <c r="CB6" s="216"/>
      <c r="CC6" s="216"/>
      <c r="CD6" s="216"/>
      <c r="CE6" s="216"/>
      <c r="CF6" s="216"/>
      <c r="CG6" s="216"/>
      <c r="CH6" s="216"/>
      <c r="CI6" s="216"/>
      <c r="CJ6" s="216"/>
      <c r="CK6" s="216"/>
      <c r="CL6" s="216"/>
      <c r="CM6" s="216"/>
      <c r="CN6" s="216"/>
      <c r="CO6" s="216"/>
      <c r="CP6" s="216"/>
      <c r="CQ6" s="216"/>
    </row>
    <row r="7" spans="1:95" ht="17.25" customHeight="1" x14ac:dyDescent="0.25">
      <c r="B7" s="1">
        <v>1</v>
      </c>
      <c r="C7" s="131" t="s">
        <v>1329</v>
      </c>
      <c r="D7" s="39" t="s">
        <v>32</v>
      </c>
      <c r="G7" s="217">
        <v>3200</v>
      </c>
      <c r="H7" s="218" t="s">
        <v>1330</v>
      </c>
      <c r="I7" s="237" t="s">
        <v>1036</v>
      </c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62"/>
      <c r="AL7" s="262"/>
      <c r="AM7" s="262"/>
      <c r="AN7" s="262"/>
      <c r="AO7" s="262"/>
      <c r="AP7" s="262"/>
      <c r="AQ7" s="262"/>
      <c r="AR7" s="262"/>
    </row>
    <row r="8" spans="1:95" ht="15" customHeight="1" x14ac:dyDescent="0.25">
      <c r="B8" s="1">
        <v>2</v>
      </c>
      <c r="C8" s="1" t="s">
        <v>1331</v>
      </c>
      <c r="D8" s="39" t="s">
        <v>1428</v>
      </c>
      <c r="F8" s="131" t="s">
        <v>1251</v>
      </c>
      <c r="G8" s="226">
        <v>3200</v>
      </c>
      <c r="H8" s="218" t="s">
        <v>1332</v>
      </c>
      <c r="I8" s="219">
        <v>4200</v>
      </c>
      <c r="J8" s="218" t="s">
        <v>68</v>
      </c>
      <c r="K8" s="234">
        <v>4350</v>
      </c>
      <c r="L8" s="218" t="s">
        <v>1373</v>
      </c>
      <c r="M8" s="240">
        <v>4200</v>
      </c>
      <c r="N8" s="220" t="s">
        <v>1384</v>
      </c>
      <c r="O8" s="242">
        <v>4200</v>
      </c>
      <c r="P8" s="220" t="s">
        <v>1394</v>
      </c>
      <c r="Q8" s="251">
        <v>4350</v>
      </c>
      <c r="R8" s="220" t="s">
        <v>1407</v>
      </c>
      <c r="S8" s="254">
        <v>4350</v>
      </c>
      <c r="T8" s="220" t="s">
        <v>1445</v>
      </c>
      <c r="U8" s="264">
        <f>4350+455</f>
        <v>4805</v>
      </c>
      <c r="W8" s="264">
        <v>4350</v>
      </c>
      <c r="Y8" s="266">
        <v>4805</v>
      </c>
      <c r="AA8" s="268">
        <v>4805</v>
      </c>
      <c r="AC8" s="270">
        <v>4805</v>
      </c>
      <c r="AE8" s="257">
        <v>4805</v>
      </c>
      <c r="AG8" s="194" t="s">
        <v>1480</v>
      </c>
      <c r="AR8" s="220"/>
    </row>
    <row r="9" spans="1:95" ht="15.75" x14ac:dyDescent="0.25">
      <c r="B9" s="1">
        <v>3</v>
      </c>
      <c r="C9" s="1" t="s">
        <v>1333</v>
      </c>
      <c r="D9" s="39" t="s">
        <v>1334</v>
      </c>
      <c r="F9" s="131" t="s">
        <v>1251</v>
      </c>
      <c r="G9" s="219">
        <v>3200</v>
      </c>
      <c r="H9" s="218" t="s">
        <v>1340</v>
      </c>
      <c r="I9" s="219">
        <v>4200</v>
      </c>
      <c r="J9" s="218" t="s">
        <v>1360</v>
      </c>
      <c r="K9" s="234">
        <v>4200</v>
      </c>
      <c r="L9" s="218" t="s">
        <v>1370</v>
      </c>
      <c r="M9" s="240">
        <v>3948</v>
      </c>
      <c r="N9" s="220" t="s">
        <v>1378</v>
      </c>
      <c r="O9" s="242">
        <v>3948</v>
      </c>
      <c r="P9" s="220" t="s">
        <v>1390</v>
      </c>
      <c r="Q9" s="251">
        <v>3948</v>
      </c>
      <c r="R9" s="220" t="s">
        <v>1404</v>
      </c>
      <c r="S9" s="254">
        <v>3948</v>
      </c>
      <c r="T9" s="220" t="s">
        <v>1415</v>
      </c>
      <c r="U9" s="257">
        <v>4230</v>
      </c>
      <c r="V9" s="220" t="s">
        <v>1439</v>
      </c>
      <c r="W9" s="264">
        <v>4500</v>
      </c>
      <c r="Y9" s="266">
        <v>4230</v>
      </c>
      <c r="AA9" s="268">
        <f>3384+846</f>
        <v>4230</v>
      </c>
      <c r="AC9" s="270">
        <f>3384+846</f>
        <v>4230</v>
      </c>
      <c r="AE9" s="257">
        <f>3384+846</f>
        <v>4230</v>
      </c>
      <c r="AG9" s="277">
        <f>3609.6+902.4</f>
        <v>4512</v>
      </c>
    </row>
    <row r="10" spans="1:95" ht="15.75" x14ac:dyDescent="0.25">
      <c r="B10" s="1">
        <v>4</v>
      </c>
      <c r="C10" s="1" t="s">
        <v>1343</v>
      </c>
      <c r="D10" s="39" t="s">
        <v>1250</v>
      </c>
      <c r="F10" s="131" t="s">
        <v>1344</v>
      </c>
      <c r="G10" s="219">
        <v>3200</v>
      </c>
      <c r="H10" s="218" t="s">
        <v>1345</v>
      </c>
      <c r="I10" s="234">
        <v>4200</v>
      </c>
      <c r="J10" s="218" t="s">
        <v>1366</v>
      </c>
      <c r="K10" s="237" t="s">
        <v>1036</v>
      </c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6"/>
      <c r="AO10" s="236"/>
      <c r="AP10" s="236"/>
      <c r="AQ10" s="236"/>
      <c r="AR10" s="236"/>
    </row>
    <row r="11" spans="1:95" x14ac:dyDescent="0.2">
      <c r="B11" s="1">
        <v>5</v>
      </c>
      <c r="C11" s="1" t="s">
        <v>1348</v>
      </c>
      <c r="D11" s="39" t="s">
        <v>1334</v>
      </c>
      <c r="F11" s="1" t="s">
        <v>1251</v>
      </c>
      <c r="G11" s="219">
        <v>3200</v>
      </c>
      <c r="H11" s="218" t="s">
        <v>1354</v>
      </c>
      <c r="I11" s="219">
        <v>4200</v>
      </c>
      <c r="J11" s="218" t="s">
        <v>1358</v>
      </c>
      <c r="K11" s="232">
        <v>3948</v>
      </c>
      <c r="L11" s="220" t="s">
        <v>1363</v>
      </c>
      <c r="M11" s="240">
        <v>3948</v>
      </c>
      <c r="N11" s="220" t="s">
        <v>1376</v>
      </c>
      <c r="O11" s="242">
        <v>3948</v>
      </c>
      <c r="P11" s="220" t="s">
        <v>1388</v>
      </c>
      <c r="Q11" s="251">
        <v>3948</v>
      </c>
      <c r="R11" s="220" t="s">
        <v>1400</v>
      </c>
      <c r="S11" s="254">
        <v>4200</v>
      </c>
      <c r="T11" s="220" t="s">
        <v>1416</v>
      </c>
      <c r="U11" s="257">
        <v>4230</v>
      </c>
      <c r="V11" s="220" t="s">
        <v>1429</v>
      </c>
      <c r="W11" s="264">
        <v>4230</v>
      </c>
      <c r="Y11" s="266">
        <v>4230</v>
      </c>
      <c r="AA11" s="268">
        <f>3384+846</f>
        <v>4230</v>
      </c>
      <c r="AC11" s="270">
        <f>3384+846</f>
        <v>4230</v>
      </c>
      <c r="AE11" s="257">
        <f>3384+846</f>
        <v>4230</v>
      </c>
      <c r="AG11" s="277">
        <f>3609+903</f>
        <v>4512</v>
      </c>
    </row>
    <row r="12" spans="1:95" x14ac:dyDescent="0.2">
      <c r="B12" s="1">
        <v>6</v>
      </c>
      <c r="C12" s="1" t="s">
        <v>1351</v>
      </c>
      <c r="D12" s="39" t="s">
        <v>1334</v>
      </c>
      <c r="F12" s="1" t="s">
        <v>1369</v>
      </c>
      <c r="G12" s="219">
        <v>3200</v>
      </c>
      <c r="H12" s="218" t="s">
        <v>1357</v>
      </c>
      <c r="I12" s="219">
        <v>2100</v>
      </c>
      <c r="J12" s="218" t="s">
        <v>1357</v>
      </c>
      <c r="K12" s="238">
        <v>2250</v>
      </c>
      <c r="L12" s="220" t="s">
        <v>1375</v>
      </c>
      <c r="M12" s="240">
        <v>2250</v>
      </c>
      <c r="N12" s="194" t="s">
        <v>1387</v>
      </c>
      <c r="O12" s="242">
        <v>2250</v>
      </c>
      <c r="P12" s="220" t="s">
        <v>1397</v>
      </c>
      <c r="Q12" s="257">
        <v>2355</v>
      </c>
      <c r="R12" s="220" t="s">
        <v>1430</v>
      </c>
      <c r="S12" s="257">
        <v>2250</v>
      </c>
      <c r="T12" s="220" t="s">
        <v>1430</v>
      </c>
      <c r="U12" s="266">
        <v>2555</v>
      </c>
      <c r="W12" s="268">
        <v>2555</v>
      </c>
      <c r="Y12" s="268">
        <v>2555</v>
      </c>
      <c r="AA12" s="270">
        <v>2555</v>
      </c>
      <c r="AC12" s="270">
        <v>2555</v>
      </c>
      <c r="AE12" s="257">
        <v>2250</v>
      </c>
      <c r="AG12" s="277">
        <v>2400</v>
      </c>
    </row>
    <row r="13" spans="1:95" x14ac:dyDescent="0.2">
      <c r="C13" s="6" t="s">
        <v>36</v>
      </c>
      <c r="D13" s="6"/>
      <c r="E13" s="6"/>
      <c r="F13" s="6"/>
      <c r="G13" s="221">
        <f>SUM(G7:G12)</f>
        <v>19200</v>
      </c>
      <c r="H13" s="221">
        <f>SUM(H7:H11)</f>
        <v>0</v>
      </c>
      <c r="I13" s="221">
        <f>SUM(I7:I12)</f>
        <v>18900</v>
      </c>
      <c r="J13" s="221">
        <f>SUM(J7:J11)</f>
        <v>0</v>
      </c>
      <c r="K13" s="221">
        <f>SUM(K7:K12)</f>
        <v>14748</v>
      </c>
      <c r="L13" s="221">
        <f t="shared" ref="L13:AR13" si="0">SUM(L7:L11)</f>
        <v>0</v>
      </c>
      <c r="M13" s="221">
        <f>SUM(M7:M12)</f>
        <v>14346</v>
      </c>
      <c r="N13" s="221">
        <f t="shared" si="0"/>
        <v>0</v>
      </c>
      <c r="O13" s="221">
        <f>SUM(O7:O12)</f>
        <v>14346</v>
      </c>
      <c r="P13" s="221">
        <f t="shared" si="0"/>
        <v>0</v>
      </c>
      <c r="Q13" s="221">
        <f>SUM(Q7:Q12)</f>
        <v>14601</v>
      </c>
      <c r="R13" s="221">
        <f t="shared" si="0"/>
        <v>0</v>
      </c>
      <c r="S13" s="221">
        <f>SUM(S7:S12)</f>
        <v>14748</v>
      </c>
      <c r="T13" s="221">
        <f t="shared" si="0"/>
        <v>0</v>
      </c>
      <c r="U13" s="221">
        <f>SUM(U7:U12)</f>
        <v>15820</v>
      </c>
      <c r="V13" s="221">
        <f t="shared" si="0"/>
        <v>0</v>
      </c>
      <c r="W13" s="221">
        <f>SUM(W7:W12)</f>
        <v>15635</v>
      </c>
      <c r="X13" s="221">
        <f t="shared" si="0"/>
        <v>0</v>
      </c>
      <c r="Y13" s="221">
        <f>SUM(Y7:Y12)</f>
        <v>15820</v>
      </c>
      <c r="Z13" s="221">
        <f t="shared" si="0"/>
        <v>0</v>
      </c>
      <c r="AA13" s="221">
        <f>SUM(AA7:AA12)</f>
        <v>15820</v>
      </c>
      <c r="AB13" s="221">
        <f t="shared" si="0"/>
        <v>0</v>
      </c>
      <c r="AC13" s="221">
        <f>SUM(AC7:AC12)</f>
        <v>15820</v>
      </c>
      <c r="AD13" s="221">
        <f t="shared" si="0"/>
        <v>0</v>
      </c>
      <c r="AE13" s="221">
        <f>SUM(AE7:AE12)</f>
        <v>15515</v>
      </c>
      <c r="AF13" s="221">
        <f t="shared" ref="AF13" si="1">SUM(AF7:AF12)</f>
        <v>0</v>
      </c>
      <c r="AG13" s="221">
        <f>SUM(AG7:AG12)</f>
        <v>11424</v>
      </c>
      <c r="AH13" s="221">
        <f t="shared" si="0"/>
        <v>0</v>
      </c>
      <c r="AI13" s="221">
        <f t="shared" si="0"/>
        <v>0</v>
      </c>
      <c r="AJ13" s="221">
        <f t="shared" si="0"/>
        <v>0</v>
      </c>
      <c r="AK13" s="221">
        <f t="shared" si="0"/>
        <v>0</v>
      </c>
      <c r="AL13" s="221">
        <f t="shared" si="0"/>
        <v>0</v>
      </c>
      <c r="AM13" s="221">
        <f t="shared" si="0"/>
        <v>0</v>
      </c>
      <c r="AN13" s="221">
        <f t="shared" si="0"/>
        <v>0</v>
      </c>
      <c r="AO13" s="221">
        <f t="shared" si="0"/>
        <v>0</v>
      </c>
      <c r="AP13" s="221">
        <f t="shared" si="0"/>
        <v>0</v>
      </c>
      <c r="AQ13" s="221">
        <f t="shared" si="0"/>
        <v>0</v>
      </c>
      <c r="AR13" s="221">
        <f t="shared" si="0"/>
        <v>0</v>
      </c>
    </row>
    <row r="14" spans="1:95" x14ac:dyDescent="0.2">
      <c r="F14" s="166" t="s">
        <v>1325</v>
      </c>
      <c r="G14" s="183">
        <f>+G9+G10+G11+G12</f>
        <v>12800</v>
      </c>
      <c r="I14" s="183">
        <f>I10</f>
        <v>4200</v>
      </c>
      <c r="Q14" s="194">
        <f>+Q12</f>
        <v>2355</v>
      </c>
      <c r="S14" s="194">
        <f>S12</f>
        <v>2250</v>
      </c>
      <c r="U14" s="194">
        <f>+U8+U12</f>
        <v>7360</v>
      </c>
      <c r="W14" s="194">
        <f>+W12</f>
        <v>2555</v>
      </c>
      <c r="Y14" s="194">
        <f>+Y12</f>
        <v>2555</v>
      </c>
      <c r="AA14" s="194">
        <f>AA12</f>
        <v>2555</v>
      </c>
    </row>
    <row r="15" spans="1:95" s="194" customFormat="1" ht="15.75" x14ac:dyDescent="0.25">
      <c r="A15" s="1"/>
      <c r="B15" s="1"/>
      <c r="C15" s="1"/>
      <c r="D15" s="1"/>
      <c r="E15" s="1"/>
      <c r="F15" s="222" t="s">
        <v>1326</v>
      </c>
      <c r="G15" s="223">
        <f>G13-G14</f>
        <v>6400</v>
      </c>
      <c r="H15" s="183"/>
      <c r="I15" s="224">
        <f>I13-I14+G9+G10+G11+G12</f>
        <v>27500</v>
      </c>
      <c r="J15" s="183"/>
      <c r="K15" s="231">
        <f>K13-K14+I10</f>
        <v>18948</v>
      </c>
      <c r="M15" s="239">
        <f>M13-M14</f>
        <v>14346</v>
      </c>
      <c r="O15" s="246">
        <f>O13-O14</f>
        <v>14346</v>
      </c>
      <c r="P15" s="183"/>
      <c r="Q15" s="250">
        <f>Q13-Q14</f>
        <v>12246</v>
      </c>
      <c r="R15" s="183"/>
      <c r="S15" s="253">
        <f>S13-S14</f>
        <v>12498</v>
      </c>
      <c r="U15" s="258">
        <f>U13-U14+Q12+S12</f>
        <v>13065</v>
      </c>
      <c r="W15" s="263">
        <f>W13-W14+U8</f>
        <v>17885</v>
      </c>
      <c r="Y15" s="265">
        <f>Y13-Y14+U12</f>
        <v>15820</v>
      </c>
      <c r="AA15" s="267">
        <f>AA13-AA14+W12+Y12</f>
        <v>18375</v>
      </c>
      <c r="AC15" s="269">
        <f>AC13-AC14+AA12</f>
        <v>18375</v>
      </c>
      <c r="AE15" s="258">
        <f>AE13-AE14</f>
        <v>15515</v>
      </c>
      <c r="AG15" s="276">
        <f>AG13-AG14</f>
        <v>11424</v>
      </c>
    </row>
    <row r="16" spans="1:95" s="194" customFormat="1" ht="15.75" x14ac:dyDescent="0.25">
      <c r="A16" s="1"/>
      <c r="B16" s="1"/>
      <c r="C16" s="1"/>
      <c r="D16" s="1"/>
      <c r="E16" s="1"/>
      <c r="F16" s="222"/>
      <c r="G16" s="225">
        <v>6400</v>
      </c>
      <c r="H16" s="183"/>
      <c r="I16" s="183">
        <v>27500</v>
      </c>
      <c r="J16" s="183"/>
      <c r="K16" s="194">
        <v>18948</v>
      </c>
      <c r="M16" s="194">
        <v>14346</v>
      </c>
      <c r="O16" s="194">
        <v>14346</v>
      </c>
      <c r="Q16" s="194">
        <v>12246</v>
      </c>
      <c r="S16" s="194">
        <v>12498</v>
      </c>
      <c r="U16" s="194">
        <v>13065</v>
      </c>
      <c r="W16" s="194">
        <v>17885</v>
      </c>
      <c r="Y16" s="194">
        <v>15820</v>
      </c>
      <c r="AA16" s="194">
        <v>18375</v>
      </c>
      <c r="AC16" s="194">
        <v>18375</v>
      </c>
      <c r="AE16" s="194">
        <v>15515</v>
      </c>
      <c r="AG16" s="194">
        <v>11424</v>
      </c>
    </row>
    <row r="17" spans="6:7" x14ac:dyDescent="0.2">
      <c r="F17" s="222" t="s">
        <v>1356</v>
      </c>
      <c r="G17" s="183" t="s">
        <v>994</v>
      </c>
    </row>
  </sheetData>
  <mergeCells count="7">
    <mergeCell ref="AG4:AR4"/>
    <mergeCell ref="B2:G2"/>
    <mergeCell ref="B3:G3"/>
    <mergeCell ref="H3:J3"/>
    <mergeCell ref="B4:G4"/>
    <mergeCell ref="I4:T4"/>
    <mergeCell ref="U4:AF4"/>
  </mergeCells>
  <phoneticPr fontId="41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42"/>
  <sheetViews>
    <sheetView topLeftCell="A13" workbookViewId="0">
      <selection activeCell="N43" sqref="N43"/>
    </sheetView>
  </sheetViews>
  <sheetFormatPr baseColWidth="10" defaultColWidth="11.42578125" defaultRowHeight="15" x14ac:dyDescent="0.25"/>
  <cols>
    <col min="1" max="1" width="16.28515625" bestFit="1" customWidth="1"/>
    <col min="11" max="11" width="0" hidden="1" customWidth="1"/>
    <col min="15" max="15" width="41.42578125" customWidth="1"/>
  </cols>
  <sheetData>
    <row r="1" spans="1:14" x14ac:dyDescent="0.25">
      <c r="L1" t="s">
        <v>74</v>
      </c>
      <c r="M1" s="61">
        <v>4295</v>
      </c>
      <c r="N1" t="s">
        <v>73</v>
      </c>
    </row>
    <row r="2" spans="1:14" x14ac:dyDescent="0.25">
      <c r="L2" t="s">
        <v>75</v>
      </c>
      <c r="M2" s="61">
        <v>5053</v>
      </c>
      <c r="N2" t="s">
        <v>73</v>
      </c>
    </row>
    <row r="4" spans="1:14" x14ac:dyDescent="0.25">
      <c r="A4" s="1" t="s">
        <v>54</v>
      </c>
      <c r="B4" s="1"/>
      <c r="C4" s="1"/>
      <c r="D4" s="1"/>
      <c r="E4" s="1"/>
      <c r="F4" s="1"/>
    </row>
    <row r="5" spans="1:14" ht="18" x14ac:dyDescent="0.25">
      <c r="A5" s="1" t="s">
        <v>41</v>
      </c>
      <c r="B5" s="1"/>
      <c r="C5" s="1"/>
      <c r="D5" s="1"/>
      <c r="E5" s="1"/>
      <c r="F5" s="1"/>
    </row>
    <row r="6" spans="1:14" x14ac:dyDescent="0.25">
      <c r="A6" s="1" t="s">
        <v>40</v>
      </c>
      <c r="B6" s="1"/>
      <c r="C6" s="1"/>
      <c r="D6" s="1"/>
      <c r="E6" s="1"/>
      <c r="F6" s="1"/>
    </row>
    <row r="7" spans="1:14" x14ac:dyDescent="0.25">
      <c r="A7" s="1" t="s">
        <v>37</v>
      </c>
      <c r="B7" s="1"/>
      <c r="C7" s="1"/>
      <c r="D7" s="1"/>
      <c r="E7" s="1"/>
      <c r="F7" s="1"/>
    </row>
    <row r="8" spans="1:14" x14ac:dyDescent="0.25">
      <c r="A8" s="1" t="s">
        <v>62</v>
      </c>
      <c r="B8" s="1"/>
      <c r="C8" s="1"/>
      <c r="D8" s="1"/>
      <c r="E8" s="1"/>
      <c r="F8" s="1"/>
    </row>
    <row r="9" spans="1:14" x14ac:dyDescent="0.25">
      <c r="A9" s="1" t="s">
        <v>38</v>
      </c>
      <c r="B9" s="1"/>
    </row>
    <row r="10" spans="1:14" ht="15.75" thickBot="1" x14ac:dyDescent="0.3"/>
    <row r="11" spans="1:14" ht="15.75" thickBot="1" x14ac:dyDescent="0.3">
      <c r="A11" s="282" t="s">
        <v>42</v>
      </c>
      <c r="B11" s="283"/>
      <c r="C11" s="283"/>
      <c r="D11" s="283"/>
      <c r="E11" s="283"/>
      <c r="F11" s="283"/>
      <c r="G11" s="283"/>
      <c r="H11" s="283"/>
      <c r="I11" s="284"/>
    </row>
    <row r="12" spans="1:14" x14ac:dyDescent="0.25">
      <c r="A12" s="13"/>
      <c r="B12" s="14"/>
      <c r="C12" s="14"/>
      <c r="D12" s="14"/>
      <c r="E12" s="14"/>
      <c r="F12" s="14"/>
      <c r="G12" s="14"/>
      <c r="H12" s="14"/>
      <c r="I12" s="15"/>
    </row>
    <row r="13" spans="1:14" x14ac:dyDescent="0.25">
      <c r="A13" s="285" t="s">
        <v>43</v>
      </c>
      <c r="B13" s="286"/>
      <c r="C13" s="286"/>
      <c r="D13" s="286"/>
      <c r="E13" s="3" t="s">
        <v>102</v>
      </c>
      <c r="F13" s="16"/>
      <c r="G13" s="16"/>
      <c r="H13" s="16"/>
      <c r="I13" s="17"/>
    </row>
    <row r="14" spans="1:14" ht="15.75" thickBot="1" x14ac:dyDescent="0.3">
      <c r="A14" s="279" t="s">
        <v>147</v>
      </c>
      <c r="B14" s="280"/>
      <c r="C14" s="280"/>
      <c r="D14" s="280"/>
      <c r="E14" s="280"/>
      <c r="F14" s="280"/>
      <c r="G14" s="280"/>
      <c r="H14" s="280"/>
      <c r="I14" s="281"/>
    </row>
    <row r="15" spans="1:14" ht="38.25" x14ac:dyDescent="0.25">
      <c r="A15" s="18" t="s">
        <v>44</v>
      </c>
      <c r="B15" s="19" t="s">
        <v>45</v>
      </c>
      <c r="C15" s="20" t="s">
        <v>46</v>
      </c>
      <c r="D15" s="21" t="s">
        <v>47</v>
      </c>
      <c r="E15" s="22" t="s">
        <v>48</v>
      </c>
      <c r="F15" s="23" t="s">
        <v>49</v>
      </c>
      <c r="G15" s="24" t="s">
        <v>50</v>
      </c>
      <c r="H15" s="24" t="s">
        <v>51</v>
      </c>
      <c r="I15" s="25" t="s">
        <v>52</v>
      </c>
    </row>
    <row r="16" spans="1:14" x14ac:dyDescent="0.25">
      <c r="A16" s="26" t="s">
        <v>60</v>
      </c>
      <c r="B16" s="27"/>
      <c r="C16" s="28">
        <v>3450</v>
      </c>
      <c r="D16" s="29">
        <v>150</v>
      </c>
      <c r="E16" s="28">
        <f t="shared" ref="E16:E17" si="0">+C16*0.05*F16</f>
        <v>172.5</v>
      </c>
      <c r="F16" s="29">
        <v>1</v>
      </c>
      <c r="G16" s="28">
        <f t="shared" ref="G16:G17" si="1">+C16+D16+E16</f>
        <v>3772.5</v>
      </c>
      <c r="H16" s="28"/>
      <c r="I16" s="30">
        <f>G16-H16</f>
        <v>3772.5</v>
      </c>
    </row>
    <row r="17" spans="1:9" x14ac:dyDescent="0.25">
      <c r="A17" s="26" t="s">
        <v>26</v>
      </c>
      <c r="B17" s="27"/>
      <c r="C17" s="28">
        <v>3450</v>
      </c>
      <c r="D17" s="29">
        <v>150</v>
      </c>
      <c r="E17" s="28">
        <f t="shared" si="0"/>
        <v>0</v>
      </c>
      <c r="F17" s="29">
        <v>0</v>
      </c>
      <c r="G17" s="28">
        <f t="shared" si="1"/>
        <v>3600</v>
      </c>
      <c r="H17" s="28"/>
      <c r="I17" s="30">
        <f t="shared" ref="I17" si="2">+I16+G17-H17</f>
        <v>7372.5</v>
      </c>
    </row>
    <row r="18" spans="1:9" ht="15.75" thickBot="1" x14ac:dyDescent="0.3">
      <c r="A18" s="31" t="s">
        <v>53</v>
      </c>
      <c r="B18" s="32"/>
      <c r="C18" s="33"/>
      <c r="D18" s="33"/>
      <c r="E18" s="33"/>
      <c r="F18" s="33"/>
      <c r="G18" s="34"/>
      <c r="H18" s="40"/>
      <c r="I18" s="35">
        <f>I17</f>
        <v>7372.5</v>
      </c>
    </row>
    <row r="21" spans="1:9" ht="15.75" thickBot="1" x14ac:dyDescent="0.3"/>
    <row r="22" spans="1:9" ht="15.75" thickBot="1" x14ac:dyDescent="0.3">
      <c r="A22" s="287" t="s">
        <v>42</v>
      </c>
      <c r="B22" s="288"/>
      <c r="C22" s="288"/>
      <c r="D22" s="288"/>
      <c r="E22" s="288"/>
      <c r="F22" s="288"/>
      <c r="G22" s="288"/>
      <c r="H22" s="288"/>
      <c r="I22" s="289"/>
    </row>
    <row r="23" spans="1:9" x14ac:dyDescent="0.25">
      <c r="A23" s="13"/>
      <c r="B23" s="14"/>
      <c r="C23" s="14"/>
      <c r="D23" s="14"/>
      <c r="E23" s="14"/>
      <c r="F23" s="14"/>
      <c r="G23" s="14"/>
      <c r="H23" s="14"/>
      <c r="I23" s="15"/>
    </row>
    <row r="24" spans="1:9" x14ac:dyDescent="0.25">
      <c r="A24" s="285" t="s">
        <v>43</v>
      </c>
      <c r="B24" s="286"/>
      <c r="C24" s="286"/>
      <c r="D24" s="286"/>
      <c r="E24" s="3" t="s">
        <v>92</v>
      </c>
      <c r="F24" s="16"/>
      <c r="G24" s="16"/>
      <c r="H24" s="16"/>
      <c r="I24" s="17"/>
    </row>
    <row r="25" spans="1:9" ht="15.75" thickBot="1" x14ac:dyDescent="0.3">
      <c r="A25" s="279" t="s">
        <v>147</v>
      </c>
      <c r="B25" s="280"/>
      <c r="C25" s="280"/>
      <c r="D25" s="280"/>
      <c r="E25" s="280"/>
      <c r="F25" s="280"/>
      <c r="G25" s="280"/>
      <c r="H25" s="280"/>
      <c r="I25" s="281"/>
    </row>
    <row r="26" spans="1:9" ht="38.25" x14ac:dyDescent="0.25">
      <c r="A26" s="18" t="s">
        <v>44</v>
      </c>
      <c r="B26" s="19" t="s">
        <v>45</v>
      </c>
      <c r="C26" s="20" t="s">
        <v>46</v>
      </c>
      <c r="D26" s="21" t="s">
        <v>47</v>
      </c>
      <c r="E26" s="22" t="s">
        <v>48</v>
      </c>
      <c r="F26" s="23" t="s">
        <v>49</v>
      </c>
      <c r="G26" s="24" t="s">
        <v>50</v>
      </c>
      <c r="H26" s="24" t="s">
        <v>51</v>
      </c>
      <c r="I26" s="25" t="s">
        <v>52</v>
      </c>
    </row>
    <row r="27" spans="1:9" x14ac:dyDescent="0.25">
      <c r="A27" s="26" t="s">
        <v>60</v>
      </c>
      <c r="B27" s="27"/>
      <c r="C27" s="28">
        <v>3450</v>
      </c>
      <c r="D27" s="29">
        <v>150</v>
      </c>
      <c r="E27" s="28">
        <f t="shared" ref="E27:E28" si="3">+C27*0.05*F27</f>
        <v>172.5</v>
      </c>
      <c r="F27" s="29">
        <v>1</v>
      </c>
      <c r="G27" s="28">
        <f t="shared" ref="G27:G28" si="4">+C27+D27+E27</f>
        <v>3772.5</v>
      </c>
      <c r="H27" s="28"/>
      <c r="I27" s="30">
        <f>G27-H27</f>
        <v>3772.5</v>
      </c>
    </row>
    <row r="28" spans="1:9" x14ac:dyDescent="0.25">
      <c r="A28" s="26" t="s">
        <v>26</v>
      </c>
      <c r="B28" s="27"/>
      <c r="C28" s="28">
        <v>3450</v>
      </c>
      <c r="D28" s="29">
        <v>150</v>
      </c>
      <c r="E28" s="28">
        <f t="shared" si="3"/>
        <v>0</v>
      </c>
      <c r="F28" s="29">
        <v>0</v>
      </c>
      <c r="G28" s="28">
        <f t="shared" si="4"/>
        <v>3600</v>
      </c>
      <c r="H28" s="28"/>
      <c r="I28" s="30">
        <f t="shared" ref="I28" si="5">+I27+G28-H28</f>
        <v>7372.5</v>
      </c>
    </row>
    <row r="29" spans="1:9" ht="15.75" thickBot="1" x14ac:dyDescent="0.3">
      <c r="A29" s="31" t="s">
        <v>53</v>
      </c>
      <c r="B29" s="32"/>
      <c r="C29" s="33"/>
      <c r="D29" s="33"/>
      <c r="E29" s="33"/>
      <c r="F29" s="33"/>
      <c r="G29" s="34"/>
      <c r="H29" s="40"/>
      <c r="I29" s="35">
        <f>I28</f>
        <v>7372.5</v>
      </c>
    </row>
    <row r="31" spans="1:9" ht="15.75" thickBot="1" x14ac:dyDescent="0.3"/>
    <row r="32" spans="1:9" ht="15.75" thickBot="1" x14ac:dyDescent="0.3">
      <c r="A32" s="282" t="s">
        <v>42</v>
      </c>
      <c r="B32" s="283"/>
      <c r="C32" s="283"/>
      <c r="D32" s="283"/>
      <c r="E32" s="283"/>
      <c r="F32" s="283"/>
      <c r="G32" s="283"/>
      <c r="H32" s="283"/>
      <c r="I32" s="284"/>
    </row>
    <row r="33" spans="1:9" x14ac:dyDescent="0.25">
      <c r="A33" s="13"/>
      <c r="B33" s="14"/>
      <c r="C33" s="14"/>
      <c r="D33" s="14"/>
      <c r="E33" s="14"/>
      <c r="F33" s="14"/>
      <c r="G33" s="14"/>
      <c r="H33" s="14"/>
      <c r="I33" s="15"/>
    </row>
    <row r="34" spans="1:9" x14ac:dyDescent="0.25">
      <c r="A34" s="285" t="s">
        <v>43</v>
      </c>
      <c r="B34" s="286"/>
      <c r="C34" s="286"/>
      <c r="D34" s="286"/>
      <c r="E34" s="3" t="s">
        <v>159</v>
      </c>
      <c r="F34" s="16"/>
      <c r="G34" s="16"/>
      <c r="H34" s="16"/>
      <c r="I34" s="17"/>
    </row>
    <row r="35" spans="1:9" ht="15.75" thickBot="1" x14ac:dyDescent="0.3">
      <c r="A35" s="279" t="s">
        <v>147</v>
      </c>
      <c r="B35" s="280"/>
      <c r="C35" s="280"/>
      <c r="D35" s="280"/>
      <c r="E35" s="280"/>
      <c r="F35" s="280"/>
      <c r="G35" s="280"/>
      <c r="H35" s="280"/>
      <c r="I35" s="281"/>
    </row>
    <row r="36" spans="1:9" ht="38.25" x14ac:dyDescent="0.25">
      <c r="A36" s="18" t="s">
        <v>44</v>
      </c>
      <c r="B36" s="19" t="s">
        <v>45</v>
      </c>
      <c r="C36" s="20" t="s">
        <v>46</v>
      </c>
      <c r="D36" s="21" t="s">
        <v>47</v>
      </c>
      <c r="E36" s="22" t="s">
        <v>48</v>
      </c>
      <c r="F36" s="23" t="s">
        <v>49</v>
      </c>
      <c r="G36" s="24" t="s">
        <v>50</v>
      </c>
      <c r="H36" s="24" t="s">
        <v>51</v>
      </c>
      <c r="I36" s="25" t="s">
        <v>52</v>
      </c>
    </row>
    <row r="37" spans="1:9" x14ac:dyDescent="0.25">
      <c r="A37" s="26" t="s">
        <v>60</v>
      </c>
      <c r="B37" s="27">
        <v>42412</v>
      </c>
      <c r="C37" s="28">
        <v>3450</v>
      </c>
      <c r="D37" s="29">
        <v>150</v>
      </c>
      <c r="E37" s="28">
        <f t="shared" ref="E37:E41" si="6">+C37*0.05*F37</f>
        <v>345</v>
      </c>
      <c r="F37" s="29">
        <v>2</v>
      </c>
      <c r="G37" s="28">
        <f t="shared" ref="G37:G41" si="7">+C37+D37+E37</f>
        <v>3945</v>
      </c>
      <c r="H37" s="28">
        <v>3945</v>
      </c>
      <c r="I37" s="30">
        <f>G37-H37</f>
        <v>0</v>
      </c>
    </row>
    <row r="38" spans="1:9" x14ac:dyDescent="0.25">
      <c r="A38" s="26" t="s">
        <v>26</v>
      </c>
      <c r="B38" s="27">
        <v>42412</v>
      </c>
      <c r="C38" s="28">
        <v>3450</v>
      </c>
      <c r="D38" s="29">
        <v>150</v>
      </c>
      <c r="E38" s="28">
        <f t="shared" si="6"/>
        <v>172.5</v>
      </c>
      <c r="F38" s="29">
        <v>1</v>
      </c>
      <c r="G38" s="28">
        <f t="shared" si="7"/>
        <v>3772.5</v>
      </c>
      <c r="H38" s="28">
        <v>3772.5</v>
      </c>
      <c r="I38" s="30">
        <f t="shared" ref="I38:I41" si="8">+I37+G38-H38</f>
        <v>0</v>
      </c>
    </row>
    <row r="39" spans="1:9" x14ac:dyDescent="0.25">
      <c r="A39" s="26" t="s">
        <v>61</v>
      </c>
      <c r="B39" s="27">
        <v>42499</v>
      </c>
      <c r="C39" s="29">
        <v>3450</v>
      </c>
      <c r="D39" s="29">
        <v>150</v>
      </c>
      <c r="E39" s="28">
        <f t="shared" si="6"/>
        <v>517.5</v>
      </c>
      <c r="F39" s="29">
        <v>3</v>
      </c>
      <c r="G39" s="28">
        <f t="shared" si="7"/>
        <v>4117.5</v>
      </c>
      <c r="H39" s="28">
        <v>4117.5</v>
      </c>
      <c r="I39" s="30">
        <f t="shared" si="8"/>
        <v>0</v>
      </c>
    </row>
    <row r="40" spans="1:9" x14ac:dyDescent="0.25">
      <c r="A40" s="26" t="s">
        <v>3</v>
      </c>
      <c r="B40" s="27">
        <v>42499</v>
      </c>
      <c r="C40" s="29">
        <v>3450</v>
      </c>
      <c r="D40" s="29">
        <v>150</v>
      </c>
      <c r="E40" s="28">
        <f t="shared" si="6"/>
        <v>345</v>
      </c>
      <c r="F40" s="29">
        <v>2</v>
      </c>
      <c r="G40" s="28">
        <f t="shared" si="7"/>
        <v>3945</v>
      </c>
      <c r="H40" s="28">
        <v>3945</v>
      </c>
      <c r="I40" s="30">
        <f t="shared" si="8"/>
        <v>0</v>
      </c>
    </row>
    <row r="41" spans="1:9" x14ac:dyDescent="0.25">
      <c r="A41" s="26" t="s">
        <v>4</v>
      </c>
      <c r="B41" s="27">
        <v>42499</v>
      </c>
      <c r="C41" s="29">
        <v>3450</v>
      </c>
      <c r="D41" s="29">
        <v>150</v>
      </c>
      <c r="E41" s="29">
        <f t="shared" si="6"/>
        <v>172.5</v>
      </c>
      <c r="F41" s="29">
        <v>1</v>
      </c>
      <c r="G41" s="28">
        <f t="shared" si="7"/>
        <v>3772.5</v>
      </c>
      <c r="H41" s="28">
        <v>3255</v>
      </c>
      <c r="I41" s="30">
        <f t="shared" si="8"/>
        <v>517.5</v>
      </c>
    </row>
    <row r="42" spans="1:9" ht="15.75" thickBot="1" x14ac:dyDescent="0.3">
      <c r="A42" s="31" t="s">
        <v>53</v>
      </c>
      <c r="B42" s="32"/>
      <c r="C42" s="33"/>
      <c r="D42" s="33"/>
      <c r="E42" s="33"/>
      <c r="F42" s="33"/>
      <c r="G42" s="34"/>
      <c r="H42" s="40"/>
      <c r="I42" s="35">
        <f>I41</f>
        <v>517.5</v>
      </c>
    </row>
  </sheetData>
  <mergeCells count="9">
    <mergeCell ref="A35:I35"/>
    <mergeCell ref="A11:I11"/>
    <mergeCell ref="A13:D13"/>
    <mergeCell ref="A14:I14"/>
    <mergeCell ref="A22:I22"/>
    <mergeCell ref="A24:D24"/>
    <mergeCell ref="A25:I25"/>
    <mergeCell ref="A32:I32"/>
    <mergeCell ref="A34:D34"/>
  </mergeCells>
  <pageMargins left="0.7" right="0.7" top="0.75" bottom="0.75" header="0.3" footer="0.3"/>
  <pageSetup scale="8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E3:K15"/>
  <sheetViews>
    <sheetView workbookViewId="0">
      <selection activeCell="E3" sqref="E3:J15"/>
    </sheetView>
  </sheetViews>
  <sheetFormatPr baseColWidth="10" defaultRowHeight="15" x14ac:dyDescent="0.25"/>
  <cols>
    <col min="6" max="6" width="39.28515625" customWidth="1"/>
    <col min="7" max="7" width="34.7109375" customWidth="1"/>
    <col min="8" max="8" width="24.7109375" customWidth="1"/>
  </cols>
  <sheetData>
    <row r="3" spans="5:11" x14ac:dyDescent="0.25">
      <c r="E3" s="99" t="s">
        <v>553</v>
      </c>
      <c r="F3" s="99" t="s">
        <v>554</v>
      </c>
      <c r="G3" s="99" t="s">
        <v>555</v>
      </c>
      <c r="H3" s="99" t="s">
        <v>556</v>
      </c>
      <c r="I3" t="s">
        <v>1176</v>
      </c>
      <c r="J3" t="s">
        <v>1177</v>
      </c>
    </row>
    <row r="4" spans="5:11" ht="15.75" x14ac:dyDescent="0.25">
      <c r="E4" s="97">
        <v>1</v>
      </c>
      <c r="F4" s="227" t="s">
        <v>1329</v>
      </c>
      <c r="G4" s="103" t="s">
        <v>1335</v>
      </c>
      <c r="H4" s="102" t="s">
        <v>1336</v>
      </c>
      <c r="I4" s="65" t="s">
        <v>1215</v>
      </c>
      <c r="J4" s="65" t="s">
        <v>1337</v>
      </c>
    </row>
    <row r="5" spans="5:11" x14ac:dyDescent="0.25">
      <c r="E5" s="97">
        <v>2</v>
      </c>
      <c r="F5" s="100" t="s">
        <v>1331</v>
      </c>
      <c r="G5" s="103" t="s">
        <v>1338</v>
      </c>
      <c r="H5" s="102" t="s">
        <v>1339</v>
      </c>
      <c r="I5" s="65" t="s">
        <v>1215</v>
      </c>
      <c r="J5" s="65" t="s">
        <v>1215</v>
      </c>
    </row>
    <row r="6" spans="5:11" x14ac:dyDescent="0.25">
      <c r="E6" s="97">
        <v>3</v>
      </c>
      <c r="F6" s="100" t="s">
        <v>1333</v>
      </c>
      <c r="G6" s="103" t="s">
        <v>1341</v>
      </c>
      <c r="H6" s="102" t="s">
        <v>1342</v>
      </c>
      <c r="I6" s="65" t="s">
        <v>1215</v>
      </c>
      <c r="J6" s="65" t="s">
        <v>1189</v>
      </c>
    </row>
    <row r="7" spans="5:11" x14ac:dyDescent="0.25">
      <c r="E7" s="97">
        <v>4</v>
      </c>
      <c r="F7" s="100" t="s">
        <v>1343</v>
      </c>
      <c r="G7" s="103" t="s">
        <v>1346</v>
      </c>
      <c r="H7" s="102" t="s">
        <v>1347</v>
      </c>
      <c r="I7" s="65" t="s">
        <v>1215</v>
      </c>
      <c r="J7" s="65" t="s">
        <v>1215</v>
      </c>
    </row>
    <row r="8" spans="5:11" x14ac:dyDescent="0.25">
      <c r="E8" s="97">
        <v>5</v>
      </c>
      <c r="F8" s="100" t="s">
        <v>1348</v>
      </c>
      <c r="G8" s="103" t="s">
        <v>1349</v>
      </c>
      <c r="H8" s="102" t="s">
        <v>1350</v>
      </c>
      <c r="I8" s="65" t="s">
        <v>1215</v>
      </c>
      <c r="J8" s="65" t="s">
        <v>1189</v>
      </c>
    </row>
    <row r="9" spans="5:11" x14ac:dyDescent="0.25">
      <c r="E9" s="97">
        <v>6</v>
      </c>
      <c r="F9" s="1" t="s">
        <v>1351</v>
      </c>
      <c r="G9" s="103" t="s">
        <v>1352</v>
      </c>
      <c r="H9" s="102" t="s">
        <v>1353</v>
      </c>
      <c r="I9" s="65" t="s">
        <v>1215</v>
      </c>
      <c r="J9" s="65" t="s">
        <v>1189</v>
      </c>
      <c r="K9" t="s">
        <v>1359</v>
      </c>
    </row>
    <row r="10" spans="5:11" x14ac:dyDescent="0.25">
      <c r="E10" s="97">
        <v>7</v>
      </c>
      <c r="F10" s="100"/>
      <c r="G10" s="103"/>
      <c r="H10" s="102"/>
      <c r="I10" s="65"/>
      <c r="J10" s="65"/>
    </row>
    <row r="11" spans="5:11" x14ac:dyDescent="0.25">
      <c r="E11" s="97">
        <v>8</v>
      </c>
      <c r="F11" s="100"/>
      <c r="G11" s="103"/>
      <c r="H11" s="102"/>
      <c r="I11" s="65"/>
      <c r="J11" s="65"/>
    </row>
    <row r="12" spans="5:11" x14ac:dyDescent="0.25">
      <c r="E12" s="97">
        <v>9</v>
      </c>
      <c r="F12" s="100"/>
      <c r="G12" s="103"/>
      <c r="H12" s="102"/>
      <c r="I12" s="65"/>
      <c r="J12" s="65"/>
    </row>
    <row r="13" spans="5:11" x14ac:dyDescent="0.25">
      <c r="E13" s="97">
        <v>10</v>
      </c>
      <c r="F13" s="100"/>
      <c r="G13" s="103"/>
      <c r="H13" s="102"/>
      <c r="I13" s="65"/>
      <c r="J13" s="65"/>
    </row>
    <row r="14" spans="5:11" x14ac:dyDescent="0.25">
      <c r="E14" s="97">
        <v>11</v>
      </c>
      <c r="F14" s="100"/>
      <c r="G14" s="103"/>
      <c r="H14" s="102"/>
      <c r="I14" s="65"/>
      <c r="J14" s="65"/>
    </row>
    <row r="15" spans="5:11" x14ac:dyDescent="0.25">
      <c r="E15" s="97">
        <v>12</v>
      </c>
      <c r="F15" s="100"/>
      <c r="G15" s="103"/>
      <c r="H15" s="102"/>
      <c r="I15" s="65"/>
      <c r="J15" s="65"/>
    </row>
  </sheetData>
  <hyperlinks>
    <hyperlink ref="G4" r:id="rId1"/>
    <hyperlink ref="G5" r:id="rId2"/>
    <hyperlink ref="G6" r:id="rId3"/>
    <hyperlink ref="G7" r:id="rId4"/>
    <hyperlink ref="G8" r:id="rId5"/>
    <hyperlink ref="G9" r:id="rId6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A2" sqref="A2:XFD13"/>
    </sheetView>
  </sheetViews>
  <sheetFormatPr baseColWidth="10" defaultColWidth="11.42578125" defaultRowHeight="15" x14ac:dyDescent="0.25"/>
  <cols>
    <col min="1" max="1" width="5.5703125" customWidth="1"/>
    <col min="2" max="2" width="21.140625" customWidth="1"/>
    <col min="3" max="3" width="9.42578125" customWidth="1"/>
    <col min="4" max="4" width="16.7109375" customWidth="1"/>
    <col min="7" max="7" width="10.140625" customWidth="1"/>
    <col min="8" max="8" width="9.85546875" customWidth="1"/>
    <col min="9" max="9" width="9" customWidth="1"/>
  </cols>
  <sheetData/>
  <pageMargins left="0" right="0.11811023622047245" top="0.74803149606299213" bottom="0.74803149606299213" header="0.31496062992125984" footer="0.31496062992125984"/>
  <pageSetup scale="9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CCFF"/>
  </sheetPr>
  <dimension ref="A1:CQ13"/>
  <sheetViews>
    <sheetView tabSelected="1" zoomScaleNormal="100" workbookViewId="0">
      <pane xSplit="5" ySplit="6" topLeftCell="U7" activePane="bottomRight" state="frozen"/>
      <selection pane="topRight" activeCell="F1" sqref="F1"/>
      <selection pane="bottomLeft" activeCell="A7" sqref="A7"/>
      <selection pane="bottomRight" activeCell="AA19" sqref="AA19"/>
    </sheetView>
  </sheetViews>
  <sheetFormatPr baseColWidth="10" defaultColWidth="11.42578125" defaultRowHeight="14.25" x14ac:dyDescent="0.2"/>
  <cols>
    <col min="1" max="1" width="5.42578125" style="1" customWidth="1"/>
    <col min="2" max="2" width="5.140625" style="1" customWidth="1"/>
    <col min="3" max="3" width="49" style="1" customWidth="1"/>
    <col min="4" max="4" width="14.140625" style="1" customWidth="1"/>
    <col min="5" max="5" width="5.5703125" style="1" customWidth="1"/>
    <col min="6" max="6" width="52.85546875" style="1" customWidth="1"/>
    <col min="7" max="7" width="15.5703125" style="183" bestFit="1" customWidth="1"/>
    <col min="8" max="8" width="11.140625" style="183" customWidth="1"/>
    <col min="9" max="9" width="12.42578125" style="183" customWidth="1"/>
    <col min="10" max="10" width="12.28515625" style="183" customWidth="1"/>
    <col min="11" max="95" width="11.42578125" style="194"/>
    <col min="96" max="16384" width="11.42578125" style="1"/>
  </cols>
  <sheetData>
    <row r="1" spans="1:95" x14ac:dyDescent="0.2">
      <c r="H1" s="3"/>
      <c r="I1" s="3"/>
      <c r="J1" s="3"/>
    </row>
    <row r="2" spans="1:95" ht="18.75" x14ac:dyDescent="0.25">
      <c r="B2" s="278" t="s">
        <v>612</v>
      </c>
      <c r="C2" s="278"/>
      <c r="D2" s="278"/>
      <c r="E2" s="278"/>
      <c r="F2" s="278"/>
      <c r="G2" s="278"/>
      <c r="H2" s="214"/>
      <c r="I2" s="214"/>
      <c r="J2" s="214"/>
      <c r="M2" s="197" t="s">
        <v>1285</v>
      </c>
      <c r="N2" s="197" t="s">
        <v>1286</v>
      </c>
      <c r="Z2" s="197" t="s">
        <v>1285</v>
      </c>
      <c r="AA2" s="197" t="s">
        <v>1286</v>
      </c>
      <c r="AL2" s="197" t="s">
        <v>1285</v>
      </c>
      <c r="AM2" s="197" t="s">
        <v>1286</v>
      </c>
    </row>
    <row r="3" spans="1:95" ht="18.75" x14ac:dyDescent="0.25">
      <c r="B3" s="278" t="s">
        <v>1435</v>
      </c>
      <c r="C3" s="278"/>
      <c r="D3" s="278"/>
      <c r="E3" s="278"/>
      <c r="F3" s="278"/>
      <c r="G3" s="278"/>
      <c r="H3" s="278"/>
      <c r="I3" s="278"/>
      <c r="J3" s="278"/>
      <c r="M3" s="194">
        <v>4375</v>
      </c>
      <c r="N3" s="194">
        <v>6250</v>
      </c>
      <c r="Z3" s="194">
        <v>4585</v>
      </c>
      <c r="AA3" s="194">
        <v>6550</v>
      </c>
      <c r="AL3" s="194">
        <v>4795</v>
      </c>
      <c r="AM3" s="194">
        <v>6850</v>
      </c>
    </row>
    <row r="4" spans="1:95" ht="18.75" x14ac:dyDescent="0.25">
      <c r="B4" s="278" t="s">
        <v>363</v>
      </c>
      <c r="C4" s="278"/>
      <c r="D4" s="278"/>
      <c r="E4" s="278"/>
      <c r="F4" s="278"/>
      <c r="G4" s="278"/>
      <c r="H4" s="47"/>
      <c r="I4" s="306" t="s">
        <v>1282</v>
      </c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4" t="s">
        <v>1283</v>
      </c>
      <c r="V4" s="304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5" t="s">
        <v>1284</v>
      </c>
      <c r="AH4" s="305"/>
      <c r="AI4" s="305"/>
      <c r="AJ4" s="305"/>
      <c r="AK4" s="305"/>
      <c r="AL4" s="305"/>
      <c r="AM4" s="305"/>
      <c r="AN4" s="305"/>
      <c r="AO4" s="305"/>
      <c r="AP4" s="305"/>
      <c r="AQ4" s="305"/>
      <c r="AR4" s="305"/>
    </row>
    <row r="5" spans="1:95" s="42" customFormat="1" ht="16.5" x14ac:dyDescent="0.25">
      <c r="G5" s="215"/>
      <c r="H5" s="183" t="s">
        <v>27</v>
      </c>
      <c r="I5" s="183" t="s">
        <v>5</v>
      </c>
      <c r="J5" s="183" t="s">
        <v>27</v>
      </c>
      <c r="K5" s="183" t="s">
        <v>6</v>
      </c>
      <c r="L5" s="183" t="s">
        <v>27</v>
      </c>
      <c r="M5" s="183" t="s">
        <v>7</v>
      </c>
      <c r="N5" s="183" t="s">
        <v>27</v>
      </c>
      <c r="O5" s="183" t="s">
        <v>8</v>
      </c>
      <c r="P5" s="183" t="s">
        <v>27</v>
      </c>
      <c r="Q5" s="183" t="s">
        <v>9</v>
      </c>
      <c r="R5" s="183" t="s">
        <v>27</v>
      </c>
      <c r="S5" s="183" t="s">
        <v>10</v>
      </c>
      <c r="T5" s="183" t="s">
        <v>27</v>
      </c>
      <c r="U5" s="183" t="s">
        <v>11</v>
      </c>
      <c r="V5" s="183" t="s">
        <v>27</v>
      </c>
      <c r="W5" s="183" t="s">
        <v>12</v>
      </c>
      <c r="X5" s="183" t="s">
        <v>27</v>
      </c>
      <c r="Y5" s="183" t="s">
        <v>13</v>
      </c>
      <c r="Z5" s="183" t="s">
        <v>27</v>
      </c>
      <c r="AA5" s="183" t="s">
        <v>14</v>
      </c>
      <c r="AB5" s="183" t="s">
        <v>27</v>
      </c>
      <c r="AC5" s="183" t="s">
        <v>15</v>
      </c>
      <c r="AD5" s="183" t="s">
        <v>27</v>
      </c>
      <c r="AE5" s="183" t="s">
        <v>16</v>
      </c>
      <c r="AF5" s="183" t="s">
        <v>27</v>
      </c>
      <c r="AG5" s="183" t="s">
        <v>17</v>
      </c>
      <c r="AH5" s="183" t="s">
        <v>27</v>
      </c>
      <c r="AI5" s="183" t="s">
        <v>18</v>
      </c>
      <c r="AJ5" s="183" t="s">
        <v>27</v>
      </c>
      <c r="AK5" s="183" t="s">
        <v>19</v>
      </c>
      <c r="AL5" s="183" t="s">
        <v>27</v>
      </c>
      <c r="AM5" s="183" t="s">
        <v>20</v>
      </c>
      <c r="AN5" s="183" t="s">
        <v>27</v>
      </c>
      <c r="AO5" s="183" t="s">
        <v>21</v>
      </c>
      <c r="AP5" s="183" t="s">
        <v>27</v>
      </c>
      <c r="AQ5" s="183" t="s">
        <v>22</v>
      </c>
      <c r="AR5" s="183" t="s">
        <v>27</v>
      </c>
      <c r="AS5" s="216"/>
      <c r="AT5" s="216"/>
      <c r="AU5" s="216"/>
      <c r="AV5" s="216"/>
      <c r="AW5" s="216"/>
      <c r="AX5" s="216"/>
      <c r="AY5" s="216"/>
      <c r="AZ5" s="216"/>
      <c r="BA5" s="216"/>
      <c r="BB5" s="216"/>
      <c r="BC5" s="216"/>
      <c r="BD5" s="216"/>
      <c r="BE5" s="216"/>
      <c r="BF5" s="216"/>
      <c r="BG5" s="216"/>
      <c r="BH5" s="216"/>
      <c r="BI5" s="216"/>
      <c r="BJ5" s="216"/>
      <c r="BK5" s="216"/>
      <c r="BL5" s="216"/>
      <c r="BM5" s="216"/>
      <c r="BN5" s="216"/>
      <c r="BO5" s="216"/>
      <c r="BP5" s="216"/>
      <c r="BQ5" s="216"/>
      <c r="BR5" s="216"/>
      <c r="BS5" s="216"/>
      <c r="BT5" s="216"/>
      <c r="BU5" s="216"/>
      <c r="BV5" s="216"/>
      <c r="BW5" s="216"/>
      <c r="BX5" s="216"/>
      <c r="BY5" s="216"/>
      <c r="BZ5" s="216"/>
      <c r="CA5" s="216"/>
      <c r="CB5" s="216"/>
      <c r="CC5" s="216"/>
      <c r="CD5" s="216"/>
      <c r="CE5" s="216"/>
      <c r="CF5" s="216"/>
      <c r="CG5" s="216"/>
      <c r="CH5" s="216"/>
      <c r="CI5" s="216"/>
      <c r="CJ5" s="216"/>
      <c r="CK5" s="216"/>
      <c r="CL5" s="216"/>
      <c r="CM5" s="216"/>
      <c r="CN5" s="216"/>
      <c r="CO5" s="216"/>
      <c r="CP5" s="216"/>
      <c r="CQ5" s="216"/>
    </row>
    <row r="6" spans="1:95" s="42" customFormat="1" ht="16.5" x14ac:dyDescent="0.25">
      <c r="B6" s="38" t="s">
        <v>0</v>
      </c>
      <c r="C6" s="38" t="s">
        <v>1</v>
      </c>
      <c r="D6" s="38"/>
      <c r="E6" s="38"/>
      <c r="F6" s="38" t="s">
        <v>365</v>
      </c>
      <c r="G6" s="215" t="s">
        <v>2</v>
      </c>
      <c r="H6" s="183" t="s">
        <v>28</v>
      </c>
      <c r="I6" s="183" t="s">
        <v>3</v>
      </c>
      <c r="J6" s="183" t="s">
        <v>869</v>
      </c>
      <c r="K6" s="183" t="s">
        <v>4</v>
      </c>
      <c r="L6" s="183" t="s">
        <v>869</v>
      </c>
      <c r="M6" s="183" t="s">
        <v>23</v>
      </c>
      <c r="N6" s="183" t="s">
        <v>869</v>
      </c>
      <c r="O6" s="183" t="s">
        <v>24</v>
      </c>
      <c r="P6" s="183" t="s">
        <v>28</v>
      </c>
      <c r="Q6" s="183" t="s">
        <v>25</v>
      </c>
      <c r="R6" s="183" t="s">
        <v>28</v>
      </c>
      <c r="S6" s="183" t="s">
        <v>55</v>
      </c>
      <c r="T6" s="183" t="s">
        <v>28</v>
      </c>
      <c r="U6" s="183" t="s">
        <v>56</v>
      </c>
      <c r="V6" s="183" t="s">
        <v>869</v>
      </c>
      <c r="W6" s="183" t="s">
        <v>58</v>
      </c>
      <c r="X6" s="183" t="s">
        <v>869</v>
      </c>
      <c r="Y6" s="183" t="s">
        <v>59</v>
      </c>
      <c r="Z6" s="183" t="s">
        <v>869</v>
      </c>
      <c r="AA6" s="183" t="s">
        <v>60</v>
      </c>
      <c r="AB6" s="183" t="s">
        <v>28</v>
      </c>
      <c r="AC6" s="183" t="s">
        <v>26</v>
      </c>
      <c r="AD6" s="183" t="s">
        <v>28</v>
      </c>
      <c r="AE6" s="183" t="s">
        <v>61</v>
      </c>
      <c r="AF6" s="183" t="s">
        <v>28</v>
      </c>
      <c r="AG6" s="183" t="s">
        <v>3</v>
      </c>
      <c r="AH6" s="183" t="s">
        <v>869</v>
      </c>
      <c r="AI6" s="183" t="s">
        <v>4</v>
      </c>
      <c r="AJ6" s="183" t="s">
        <v>869</v>
      </c>
      <c r="AK6" s="183" t="s">
        <v>23</v>
      </c>
      <c r="AL6" s="183" t="s">
        <v>869</v>
      </c>
      <c r="AM6" s="183" t="s">
        <v>24</v>
      </c>
      <c r="AN6" s="183" t="s">
        <v>28</v>
      </c>
      <c r="AO6" s="183" t="s">
        <v>25</v>
      </c>
      <c r="AP6" s="183" t="s">
        <v>28</v>
      </c>
      <c r="AQ6" s="183" t="s">
        <v>55</v>
      </c>
      <c r="AR6" s="183" t="s">
        <v>28</v>
      </c>
      <c r="AS6" s="183"/>
      <c r="AT6" s="183"/>
      <c r="AU6" s="216"/>
      <c r="AV6" s="216"/>
      <c r="AW6" s="216"/>
      <c r="AX6" s="216"/>
      <c r="AY6" s="216"/>
      <c r="AZ6" s="216"/>
      <c r="BA6" s="216"/>
      <c r="BB6" s="216"/>
      <c r="BC6" s="216"/>
      <c r="BD6" s="216"/>
      <c r="BE6" s="216"/>
      <c r="BF6" s="216"/>
      <c r="BG6" s="216"/>
      <c r="BH6" s="216"/>
      <c r="BI6" s="216"/>
      <c r="BJ6" s="216"/>
      <c r="BK6" s="216"/>
      <c r="BL6" s="216"/>
      <c r="BM6" s="216"/>
      <c r="BN6" s="216"/>
      <c r="BO6" s="216"/>
      <c r="BP6" s="216"/>
      <c r="BQ6" s="216"/>
      <c r="BR6" s="216"/>
      <c r="BS6" s="216"/>
      <c r="BT6" s="216"/>
      <c r="BU6" s="216"/>
      <c r="BV6" s="216"/>
      <c r="BW6" s="216"/>
      <c r="BX6" s="216"/>
      <c r="BY6" s="216"/>
      <c r="BZ6" s="216"/>
      <c r="CA6" s="216"/>
      <c r="CB6" s="216"/>
      <c r="CC6" s="216"/>
      <c r="CD6" s="216"/>
      <c r="CE6" s="216"/>
      <c r="CF6" s="216"/>
      <c r="CG6" s="216"/>
      <c r="CH6" s="216"/>
      <c r="CI6" s="216"/>
      <c r="CJ6" s="216"/>
      <c r="CK6" s="216"/>
      <c r="CL6" s="216"/>
      <c r="CM6" s="216"/>
      <c r="CN6" s="216"/>
      <c r="CO6" s="216"/>
      <c r="CP6" s="216"/>
      <c r="CQ6" s="216"/>
    </row>
    <row r="7" spans="1:95" ht="17.25" customHeight="1" x14ac:dyDescent="0.25">
      <c r="B7" s="1">
        <v>1</v>
      </c>
      <c r="C7" s="131" t="s">
        <v>1431</v>
      </c>
      <c r="D7" s="39" t="s">
        <v>1334</v>
      </c>
      <c r="F7" s="1" t="s">
        <v>1432</v>
      </c>
      <c r="G7" s="257">
        <v>3500</v>
      </c>
      <c r="H7" s="218" t="s">
        <v>1440</v>
      </c>
      <c r="I7" s="257">
        <v>4375</v>
      </c>
      <c r="J7" s="218" t="s">
        <v>1440</v>
      </c>
      <c r="K7" s="264">
        <v>4717.5</v>
      </c>
      <c r="L7" s="259"/>
      <c r="M7" s="259" t="s">
        <v>1447</v>
      </c>
      <c r="N7" s="259"/>
      <c r="O7" s="259"/>
      <c r="P7" s="259"/>
      <c r="Q7" s="259"/>
      <c r="R7" s="259"/>
      <c r="S7" s="259"/>
      <c r="T7" s="259"/>
      <c r="U7" s="260"/>
      <c r="V7" s="260"/>
      <c r="W7" s="260"/>
      <c r="X7" s="260"/>
      <c r="Y7" s="260" t="s">
        <v>1446</v>
      </c>
      <c r="Z7" s="260"/>
      <c r="AA7" s="260"/>
      <c r="AB7" s="260"/>
      <c r="AC7" s="260"/>
      <c r="AD7" s="260"/>
      <c r="AE7" s="260"/>
      <c r="AF7" s="260"/>
      <c r="AG7" s="260"/>
      <c r="AH7" s="260"/>
      <c r="AI7" s="260"/>
      <c r="AJ7" s="260"/>
    </row>
    <row r="8" spans="1:95" ht="15" customHeight="1" x14ac:dyDescent="0.25">
      <c r="B8" s="1">
        <v>2</v>
      </c>
      <c r="C8" s="1" t="s">
        <v>1436</v>
      </c>
      <c r="D8" s="39" t="s">
        <v>1158</v>
      </c>
      <c r="F8" s="131" t="s">
        <v>1437</v>
      </c>
      <c r="G8" s="257">
        <v>3500</v>
      </c>
      <c r="H8" s="218" t="s">
        <v>68</v>
      </c>
      <c r="I8" s="257">
        <v>6250</v>
      </c>
      <c r="J8" s="218" t="s">
        <v>68</v>
      </c>
      <c r="K8" s="264">
        <v>6592.5</v>
      </c>
      <c r="L8" s="218"/>
      <c r="M8" s="268">
        <v>6592.5</v>
      </c>
      <c r="N8" s="220"/>
      <c r="O8" s="237" t="s">
        <v>1036</v>
      </c>
      <c r="P8" s="220"/>
      <c r="Q8" s="261"/>
      <c r="R8" s="220"/>
      <c r="S8" s="5"/>
      <c r="T8" s="220"/>
      <c r="U8" s="220"/>
      <c r="V8" s="220"/>
    </row>
    <row r="9" spans="1:95" x14ac:dyDescent="0.2">
      <c r="C9" s="6" t="s">
        <v>36</v>
      </c>
      <c r="D9" s="6"/>
      <c r="E9" s="6"/>
      <c r="F9" s="6"/>
      <c r="G9" s="221">
        <f>SUM(G7:G8)</f>
        <v>7000</v>
      </c>
      <c r="H9" s="221">
        <f t="shared" ref="H9:AR9" si="0">SUM(H7:H8)</f>
        <v>0</v>
      </c>
      <c r="I9" s="221">
        <f>SUM(I7:I8)</f>
        <v>10625</v>
      </c>
      <c r="J9" s="221">
        <f t="shared" si="0"/>
        <v>0</v>
      </c>
      <c r="K9" s="221">
        <f t="shared" si="0"/>
        <v>11310</v>
      </c>
      <c r="L9" s="221">
        <f t="shared" si="0"/>
        <v>0</v>
      </c>
      <c r="M9" s="221">
        <f t="shared" si="0"/>
        <v>6592.5</v>
      </c>
      <c r="N9" s="221">
        <f t="shared" si="0"/>
        <v>0</v>
      </c>
      <c r="O9" s="221">
        <f t="shared" si="0"/>
        <v>0</v>
      </c>
      <c r="P9" s="221">
        <f t="shared" si="0"/>
        <v>0</v>
      </c>
      <c r="Q9" s="221">
        <f t="shared" si="0"/>
        <v>0</v>
      </c>
      <c r="R9" s="221">
        <f t="shared" si="0"/>
        <v>0</v>
      </c>
      <c r="S9" s="221">
        <f t="shared" si="0"/>
        <v>0</v>
      </c>
      <c r="T9" s="221">
        <f t="shared" si="0"/>
        <v>0</v>
      </c>
      <c r="U9" s="221">
        <f t="shared" si="0"/>
        <v>0</v>
      </c>
      <c r="V9" s="221">
        <f t="shared" si="0"/>
        <v>0</v>
      </c>
      <c r="W9" s="221">
        <f t="shared" si="0"/>
        <v>0</v>
      </c>
      <c r="X9" s="221">
        <f t="shared" si="0"/>
        <v>0</v>
      </c>
      <c r="Y9" s="221">
        <f t="shared" si="0"/>
        <v>0</v>
      </c>
      <c r="Z9" s="221">
        <f t="shared" si="0"/>
        <v>0</v>
      </c>
      <c r="AA9" s="221">
        <f t="shared" si="0"/>
        <v>0</v>
      </c>
      <c r="AB9" s="221">
        <f t="shared" si="0"/>
        <v>0</v>
      </c>
      <c r="AC9" s="221">
        <f t="shared" si="0"/>
        <v>0</v>
      </c>
      <c r="AD9" s="221">
        <f t="shared" si="0"/>
        <v>0</v>
      </c>
      <c r="AE9" s="221">
        <f t="shared" si="0"/>
        <v>0</v>
      </c>
      <c r="AF9" s="221">
        <f t="shared" si="0"/>
        <v>0</v>
      </c>
      <c r="AG9" s="221">
        <f t="shared" si="0"/>
        <v>0</v>
      </c>
      <c r="AH9" s="221">
        <f t="shared" si="0"/>
        <v>0</v>
      </c>
      <c r="AI9" s="221">
        <f t="shared" si="0"/>
        <v>0</v>
      </c>
      <c r="AJ9" s="221">
        <f t="shared" si="0"/>
        <v>0</v>
      </c>
      <c r="AK9" s="221">
        <f t="shared" si="0"/>
        <v>0</v>
      </c>
      <c r="AL9" s="221">
        <f t="shared" si="0"/>
        <v>0</v>
      </c>
      <c r="AM9" s="221">
        <f t="shared" si="0"/>
        <v>0</v>
      </c>
      <c r="AN9" s="221">
        <f t="shared" si="0"/>
        <v>0</v>
      </c>
      <c r="AO9" s="221">
        <f t="shared" si="0"/>
        <v>0</v>
      </c>
      <c r="AP9" s="221">
        <f t="shared" si="0"/>
        <v>0</v>
      </c>
      <c r="AQ9" s="221">
        <f t="shared" si="0"/>
        <v>0</v>
      </c>
      <c r="AR9" s="221">
        <f t="shared" si="0"/>
        <v>0</v>
      </c>
    </row>
    <row r="10" spans="1:95" x14ac:dyDescent="0.2">
      <c r="F10" s="166" t="s">
        <v>1325</v>
      </c>
    </row>
    <row r="11" spans="1:95" s="194" customFormat="1" x14ac:dyDescent="0.2">
      <c r="A11" s="1"/>
      <c r="B11" s="1"/>
      <c r="C11" s="1"/>
      <c r="D11" s="1"/>
      <c r="E11" s="1"/>
      <c r="F11" s="222" t="s">
        <v>1326</v>
      </c>
      <c r="G11" s="258">
        <f>G9-G10</f>
        <v>7000</v>
      </c>
      <c r="H11" s="183"/>
      <c r="I11" s="258">
        <f>I9</f>
        <v>10625</v>
      </c>
      <c r="J11" s="183"/>
      <c r="K11" s="263">
        <f>K9</f>
        <v>11310</v>
      </c>
      <c r="M11" s="265">
        <f>M9-M10</f>
        <v>6592.5</v>
      </c>
      <c r="O11" s="268">
        <f>M8</f>
        <v>6592.5</v>
      </c>
      <c r="P11" s="183"/>
      <c r="Q11" s="272"/>
      <c r="R11" s="183"/>
      <c r="S11" s="2"/>
    </row>
    <row r="12" spans="1:95" s="194" customFormat="1" ht="15.75" x14ac:dyDescent="0.25">
      <c r="A12" s="1"/>
      <c r="B12" s="1"/>
      <c r="C12" s="1"/>
      <c r="D12" s="1"/>
      <c r="E12" s="1"/>
      <c r="F12" s="222"/>
      <c r="G12" s="225">
        <v>7000</v>
      </c>
      <c r="H12" s="183"/>
      <c r="I12" s="183">
        <v>10625</v>
      </c>
      <c r="J12" s="183"/>
      <c r="K12" s="194">
        <v>11310</v>
      </c>
      <c r="M12" s="194">
        <v>6592.5</v>
      </c>
      <c r="O12" s="194">
        <v>6592.5</v>
      </c>
    </row>
    <row r="13" spans="1:95" x14ac:dyDescent="0.2">
      <c r="F13" s="222" t="s">
        <v>1356</v>
      </c>
    </row>
  </sheetData>
  <mergeCells count="7">
    <mergeCell ref="AG4:AR4"/>
    <mergeCell ref="B2:G2"/>
    <mergeCell ref="B3:G3"/>
    <mergeCell ref="H3:J3"/>
    <mergeCell ref="B4:G4"/>
    <mergeCell ref="I4:T4"/>
    <mergeCell ref="U4:AF4"/>
  </mergeCells>
  <pageMargins left="0.7" right="0.7" top="0.75" bottom="0.75" header="0.3" footer="0.3"/>
  <pageSetup orientation="portrait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</sheetPr>
  <dimension ref="F5:K17"/>
  <sheetViews>
    <sheetView workbookViewId="0">
      <selection activeCell="I24" sqref="I24"/>
    </sheetView>
  </sheetViews>
  <sheetFormatPr baseColWidth="10" defaultRowHeight="15" x14ac:dyDescent="0.25"/>
  <cols>
    <col min="7" max="7" width="42.7109375" customWidth="1"/>
    <col min="8" max="8" width="28.5703125" customWidth="1"/>
    <col min="9" max="9" width="24.28515625" customWidth="1"/>
  </cols>
  <sheetData>
    <row r="5" spans="6:11" x14ac:dyDescent="0.25">
      <c r="F5" s="99" t="s">
        <v>553</v>
      </c>
      <c r="G5" s="99" t="s">
        <v>554</v>
      </c>
      <c r="H5" s="99" t="s">
        <v>555</v>
      </c>
      <c r="I5" s="99" t="s">
        <v>556</v>
      </c>
      <c r="J5" t="s">
        <v>1176</v>
      </c>
      <c r="K5" t="s">
        <v>1177</v>
      </c>
    </row>
    <row r="6" spans="6:11" ht="15.75" x14ac:dyDescent="0.25">
      <c r="F6" s="97">
        <v>1</v>
      </c>
      <c r="G6" s="227" t="s">
        <v>1431</v>
      </c>
      <c r="H6" s="103" t="s">
        <v>1441</v>
      </c>
      <c r="I6" s="102" t="s">
        <v>1442</v>
      </c>
      <c r="J6" s="65" t="s">
        <v>1215</v>
      </c>
      <c r="K6" s="65" t="s">
        <v>1215</v>
      </c>
    </row>
    <row r="7" spans="6:11" x14ac:dyDescent="0.25">
      <c r="F7" s="97">
        <v>2</v>
      </c>
      <c r="G7" s="100"/>
      <c r="H7" s="103"/>
      <c r="I7" s="102"/>
      <c r="J7" s="65"/>
      <c r="K7" s="65"/>
    </row>
    <row r="8" spans="6:11" x14ac:dyDescent="0.25">
      <c r="F8" s="97">
        <v>3</v>
      </c>
      <c r="G8" s="100"/>
      <c r="H8" s="103"/>
      <c r="I8" s="102"/>
      <c r="J8" s="65"/>
      <c r="K8" s="65"/>
    </row>
    <row r="9" spans="6:11" x14ac:dyDescent="0.25">
      <c r="F9" s="97">
        <v>4</v>
      </c>
      <c r="G9" s="100"/>
      <c r="H9" s="103"/>
      <c r="I9" s="102"/>
      <c r="J9" s="65"/>
      <c r="K9" s="65"/>
    </row>
    <row r="10" spans="6:11" x14ac:dyDescent="0.25">
      <c r="F10" s="97">
        <v>5</v>
      </c>
      <c r="G10" s="100"/>
      <c r="H10" s="103"/>
      <c r="I10" s="102"/>
      <c r="J10" s="65"/>
      <c r="K10" s="65"/>
    </row>
    <row r="11" spans="6:11" x14ac:dyDescent="0.25">
      <c r="F11" s="97">
        <v>6</v>
      </c>
      <c r="G11" s="1"/>
      <c r="H11" s="103"/>
      <c r="I11" s="102"/>
      <c r="J11" s="65"/>
      <c r="K11" s="65"/>
    </row>
    <row r="12" spans="6:11" x14ac:dyDescent="0.25">
      <c r="F12" s="97">
        <v>7</v>
      </c>
      <c r="G12" s="100"/>
      <c r="H12" s="103"/>
      <c r="I12" s="102"/>
      <c r="J12" s="65"/>
      <c r="K12" s="65"/>
    </row>
    <row r="13" spans="6:11" x14ac:dyDescent="0.25">
      <c r="F13" s="97">
        <v>8</v>
      </c>
      <c r="G13" s="100"/>
      <c r="H13" s="103"/>
      <c r="I13" s="102"/>
      <c r="J13" s="65"/>
      <c r="K13" s="65"/>
    </row>
    <row r="14" spans="6:11" x14ac:dyDescent="0.25">
      <c r="F14" s="97">
        <v>9</v>
      </c>
      <c r="G14" s="100"/>
      <c r="H14" s="103"/>
      <c r="I14" s="102"/>
      <c r="J14" s="65"/>
      <c r="K14" s="65"/>
    </row>
    <row r="15" spans="6:11" x14ac:dyDescent="0.25">
      <c r="F15" s="97">
        <v>10</v>
      </c>
      <c r="G15" s="100"/>
      <c r="H15" s="103"/>
      <c r="I15" s="102"/>
      <c r="J15" s="65"/>
      <c r="K15" s="65"/>
    </row>
    <row r="16" spans="6:11" x14ac:dyDescent="0.25">
      <c r="F16" s="97">
        <v>11</v>
      </c>
      <c r="G16" s="100"/>
      <c r="H16" s="103"/>
      <c r="I16" s="102"/>
      <c r="J16" s="65"/>
      <c r="K16" s="65"/>
    </row>
    <row r="17" spans="6:11" x14ac:dyDescent="0.25">
      <c r="F17" s="97">
        <v>12</v>
      </c>
      <c r="G17" s="100"/>
      <c r="H17" s="103"/>
      <c r="I17" s="102"/>
      <c r="J17" s="65"/>
      <c r="K17" s="65"/>
    </row>
  </sheetData>
  <hyperlinks>
    <hyperlink ref="H6" r:id="rId1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24"/>
  <sheetViews>
    <sheetView workbookViewId="0">
      <selection activeCell="J19" sqref="J19"/>
    </sheetView>
  </sheetViews>
  <sheetFormatPr baseColWidth="10" defaultColWidth="11.42578125" defaultRowHeight="14.25" x14ac:dyDescent="0.2"/>
  <cols>
    <col min="1" max="1" width="5.42578125" style="1" customWidth="1"/>
    <col min="2" max="2" width="5.140625" style="1" customWidth="1"/>
    <col min="3" max="3" width="52.42578125" style="1" customWidth="1"/>
    <col min="4" max="4" width="14.140625" style="1" customWidth="1"/>
    <col min="5" max="5" width="7.140625" style="1" customWidth="1"/>
    <col min="6" max="6" width="52.85546875" style="1" customWidth="1"/>
    <col min="7" max="7" width="15.5703125" style="183" bestFit="1" customWidth="1"/>
    <col min="8" max="8" width="11.140625" style="183" customWidth="1"/>
    <col min="9" max="9" width="12.42578125" style="183" customWidth="1"/>
    <col min="10" max="10" width="12.28515625" style="183" customWidth="1"/>
    <col min="11" max="13" width="11.42578125" style="194"/>
    <col min="14" max="14" width="10.85546875" style="194" customWidth="1"/>
    <col min="15" max="18" width="11.42578125" style="194"/>
    <col min="19" max="19" width="16.140625" style="194" customWidth="1"/>
    <col min="20" max="92" width="11.42578125" style="194"/>
    <col min="93" max="16384" width="11.42578125" style="1"/>
  </cols>
  <sheetData>
    <row r="1" spans="1:92" x14ac:dyDescent="0.2">
      <c r="H1" s="3"/>
      <c r="I1" s="3"/>
      <c r="J1" s="3"/>
    </row>
    <row r="2" spans="1:92" ht="18.75" x14ac:dyDescent="0.25">
      <c r="B2" s="278" t="s">
        <v>612</v>
      </c>
      <c r="C2" s="278"/>
      <c r="D2" s="278"/>
      <c r="E2" s="278"/>
      <c r="F2" s="278"/>
      <c r="G2" s="278"/>
      <c r="H2" s="214"/>
      <c r="I2" s="214"/>
      <c r="J2" s="214"/>
      <c r="M2" s="197" t="s">
        <v>1285</v>
      </c>
      <c r="N2" s="197" t="s">
        <v>1286</v>
      </c>
      <c r="Z2" s="197"/>
      <c r="AA2" s="197"/>
      <c r="AL2" s="197"/>
      <c r="AM2" s="197"/>
    </row>
    <row r="3" spans="1:92" ht="18.75" x14ac:dyDescent="0.25">
      <c r="B3" s="278" t="s">
        <v>1467</v>
      </c>
      <c r="C3" s="278"/>
      <c r="D3" s="278"/>
      <c r="E3" s="278"/>
      <c r="F3" s="278"/>
      <c r="G3" s="278"/>
      <c r="H3" s="278"/>
      <c r="I3" s="278"/>
      <c r="J3" s="278"/>
      <c r="M3" s="194">
        <v>4500</v>
      </c>
      <c r="N3" s="194">
        <v>6700</v>
      </c>
    </row>
    <row r="4" spans="1:92" ht="18.75" x14ac:dyDescent="0.25">
      <c r="B4" s="278" t="s">
        <v>363</v>
      </c>
      <c r="C4" s="278"/>
      <c r="D4" s="278"/>
      <c r="E4" s="278"/>
      <c r="F4" s="278"/>
      <c r="G4" s="278"/>
      <c r="H4" s="47"/>
      <c r="I4" s="306"/>
      <c r="J4" s="306"/>
      <c r="K4" s="306"/>
      <c r="L4" s="306"/>
      <c r="M4" s="306"/>
      <c r="N4" s="306"/>
      <c r="O4" s="306"/>
      <c r="P4" s="306"/>
      <c r="Q4" s="306"/>
      <c r="R4" s="273"/>
      <c r="S4" s="274"/>
      <c r="T4" s="274"/>
      <c r="U4" s="274"/>
      <c r="V4" s="274"/>
      <c r="W4" s="274"/>
      <c r="X4" s="274"/>
      <c r="Y4" s="274"/>
      <c r="Z4" s="274"/>
      <c r="AA4" s="274"/>
      <c r="AB4" s="274"/>
      <c r="AC4" s="274"/>
      <c r="AD4" s="274"/>
      <c r="AE4" s="305"/>
      <c r="AF4" s="305"/>
      <c r="AG4" s="305"/>
      <c r="AH4" s="305"/>
      <c r="AI4" s="305"/>
      <c r="AJ4" s="305"/>
      <c r="AK4" s="305"/>
      <c r="AL4" s="305"/>
      <c r="AM4" s="305"/>
      <c r="AN4" s="305"/>
      <c r="AO4" s="305"/>
    </row>
    <row r="5" spans="1:92" s="42" customFormat="1" ht="16.5" x14ac:dyDescent="0.25">
      <c r="G5" s="215"/>
      <c r="H5" s="183" t="s">
        <v>27</v>
      </c>
      <c r="I5" s="183" t="s">
        <v>1449</v>
      </c>
      <c r="J5" s="183" t="s">
        <v>27</v>
      </c>
      <c r="K5" s="183" t="s">
        <v>1450</v>
      </c>
      <c r="L5" s="183" t="s">
        <v>27</v>
      </c>
      <c r="M5" s="183" t="s">
        <v>1451</v>
      </c>
      <c r="N5" s="183" t="s">
        <v>27</v>
      </c>
      <c r="O5" s="183" t="s">
        <v>1452</v>
      </c>
      <c r="P5" s="183" t="s">
        <v>27</v>
      </c>
      <c r="Q5" s="183" t="s">
        <v>1453</v>
      </c>
      <c r="R5" s="183" t="s">
        <v>27</v>
      </c>
      <c r="S5" s="183" t="s">
        <v>1454</v>
      </c>
      <c r="T5" s="183" t="s">
        <v>27</v>
      </c>
      <c r="U5" s="183" t="s">
        <v>1455</v>
      </c>
      <c r="V5" s="183" t="s">
        <v>27</v>
      </c>
      <c r="W5" s="183" t="s">
        <v>1456</v>
      </c>
      <c r="X5" s="183" t="s">
        <v>27</v>
      </c>
      <c r="Y5" s="183" t="s">
        <v>1457</v>
      </c>
      <c r="Z5" s="183" t="s">
        <v>27</v>
      </c>
      <c r="AA5" s="183" t="s">
        <v>1458</v>
      </c>
      <c r="AB5" s="183" t="s">
        <v>27</v>
      </c>
      <c r="AC5" s="183" t="s">
        <v>14</v>
      </c>
      <c r="AD5" s="183" t="s">
        <v>27</v>
      </c>
      <c r="AE5" s="183" t="s">
        <v>1459</v>
      </c>
      <c r="AF5" s="183" t="s">
        <v>27</v>
      </c>
      <c r="AG5" s="183" t="s">
        <v>1460</v>
      </c>
      <c r="AH5" s="183" t="s">
        <v>27</v>
      </c>
      <c r="AI5" s="183" t="s">
        <v>1461</v>
      </c>
      <c r="AJ5" s="183" t="s">
        <v>27</v>
      </c>
      <c r="AK5" s="183" t="s">
        <v>1462</v>
      </c>
      <c r="AL5" s="183" t="s">
        <v>27</v>
      </c>
      <c r="AM5" s="183" t="s">
        <v>1463</v>
      </c>
      <c r="AN5" s="183" t="s">
        <v>27</v>
      </c>
      <c r="AO5" s="183" t="s">
        <v>1464</v>
      </c>
      <c r="AP5" s="216"/>
      <c r="AQ5" s="216"/>
      <c r="AR5" s="216"/>
      <c r="AS5" s="216"/>
      <c r="AT5" s="216"/>
      <c r="AU5" s="216"/>
      <c r="AV5" s="216"/>
      <c r="AW5" s="216"/>
      <c r="AX5" s="216"/>
      <c r="AY5" s="216"/>
      <c r="AZ5" s="216"/>
      <c r="BA5" s="216"/>
      <c r="BB5" s="216"/>
      <c r="BC5" s="216"/>
      <c r="BD5" s="216"/>
      <c r="BE5" s="216"/>
      <c r="BF5" s="216"/>
      <c r="BG5" s="216"/>
      <c r="BH5" s="216"/>
      <c r="BI5" s="216"/>
      <c r="BJ5" s="216"/>
      <c r="BK5" s="216"/>
      <c r="BL5" s="216"/>
      <c r="BM5" s="216"/>
      <c r="BN5" s="216"/>
      <c r="BO5" s="216"/>
      <c r="BP5" s="216"/>
      <c r="BQ5" s="216"/>
      <c r="BR5" s="216"/>
      <c r="BS5" s="216"/>
      <c r="BT5" s="216"/>
      <c r="BU5" s="216"/>
      <c r="BV5" s="216"/>
      <c r="BW5" s="216"/>
      <c r="BX5" s="216"/>
      <c r="BY5" s="216"/>
      <c r="BZ5" s="216"/>
      <c r="CA5" s="216"/>
      <c r="CB5" s="216"/>
      <c r="CC5" s="216"/>
      <c r="CD5" s="216"/>
      <c r="CE5" s="216"/>
      <c r="CF5" s="216"/>
      <c r="CG5" s="216"/>
      <c r="CH5" s="216"/>
      <c r="CI5" s="216"/>
      <c r="CJ5" s="216"/>
      <c r="CK5" s="216"/>
      <c r="CL5" s="216"/>
      <c r="CM5" s="216"/>
      <c r="CN5" s="216"/>
    </row>
    <row r="6" spans="1:92" s="42" customFormat="1" ht="16.5" x14ac:dyDescent="0.25">
      <c r="B6" s="38" t="s">
        <v>0</v>
      </c>
      <c r="C6" s="38" t="s">
        <v>1</v>
      </c>
      <c r="D6" s="38"/>
      <c r="E6" s="38"/>
      <c r="F6" s="38" t="s">
        <v>365</v>
      </c>
      <c r="G6" s="215" t="s">
        <v>2</v>
      </c>
      <c r="H6" s="183" t="s">
        <v>28</v>
      </c>
      <c r="I6" s="183"/>
      <c r="J6" s="183" t="s">
        <v>869</v>
      </c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216"/>
      <c r="AQ6" s="216"/>
      <c r="AR6" s="216"/>
      <c r="AS6" s="216"/>
      <c r="AT6" s="216"/>
      <c r="AU6" s="216"/>
      <c r="AV6" s="216"/>
      <c r="AW6" s="216"/>
      <c r="AX6" s="216"/>
      <c r="AY6" s="216"/>
      <c r="AZ6" s="216"/>
      <c r="BA6" s="216"/>
      <c r="BB6" s="216"/>
      <c r="BC6" s="216"/>
      <c r="BD6" s="216"/>
      <c r="BE6" s="216"/>
      <c r="BF6" s="216"/>
      <c r="BG6" s="216"/>
      <c r="BH6" s="216"/>
      <c r="BI6" s="216"/>
      <c r="BJ6" s="216"/>
      <c r="BK6" s="216"/>
      <c r="BL6" s="216"/>
      <c r="BM6" s="216"/>
      <c r="BN6" s="216"/>
      <c r="BO6" s="216"/>
      <c r="BP6" s="216"/>
      <c r="BQ6" s="216"/>
      <c r="BR6" s="216"/>
      <c r="BS6" s="216"/>
      <c r="BT6" s="216"/>
      <c r="BU6" s="216"/>
      <c r="BV6" s="216"/>
      <c r="BW6" s="216"/>
      <c r="BX6" s="216"/>
      <c r="BY6" s="216"/>
      <c r="BZ6" s="216"/>
      <c r="CA6" s="216"/>
      <c r="CB6" s="216"/>
      <c r="CC6" s="216"/>
      <c r="CD6" s="216"/>
      <c r="CE6" s="216"/>
      <c r="CF6" s="216"/>
      <c r="CG6" s="216"/>
      <c r="CH6" s="216"/>
      <c r="CI6" s="216"/>
      <c r="CJ6" s="216"/>
      <c r="CK6" s="216"/>
      <c r="CL6" s="216"/>
      <c r="CM6" s="216"/>
      <c r="CN6" s="216"/>
    </row>
    <row r="7" spans="1:92" x14ac:dyDescent="0.2">
      <c r="B7" s="1">
        <v>1</v>
      </c>
      <c r="C7" s="1" t="s">
        <v>1468</v>
      </c>
      <c r="D7" s="39" t="s">
        <v>1428</v>
      </c>
      <c r="F7" s="1" t="s">
        <v>1475</v>
      </c>
      <c r="G7" s="257">
        <v>3500</v>
      </c>
      <c r="H7" s="218"/>
      <c r="I7" s="5"/>
      <c r="J7" s="218"/>
      <c r="K7" s="220"/>
      <c r="L7" s="220"/>
      <c r="M7" s="220"/>
      <c r="N7" s="220"/>
      <c r="O7" s="220"/>
      <c r="P7" s="220"/>
      <c r="Q7" s="220"/>
      <c r="R7" s="220"/>
      <c r="S7" s="5"/>
      <c r="T7" s="220"/>
      <c r="U7" s="220"/>
    </row>
    <row r="8" spans="1:92" ht="15" x14ac:dyDescent="0.25">
      <c r="B8" s="1">
        <v>2</v>
      </c>
      <c r="C8" s="1" t="s">
        <v>1469</v>
      </c>
      <c r="D8" s="39" t="s">
        <v>1428</v>
      </c>
      <c r="F8" t="s">
        <v>1476</v>
      </c>
      <c r="G8" s="257">
        <v>3500</v>
      </c>
      <c r="H8" s="218"/>
      <c r="I8" s="257">
        <v>4500</v>
      </c>
      <c r="J8" s="218"/>
      <c r="K8" s="220"/>
      <c r="L8" s="220"/>
      <c r="M8" s="220"/>
      <c r="N8" s="220"/>
      <c r="O8" s="220"/>
      <c r="P8" s="220"/>
      <c r="Q8" s="220"/>
      <c r="R8" s="220"/>
      <c r="S8" s="5"/>
      <c r="T8" s="220"/>
      <c r="U8" s="220"/>
    </row>
    <row r="9" spans="1:92" x14ac:dyDescent="0.2">
      <c r="B9" s="1">
        <v>3</v>
      </c>
      <c r="C9" s="1" t="s">
        <v>1470</v>
      </c>
      <c r="D9" s="39" t="s">
        <v>1428</v>
      </c>
      <c r="F9" s="1" t="s">
        <v>1475</v>
      </c>
      <c r="G9" s="277">
        <v>3500</v>
      </c>
      <c r="H9" s="218"/>
      <c r="I9" s="277">
        <v>4500</v>
      </c>
      <c r="J9" s="218"/>
      <c r="K9" s="220"/>
      <c r="L9" s="220"/>
      <c r="M9" s="220"/>
      <c r="N9" s="220"/>
      <c r="O9" s="220"/>
      <c r="P9" s="220"/>
      <c r="Q9" s="220"/>
      <c r="R9" s="220"/>
      <c r="S9" s="5"/>
      <c r="T9" s="220"/>
      <c r="U9" s="220"/>
    </row>
    <row r="10" spans="1:92" x14ac:dyDescent="0.2">
      <c r="B10" s="1">
        <v>4</v>
      </c>
      <c r="C10" s="1" t="s">
        <v>1471</v>
      </c>
      <c r="D10" s="39" t="s">
        <v>1428</v>
      </c>
      <c r="F10" s="1" t="s">
        <v>1475</v>
      </c>
      <c r="G10" s="277">
        <v>3500</v>
      </c>
      <c r="H10" s="218"/>
      <c r="I10" s="277">
        <v>4500</v>
      </c>
      <c r="J10" s="218"/>
      <c r="K10" s="220"/>
      <c r="L10" s="220"/>
      <c r="M10" s="220"/>
      <c r="N10" s="220"/>
      <c r="O10" s="220"/>
      <c r="P10" s="220"/>
      <c r="Q10" s="220"/>
      <c r="R10" s="220"/>
      <c r="S10" s="5"/>
      <c r="T10" s="220"/>
      <c r="U10" s="220"/>
    </row>
    <row r="11" spans="1:92" x14ac:dyDescent="0.2">
      <c r="B11" s="1">
        <v>5</v>
      </c>
      <c r="C11" s="1" t="s">
        <v>1472</v>
      </c>
      <c r="D11" s="39" t="s">
        <v>1428</v>
      </c>
      <c r="F11" s="1" t="s">
        <v>1477</v>
      </c>
      <c r="G11" s="277">
        <v>3500</v>
      </c>
      <c r="H11" s="218"/>
      <c r="I11" s="277">
        <v>4500</v>
      </c>
      <c r="J11" s="218"/>
      <c r="K11" s="220"/>
      <c r="L11" s="220"/>
      <c r="M11" s="220"/>
      <c r="N11" s="220"/>
      <c r="O11" s="220"/>
      <c r="P11" s="220"/>
      <c r="Q11" s="220"/>
      <c r="R11" s="220"/>
      <c r="S11" s="5"/>
      <c r="T11" s="220"/>
      <c r="U11" s="220"/>
    </row>
    <row r="12" spans="1:92" ht="15" x14ac:dyDescent="0.25">
      <c r="B12" s="1">
        <v>6</v>
      </c>
      <c r="C12" s="1" t="s">
        <v>1473</v>
      </c>
      <c r="D12" s="39" t="s">
        <v>1465</v>
      </c>
      <c r="E12" s="275">
        <v>1</v>
      </c>
      <c r="F12" t="s">
        <v>1478</v>
      </c>
      <c r="G12" s="5"/>
      <c r="H12" s="218"/>
      <c r="I12" s="5"/>
      <c r="J12" s="218"/>
      <c r="K12" s="220"/>
      <c r="L12" s="220"/>
      <c r="M12" s="220"/>
      <c r="N12" s="220"/>
      <c r="O12" s="220"/>
      <c r="P12" s="220"/>
      <c r="Q12" s="220"/>
      <c r="R12" s="220"/>
      <c r="S12" s="5"/>
      <c r="T12" s="220"/>
      <c r="U12" s="220"/>
    </row>
    <row r="13" spans="1:92" x14ac:dyDescent="0.2">
      <c r="B13" s="1">
        <v>7</v>
      </c>
      <c r="C13" s="1" t="s">
        <v>1474</v>
      </c>
      <c r="D13" s="39" t="s">
        <v>1428</v>
      </c>
      <c r="F13" s="1" t="s">
        <v>1479</v>
      </c>
      <c r="G13" s="5"/>
      <c r="H13" s="218"/>
      <c r="I13" s="5"/>
      <c r="J13" s="218"/>
      <c r="K13" s="220"/>
      <c r="L13" s="220"/>
      <c r="M13" s="220"/>
      <c r="N13" s="220"/>
      <c r="O13" s="220"/>
      <c r="P13" s="220"/>
      <c r="Q13" s="220"/>
      <c r="R13" s="220"/>
      <c r="S13" s="5"/>
      <c r="T13" s="220"/>
      <c r="U13" s="220"/>
    </row>
    <row r="14" spans="1:92" x14ac:dyDescent="0.2">
      <c r="C14" s="6" t="s">
        <v>36</v>
      </c>
      <c r="D14" s="6"/>
      <c r="E14" s="6"/>
      <c r="F14" s="6"/>
      <c r="G14" s="221">
        <f>SUM(G7:G13)</f>
        <v>17500</v>
      </c>
      <c r="H14" s="221">
        <f t="shared" ref="H14:I14" si="0">SUM(H7:H13)</f>
        <v>0</v>
      </c>
      <c r="I14" s="221">
        <f t="shared" si="0"/>
        <v>18000</v>
      </c>
      <c r="J14" s="221">
        <f t="shared" ref="J14:AO14" si="1">SUM(J7:J7)</f>
        <v>0</v>
      </c>
      <c r="K14" s="221">
        <f t="shared" si="1"/>
        <v>0</v>
      </c>
      <c r="L14" s="221">
        <f t="shared" si="1"/>
        <v>0</v>
      </c>
      <c r="M14" s="221">
        <f t="shared" si="1"/>
        <v>0</v>
      </c>
      <c r="N14" s="221">
        <f t="shared" si="1"/>
        <v>0</v>
      </c>
      <c r="O14" s="221">
        <f t="shared" si="1"/>
        <v>0</v>
      </c>
      <c r="P14" s="221">
        <f t="shared" si="1"/>
        <v>0</v>
      </c>
      <c r="Q14" s="221">
        <f t="shared" si="1"/>
        <v>0</v>
      </c>
      <c r="R14" s="221">
        <f t="shared" si="1"/>
        <v>0</v>
      </c>
      <c r="S14" s="221">
        <f t="shared" si="1"/>
        <v>0</v>
      </c>
      <c r="T14" s="221">
        <f t="shared" si="1"/>
        <v>0</v>
      </c>
      <c r="U14" s="221">
        <f t="shared" si="1"/>
        <v>0</v>
      </c>
      <c r="V14" s="221">
        <f t="shared" si="1"/>
        <v>0</v>
      </c>
      <c r="W14" s="221">
        <f t="shared" si="1"/>
        <v>0</v>
      </c>
      <c r="X14" s="221">
        <f t="shared" si="1"/>
        <v>0</v>
      </c>
      <c r="Y14" s="221">
        <f t="shared" si="1"/>
        <v>0</v>
      </c>
      <c r="Z14" s="221">
        <f t="shared" si="1"/>
        <v>0</v>
      </c>
      <c r="AA14" s="221">
        <f t="shared" si="1"/>
        <v>0</v>
      </c>
      <c r="AB14" s="221">
        <f t="shared" si="1"/>
        <v>0</v>
      </c>
      <c r="AC14" s="221">
        <f t="shared" si="1"/>
        <v>0</v>
      </c>
      <c r="AD14" s="221">
        <f t="shared" si="1"/>
        <v>0</v>
      </c>
      <c r="AE14" s="221">
        <f t="shared" si="1"/>
        <v>0</v>
      </c>
      <c r="AF14" s="221">
        <f t="shared" si="1"/>
        <v>0</v>
      </c>
      <c r="AG14" s="221">
        <f t="shared" si="1"/>
        <v>0</v>
      </c>
      <c r="AH14" s="221">
        <f t="shared" si="1"/>
        <v>0</v>
      </c>
      <c r="AI14" s="221">
        <f t="shared" si="1"/>
        <v>0</v>
      </c>
      <c r="AJ14" s="221">
        <f t="shared" si="1"/>
        <v>0</v>
      </c>
      <c r="AK14" s="221">
        <f t="shared" si="1"/>
        <v>0</v>
      </c>
      <c r="AL14" s="221">
        <f t="shared" si="1"/>
        <v>0</v>
      </c>
      <c r="AM14" s="221">
        <f t="shared" si="1"/>
        <v>0</v>
      </c>
      <c r="AN14" s="221">
        <f t="shared" si="1"/>
        <v>0</v>
      </c>
      <c r="AO14" s="221">
        <f t="shared" si="1"/>
        <v>0</v>
      </c>
    </row>
    <row r="15" spans="1:92" x14ac:dyDescent="0.2">
      <c r="F15" s="166" t="s">
        <v>1325</v>
      </c>
      <c r="G15" s="258">
        <f>+G9+G10+G11+G12+G13</f>
        <v>10500</v>
      </c>
      <c r="I15" s="183">
        <f>+I7+I8+I12+I13</f>
        <v>4500</v>
      </c>
      <c r="M15" s="194">
        <f>M7</f>
        <v>0</v>
      </c>
    </row>
    <row r="16" spans="1:92" s="194" customFormat="1" x14ac:dyDescent="0.2">
      <c r="A16" s="1"/>
      <c r="B16" s="1"/>
      <c r="C16" s="1"/>
      <c r="D16" s="1"/>
      <c r="E16" s="1"/>
      <c r="F16" s="222" t="s">
        <v>1326</v>
      </c>
      <c r="G16" s="258">
        <f>G14-G15+I8</f>
        <v>11500</v>
      </c>
      <c r="H16" s="183"/>
      <c r="I16" s="276">
        <f>I14-I15+G9+G10+G11</f>
        <v>24000</v>
      </c>
      <c r="J16" s="183"/>
      <c r="K16" s="220"/>
      <c r="M16" s="2"/>
      <c r="O16" s="220"/>
      <c r="P16" s="183"/>
      <c r="R16" s="183"/>
      <c r="S16" s="2"/>
    </row>
    <row r="17" spans="1:12" s="194" customFormat="1" x14ac:dyDescent="0.2">
      <c r="A17" s="1"/>
      <c r="B17" s="1"/>
      <c r="C17" s="1"/>
      <c r="D17" s="1"/>
      <c r="E17" s="1"/>
      <c r="F17" s="222"/>
      <c r="G17" s="183"/>
      <c r="H17" s="183"/>
      <c r="I17" s="183">
        <v>24000</v>
      </c>
      <c r="J17" s="183"/>
    </row>
    <row r="18" spans="1:12" x14ac:dyDescent="0.2">
      <c r="F18" s="222" t="s">
        <v>1466</v>
      </c>
      <c r="I18" s="183" t="s">
        <v>1481</v>
      </c>
      <c r="K18" s="183"/>
      <c r="L18" s="183"/>
    </row>
    <row r="19" spans="1:12" x14ac:dyDescent="0.2">
      <c r="K19" s="183"/>
      <c r="L19" s="183"/>
    </row>
    <row r="20" spans="1:12" x14ac:dyDescent="0.2">
      <c r="K20" s="183"/>
      <c r="L20" s="183"/>
    </row>
    <row r="21" spans="1:12" x14ac:dyDescent="0.2">
      <c r="K21" s="183"/>
      <c r="L21" s="183"/>
    </row>
    <row r="22" spans="1:12" x14ac:dyDescent="0.2">
      <c r="K22" s="183"/>
      <c r="L22" s="183"/>
    </row>
    <row r="23" spans="1:12" s="194" customFormat="1" x14ac:dyDescent="0.2">
      <c r="A23" s="1"/>
      <c r="B23" s="1"/>
      <c r="C23" s="1"/>
      <c r="D23" s="1"/>
      <c r="E23" s="1"/>
      <c r="F23" s="1"/>
      <c r="G23" s="183"/>
      <c r="H23" s="183"/>
      <c r="I23" s="183"/>
      <c r="J23" s="183"/>
      <c r="K23" s="183"/>
      <c r="L23" s="183"/>
    </row>
    <row r="24" spans="1:12" s="194" customFormat="1" x14ac:dyDescent="0.2">
      <c r="A24" s="1"/>
      <c r="B24" s="1"/>
      <c r="C24" s="1"/>
      <c r="D24" s="1"/>
      <c r="E24" s="1"/>
      <c r="F24" s="1"/>
      <c r="G24" s="183"/>
      <c r="H24" s="183"/>
      <c r="I24" s="183"/>
      <c r="J24" s="183"/>
      <c r="K24" s="183"/>
      <c r="L24" s="183"/>
    </row>
  </sheetData>
  <mergeCells count="6">
    <mergeCell ref="AE4:AO4"/>
    <mergeCell ref="B2:G2"/>
    <mergeCell ref="B3:G3"/>
    <mergeCell ref="H3:J3"/>
    <mergeCell ref="B4:G4"/>
    <mergeCell ref="I4:Q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DS75"/>
  <sheetViews>
    <sheetView topLeftCell="A25" zoomScaleNormal="100" workbookViewId="0">
      <selection activeCell="C43" sqref="C43"/>
    </sheetView>
  </sheetViews>
  <sheetFormatPr baseColWidth="10" defaultColWidth="11.42578125" defaultRowHeight="14.25" x14ac:dyDescent="0.2"/>
  <cols>
    <col min="1" max="1" width="11.7109375" style="1" customWidth="1"/>
    <col min="2" max="2" width="10.140625" style="2" bestFit="1" customWidth="1"/>
    <col min="3" max="3" width="43.5703125" style="2" bestFit="1" customWidth="1"/>
    <col min="4" max="4" width="16.7109375" style="2" bestFit="1" customWidth="1"/>
    <col min="5" max="5" width="22" style="1" bestFit="1" customWidth="1"/>
    <col min="6" max="6" width="15.85546875" style="1" customWidth="1"/>
    <col min="7" max="7" width="35" style="1" customWidth="1"/>
    <col min="8" max="8" width="36.28515625" style="1" bestFit="1" customWidth="1"/>
    <col min="9" max="9" width="29.5703125" style="1" bestFit="1" customWidth="1"/>
    <col min="10" max="10" width="16.7109375" style="1" customWidth="1"/>
    <col min="11" max="16384" width="11.42578125" style="1"/>
  </cols>
  <sheetData>
    <row r="2" spans="1:10" ht="15.75" x14ac:dyDescent="0.25">
      <c r="B2" s="4" t="s">
        <v>31</v>
      </c>
      <c r="C2" s="4" t="s">
        <v>32</v>
      </c>
      <c r="D2" s="4" t="s">
        <v>33</v>
      </c>
      <c r="E2" s="3" t="s">
        <v>70</v>
      </c>
      <c r="F2" s="3" t="s">
        <v>71</v>
      </c>
      <c r="G2" s="3" t="s">
        <v>72</v>
      </c>
    </row>
    <row r="3" spans="1:10" x14ac:dyDescent="0.2">
      <c r="A3" s="3" t="s">
        <v>34</v>
      </c>
      <c r="B3" s="2">
        <v>1475</v>
      </c>
      <c r="C3" s="2">
        <v>3200</v>
      </c>
      <c r="E3" s="57">
        <v>3450</v>
      </c>
      <c r="F3" s="57">
        <v>5375</v>
      </c>
      <c r="G3" s="57">
        <v>4780</v>
      </c>
    </row>
    <row r="4" spans="1:10" x14ac:dyDescent="0.2">
      <c r="A4" s="3" t="s">
        <v>29</v>
      </c>
      <c r="B4" s="2">
        <v>3450</v>
      </c>
      <c r="C4" s="2">
        <v>4200</v>
      </c>
      <c r="D4" s="2">
        <v>3950</v>
      </c>
    </row>
    <row r="5" spans="1:10" x14ac:dyDescent="0.2">
      <c r="A5" s="3" t="s">
        <v>30</v>
      </c>
      <c r="B5" s="2">
        <v>3450</v>
      </c>
      <c r="C5" s="2">
        <v>4200</v>
      </c>
      <c r="D5" s="2">
        <v>3950</v>
      </c>
    </row>
    <row r="7" spans="1:10" x14ac:dyDescent="0.2">
      <c r="A7" s="1" t="s">
        <v>54</v>
      </c>
      <c r="B7" s="1"/>
      <c r="C7" s="1"/>
      <c r="D7" s="1"/>
    </row>
    <row r="8" spans="1:10" ht="18" x14ac:dyDescent="0.25">
      <c r="A8" s="1" t="s">
        <v>41</v>
      </c>
      <c r="B8" s="1"/>
      <c r="C8" s="1"/>
      <c r="D8" s="1"/>
    </row>
    <row r="9" spans="1:10" x14ac:dyDescent="0.2">
      <c r="A9" s="1" t="s">
        <v>40</v>
      </c>
      <c r="B9" s="1"/>
      <c r="C9" s="1"/>
      <c r="D9" s="1"/>
    </row>
    <row r="10" spans="1:10" ht="14.25" customHeight="1" x14ac:dyDescent="0.2">
      <c r="A10" s="1" t="s">
        <v>37</v>
      </c>
      <c r="B10" s="1"/>
      <c r="C10" s="1"/>
      <c r="D10" s="1"/>
    </row>
    <row r="11" spans="1:10" ht="14.25" customHeight="1" x14ac:dyDescent="0.2">
      <c r="A11" s="1" t="s">
        <v>39</v>
      </c>
      <c r="B11" s="1"/>
      <c r="C11" s="1"/>
      <c r="D11" s="1"/>
    </row>
    <row r="12" spans="1:10" customFormat="1" ht="15" x14ac:dyDescent="0.25">
      <c r="A12" s="1" t="s">
        <v>38</v>
      </c>
      <c r="B12" s="1"/>
    </row>
    <row r="13" spans="1:10" ht="15" customHeight="1" x14ac:dyDescent="0.25">
      <c r="A13" s="1" t="s">
        <v>35</v>
      </c>
      <c r="B13" s="1"/>
      <c r="C13" s="1"/>
      <c r="D13" s="1"/>
    </row>
    <row r="15" spans="1:10" ht="15" x14ac:dyDescent="0.25">
      <c r="B15" s="1"/>
      <c r="C15" s="1"/>
      <c r="D15" s="56"/>
      <c r="E15" s="56"/>
      <c r="F15" s="59"/>
      <c r="G15" s="58"/>
      <c r="H15" s="41"/>
      <c r="I15" s="41"/>
      <c r="J15" s="41"/>
    </row>
    <row r="16" spans="1:10" ht="18.75" x14ac:dyDescent="0.25">
      <c r="B16" s="278" t="s">
        <v>149</v>
      </c>
      <c r="C16" s="278"/>
      <c r="D16" s="278"/>
      <c r="E16" s="278"/>
      <c r="F16" s="278"/>
      <c r="G16" s="278"/>
      <c r="H16" s="47"/>
      <c r="I16" s="47"/>
      <c r="J16" s="47"/>
    </row>
    <row r="17" spans="1:10" ht="18.75" x14ac:dyDescent="0.25">
      <c r="B17" s="278" t="s">
        <v>152</v>
      </c>
      <c r="C17" s="278"/>
      <c r="D17" s="278"/>
      <c r="E17" s="278"/>
      <c r="F17" s="278"/>
      <c r="G17" s="278"/>
      <c r="H17" s="278"/>
      <c r="I17" s="278"/>
      <c r="J17" s="278"/>
    </row>
    <row r="18" spans="1:10" ht="18.75" x14ac:dyDescent="0.25">
      <c r="B18" s="278" t="s">
        <v>151</v>
      </c>
      <c r="C18" s="278"/>
      <c r="D18" s="278"/>
      <c r="E18" s="278"/>
      <c r="F18" s="278"/>
      <c r="G18" s="278"/>
      <c r="H18" s="278"/>
      <c r="I18" s="278"/>
      <c r="J18" s="278"/>
    </row>
    <row r="19" spans="1:10" x14ac:dyDescent="0.2">
      <c r="B19" s="1"/>
      <c r="C19" s="1"/>
      <c r="D19" s="1"/>
    </row>
    <row r="20" spans="1:10" x14ac:dyDescent="0.2">
      <c r="B20" s="1"/>
      <c r="C20" s="1"/>
      <c r="D20" s="1"/>
    </row>
    <row r="21" spans="1:10" x14ac:dyDescent="0.2">
      <c r="B21" s="1"/>
      <c r="C21" s="1"/>
      <c r="D21" s="1"/>
    </row>
    <row r="22" spans="1:10" ht="16.5" x14ac:dyDescent="0.25">
      <c r="A22" s="63" t="s">
        <v>153</v>
      </c>
      <c r="B22" s="54" t="s">
        <v>0</v>
      </c>
      <c r="C22" s="54" t="s">
        <v>1</v>
      </c>
      <c r="D22" s="54" t="s">
        <v>64</v>
      </c>
      <c r="E22" s="54" t="s">
        <v>63</v>
      </c>
      <c r="F22" s="290" t="s">
        <v>65</v>
      </c>
      <c r="G22" s="290"/>
    </row>
    <row r="23" spans="1:10" ht="15" x14ac:dyDescent="0.25">
      <c r="A23" s="65" t="s">
        <v>154</v>
      </c>
      <c r="B23" s="64">
        <v>1</v>
      </c>
      <c r="C23" s="65" t="s">
        <v>156</v>
      </c>
      <c r="D23" s="65">
        <v>4561019714</v>
      </c>
      <c r="E23" s="65">
        <v>4566437660</v>
      </c>
      <c r="F23" s="66" t="s">
        <v>160</v>
      </c>
      <c r="G23" s="66"/>
    </row>
    <row r="24" spans="1:10" ht="15" x14ac:dyDescent="0.25">
      <c r="A24" s="65" t="s">
        <v>154</v>
      </c>
      <c r="B24" s="64">
        <v>2</v>
      </c>
      <c r="C24" s="65" t="s">
        <v>80</v>
      </c>
      <c r="D24" s="65">
        <v>4111044365</v>
      </c>
      <c r="E24" s="65">
        <v>4116610723</v>
      </c>
      <c r="F24" s="66" t="s">
        <v>161</v>
      </c>
      <c r="G24" s="66"/>
    </row>
    <row r="25" spans="1:10" ht="15" x14ac:dyDescent="0.25">
      <c r="A25" s="65" t="s">
        <v>154</v>
      </c>
      <c r="B25" s="64">
        <v>3</v>
      </c>
      <c r="C25" s="65" t="s">
        <v>94</v>
      </c>
      <c r="D25" s="65">
        <v>4441703136</v>
      </c>
      <c r="E25" s="65"/>
      <c r="F25" s="66" t="s">
        <v>162</v>
      </c>
      <c r="G25" s="66"/>
      <c r="H25" s="1" t="s">
        <v>76</v>
      </c>
    </row>
    <row r="26" spans="1:10" ht="15" x14ac:dyDescent="0.25">
      <c r="A26" s="65" t="s">
        <v>154</v>
      </c>
      <c r="B26" s="64">
        <v>4</v>
      </c>
      <c r="C26" s="65" t="s">
        <v>100</v>
      </c>
      <c r="D26" s="65">
        <v>4611357850</v>
      </c>
      <c r="E26" s="65">
        <v>4116611263</v>
      </c>
      <c r="F26" s="66" t="s">
        <v>163</v>
      </c>
      <c r="G26" s="66"/>
    </row>
    <row r="27" spans="1:10" ht="15" x14ac:dyDescent="0.25">
      <c r="A27" s="65" t="s">
        <v>155</v>
      </c>
      <c r="B27" s="64">
        <v>5</v>
      </c>
      <c r="C27" s="65" t="s">
        <v>87</v>
      </c>
      <c r="D27" s="65">
        <v>7551305641</v>
      </c>
      <c r="E27" s="65">
        <v>4131663144</v>
      </c>
      <c r="F27" s="66" t="s">
        <v>164</v>
      </c>
      <c r="G27" s="66"/>
    </row>
    <row r="28" spans="1:10" ht="15" x14ac:dyDescent="0.25">
      <c r="A28" s="65" t="s">
        <v>154</v>
      </c>
      <c r="B28" s="64">
        <v>6</v>
      </c>
      <c r="C28" s="65" t="s">
        <v>84</v>
      </c>
      <c r="D28" s="65">
        <v>4611220245</v>
      </c>
      <c r="E28" s="65">
        <v>4773926577</v>
      </c>
      <c r="F28" s="66" t="s">
        <v>165</v>
      </c>
      <c r="G28" s="66"/>
    </row>
    <row r="29" spans="1:10" ht="15" x14ac:dyDescent="0.25">
      <c r="A29" s="65" t="s">
        <v>154</v>
      </c>
      <c r="B29" s="64">
        <v>7</v>
      </c>
      <c r="C29" s="65" t="s">
        <v>79</v>
      </c>
      <c r="D29" s="65">
        <v>4612390101</v>
      </c>
      <c r="E29" s="65">
        <v>4616091187</v>
      </c>
      <c r="F29" s="66" t="s">
        <v>166</v>
      </c>
      <c r="G29" s="66"/>
      <c r="H29" s="1" t="s">
        <v>76</v>
      </c>
    </row>
    <row r="30" spans="1:10" ht="15" x14ac:dyDescent="0.25">
      <c r="A30" s="65" t="s">
        <v>154</v>
      </c>
      <c r="B30" s="64">
        <v>8</v>
      </c>
      <c r="C30" s="65" t="s">
        <v>96</v>
      </c>
      <c r="D30" s="65">
        <v>4721070137</v>
      </c>
      <c r="E30" s="65">
        <v>4727917196</v>
      </c>
      <c r="F30" s="66" t="s">
        <v>167</v>
      </c>
      <c r="G30" s="66"/>
    </row>
    <row r="31" spans="1:10" ht="15" x14ac:dyDescent="0.25">
      <c r="A31" s="65" t="s">
        <v>154</v>
      </c>
      <c r="B31" s="64">
        <v>9</v>
      </c>
      <c r="C31" s="65" t="s">
        <v>157</v>
      </c>
      <c r="D31" s="65">
        <v>4776738595</v>
      </c>
      <c r="E31" s="65">
        <v>4777780469</v>
      </c>
      <c r="F31" s="66" t="s">
        <v>168</v>
      </c>
      <c r="G31" s="66"/>
      <c r="J31" s="2"/>
    </row>
    <row r="32" spans="1:10" ht="15" x14ac:dyDescent="0.25">
      <c r="A32" s="65" t="s">
        <v>154</v>
      </c>
      <c r="B32" s="64">
        <v>10</v>
      </c>
      <c r="C32" s="65" t="s">
        <v>77</v>
      </c>
      <c r="D32" s="65">
        <v>4561123463</v>
      </c>
      <c r="E32" s="65">
        <v>4731148859</v>
      </c>
      <c r="F32" s="66" t="s">
        <v>169</v>
      </c>
      <c r="G32" s="66"/>
      <c r="J32" s="2"/>
    </row>
    <row r="33" spans="1:123" ht="15" x14ac:dyDescent="0.25">
      <c r="A33" s="65" t="s">
        <v>154</v>
      </c>
      <c r="B33" s="64">
        <v>11</v>
      </c>
      <c r="C33" s="65" t="s">
        <v>93</v>
      </c>
      <c r="D33" s="65">
        <v>4771090404</v>
      </c>
      <c r="E33" s="65"/>
      <c r="F33" s="66" t="s">
        <v>180</v>
      </c>
      <c r="G33" s="66"/>
      <c r="J33" s="2"/>
    </row>
    <row r="34" spans="1:123" ht="15" x14ac:dyDescent="0.25">
      <c r="A34" s="65" t="s">
        <v>154</v>
      </c>
      <c r="B34" s="64">
        <v>12</v>
      </c>
      <c r="C34" s="65" t="s">
        <v>85</v>
      </c>
      <c r="D34" s="65">
        <v>4611267384</v>
      </c>
      <c r="E34" s="65">
        <v>4616620448</v>
      </c>
      <c r="F34" s="66" t="s">
        <v>170</v>
      </c>
      <c r="G34" s="66"/>
      <c r="J34" s="41"/>
    </row>
    <row r="35" spans="1:123" ht="15" x14ac:dyDescent="0.25">
      <c r="A35" s="65" t="s">
        <v>154</v>
      </c>
      <c r="B35" s="64">
        <v>13</v>
      </c>
      <c r="C35" s="65" t="s">
        <v>107</v>
      </c>
      <c r="D35" s="65">
        <v>4611800845</v>
      </c>
      <c r="E35" s="65">
        <v>4611567430</v>
      </c>
      <c r="F35" s="66" t="s">
        <v>171</v>
      </c>
      <c r="G35" s="66"/>
      <c r="J35" s="41"/>
    </row>
    <row r="36" spans="1:123" ht="15" x14ac:dyDescent="0.25">
      <c r="A36" s="65" t="s">
        <v>154</v>
      </c>
      <c r="B36" s="64">
        <v>14</v>
      </c>
      <c r="C36" s="65" t="s">
        <v>89</v>
      </c>
      <c r="D36" s="65">
        <v>4612280278</v>
      </c>
      <c r="E36" s="65">
        <v>4131582952</v>
      </c>
      <c r="F36" s="66" t="s">
        <v>172</v>
      </c>
      <c r="G36" s="66"/>
      <c r="J36" s="45"/>
    </row>
    <row r="37" spans="1:123" ht="15" x14ac:dyDescent="0.25">
      <c r="A37" s="65" t="s">
        <v>154</v>
      </c>
      <c r="B37" s="64">
        <v>15</v>
      </c>
      <c r="C37" s="65" t="s">
        <v>104</v>
      </c>
      <c r="D37" s="65">
        <v>4612114611</v>
      </c>
      <c r="E37" s="65">
        <v>4616165121</v>
      </c>
      <c r="F37" s="66" t="s">
        <v>173</v>
      </c>
      <c r="G37" s="66"/>
      <c r="J37" s="45"/>
    </row>
    <row r="38" spans="1:123" ht="15" x14ac:dyDescent="0.25">
      <c r="A38" s="65" t="s">
        <v>154</v>
      </c>
      <c r="B38" s="64">
        <v>16</v>
      </c>
      <c r="C38" s="65" t="s">
        <v>98</v>
      </c>
      <c r="D38" s="65">
        <v>4611670679</v>
      </c>
      <c r="E38" s="65"/>
      <c r="F38" s="66" t="s">
        <v>174</v>
      </c>
      <c r="G38" s="66"/>
      <c r="J38" s="45"/>
    </row>
    <row r="39" spans="1:123" ht="15" x14ac:dyDescent="0.25">
      <c r="A39" s="65" t="s">
        <v>154</v>
      </c>
      <c r="B39" s="64">
        <v>17</v>
      </c>
      <c r="C39" s="65" t="s">
        <v>158</v>
      </c>
      <c r="D39" s="65">
        <v>4561099830</v>
      </c>
      <c r="E39" s="65">
        <v>4737332666</v>
      </c>
      <c r="F39" s="66" t="s">
        <v>175</v>
      </c>
      <c r="G39" s="66"/>
      <c r="J39" s="45"/>
    </row>
    <row r="40" spans="1:123" ht="15" x14ac:dyDescent="0.25">
      <c r="A40" s="65" t="s">
        <v>154</v>
      </c>
      <c r="B40" s="64">
        <v>18</v>
      </c>
      <c r="C40" s="65" t="s">
        <v>91</v>
      </c>
      <c r="D40" s="65">
        <v>4131016313</v>
      </c>
      <c r="E40" s="65">
        <v>4131582529</v>
      </c>
      <c r="F40" s="66" t="s">
        <v>176</v>
      </c>
      <c r="G40" s="66"/>
      <c r="J40" s="45"/>
    </row>
    <row r="41" spans="1:123" ht="15" x14ac:dyDescent="0.25">
      <c r="A41" s="65" t="s">
        <v>154</v>
      </c>
      <c r="B41" s="64">
        <v>19</v>
      </c>
      <c r="C41" s="65" t="s">
        <v>105</v>
      </c>
      <c r="D41" s="65">
        <v>4115937842</v>
      </c>
      <c r="E41" s="65">
        <v>4111004493</v>
      </c>
      <c r="F41" s="66" t="s">
        <v>177</v>
      </c>
      <c r="G41" s="66"/>
      <c r="H41" s="1" t="s">
        <v>76</v>
      </c>
      <c r="J41" s="45"/>
    </row>
    <row r="42" spans="1:123" ht="15" x14ac:dyDescent="0.25">
      <c r="A42" s="65" t="s">
        <v>154</v>
      </c>
      <c r="B42" s="64">
        <v>20</v>
      </c>
      <c r="C42" s="65" t="s">
        <v>97</v>
      </c>
      <c r="D42" s="65">
        <v>4646509022</v>
      </c>
      <c r="E42" s="65"/>
      <c r="F42" s="66" t="s">
        <v>178</v>
      </c>
      <c r="G42" s="66"/>
      <c r="J42" s="45"/>
    </row>
    <row r="43" spans="1:123" ht="15" x14ac:dyDescent="0.25">
      <c r="A43" s="65" t="s">
        <v>155</v>
      </c>
      <c r="B43" s="64">
        <v>21</v>
      </c>
      <c r="C43" s="65" t="s">
        <v>159</v>
      </c>
      <c r="D43" s="65">
        <v>4612271577</v>
      </c>
      <c r="E43" s="65"/>
      <c r="F43" s="66" t="s">
        <v>179</v>
      </c>
      <c r="G43" s="66"/>
      <c r="H43" s="1" t="s">
        <v>76</v>
      </c>
      <c r="J43" s="45"/>
    </row>
    <row r="44" spans="1:123" x14ac:dyDescent="0.2">
      <c r="B44" s="1"/>
      <c r="C44" s="1"/>
      <c r="D44" s="1"/>
      <c r="E44" s="48"/>
      <c r="F44" s="45"/>
      <c r="G44" s="49"/>
      <c r="H44" s="45"/>
      <c r="I44" s="5"/>
      <c r="J44" s="45"/>
    </row>
    <row r="45" spans="1:123" x14ac:dyDescent="0.2">
      <c r="B45" s="1"/>
      <c r="C45" s="1"/>
      <c r="D45" s="1"/>
      <c r="E45" s="48"/>
      <c r="F45" s="45"/>
      <c r="G45" s="49"/>
      <c r="H45" s="45"/>
      <c r="I45" s="5"/>
      <c r="J45" s="45"/>
    </row>
    <row r="46" spans="1:123" x14ac:dyDescent="0.2">
      <c r="B46" s="1"/>
      <c r="C46" s="1"/>
      <c r="D46" s="1"/>
      <c r="E46" s="49"/>
      <c r="F46" s="45"/>
      <c r="G46" s="49"/>
      <c r="H46" s="45"/>
      <c r="I46" s="5"/>
      <c r="J46" s="45"/>
    </row>
    <row r="47" spans="1:123" ht="15" x14ac:dyDescent="0.25">
      <c r="B47" s="1"/>
      <c r="C47" s="1"/>
      <c r="D47" s="1"/>
      <c r="E47" s="49"/>
      <c r="F47" s="45"/>
      <c r="G47" s="5"/>
      <c r="H47" s="45"/>
      <c r="I47" s="5"/>
      <c r="J47" s="45"/>
      <c r="K47"/>
      <c r="L47" s="2"/>
      <c r="M47"/>
      <c r="N47" s="2"/>
      <c r="O47"/>
      <c r="P47" s="2"/>
      <c r="Q47"/>
      <c r="R47" s="2"/>
      <c r="S47"/>
      <c r="T47" s="2"/>
      <c r="U47"/>
      <c r="V47" s="2"/>
      <c r="W47"/>
      <c r="X47" s="2"/>
      <c r="Y47"/>
      <c r="Z47" s="2"/>
      <c r="AA47"/>
      <c r="AB47" s="2"/>
      <c r="AC47"/>
      <c r="AD47" s="2"/>
      <c r="AE47"/>
      <c r="AF47" s="2"/>
      <c r="AG47"/>
      <c r="AH47" s="2"/>
      <c r="AI47"/>
      <c r="AJ47" s="2"/>
      <c r="AK47"/>
      <c r="AL47" s="2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</row>
    <row r="48" spans="1:123" ht="15" x14ac:dyDescent="0.25">
      <c r="B48" s="1"/>
      <c r="C48" s="1"/>
      <c r="D48" s="1"/>
      <c r="E48" s="48"/>
      <c r="F48" s="45"/>
      <c r="G48" s="49"/>
      <c r="H48" s="45"/>
      <c r="I48" s="5"/>
      <c r="J48" s="45"/>
      <c r="K48"/>
      <c r="L48" s="2"/>
      <c r="M48"/>
      <c r="N48" s="2"/>
      <c r="O48"/>
      <c r="P48" s="2"/>
      <c r="Q48"/>
      <c r="R48" s="2"/>
      <c r="S48"/>
      <c r="T48" s="2"/>
      <c r="U48"/>
      <c r="V48" s="2"/>
      <c r="W48"/>
      <c r="X48" s="2"/>
      <c r="Y48"/>
      <c r="Z48" s="2"/>
      <c r="AA48"/>
      <c r="AB48" s="2"/>
      <c r="AC48"/>
      <c r="AD48" s="2"/>
      <c r="AE48"/>
      <c r="AF48" s="2"/>
      <c r="AG48"/>
      <c r="AH48" s="2"/>
      <c r="AI48"/>
      <c r="AJ48" s="2"/>
      <c r="AK48"/>
      <c r="AL48" s="2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</row>
    <row r="49" spans="2:123" ht="15" x14ac:dyDescent="0.25">
      <c r="B49" s="1"/>
      <c r="C49" s="1"/>
      <c r="D49" s="1"/>
      <c r="E49" s="52"/>
      <c r="F49" s="45"/>
      <c r="G49" s="50"/>
      <c r="H49" s="45"/>
      <c r="I49" s="49"/>
      <c r="J49" s="45"/>
      <c r="K49"/>
      <c r="L49" s="2"/>
      <c r="M49"/>
      <c r="N49" s="2"/>
      <c r="O49"/>
      <c r="P49" s="2"/>
      <c r="Q49"/>
      <c r="R49" s="2"/>
      <c r="S49"/>
      <c r="T49" s="2"/>
      <c r="U49"/>
      <c r="V49" s="2"/>
      <c r="W49"/>
      <c r="X49" s="2"/>
      <c r="Y49"/>
      <c r="Z49" s="2"/>
      <c r="AA49"/>
      <c r="AB49" s="2"/>
      <c r="AC49"/>
      <c r="AD49" s="2"/>
      <c r="AE49"/>
      <c r="AF49" s="2"/>
      <c r="AG49"/>
      <c r="AH49" s="2"/>
      <c r="AI49"/>
      <c r="AJ49" s="2"/>
      <c r="AK49"/>
      <c r="AL49" s="2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</row>
    <row r="50" spans="2:123" ht="16.5" x14ac:dyDescent="0.25">
      <c r="B50" s="1"/>
      <c r="C50" s="1"/>
      <c r="D50" s="1"/>
      <c r="E50" s="49"/>
      <c r="F50" s="45"/>
      <c r="G50" s="49"/>
      <c r="H50" s="45"/>
      <c r="I50" s="5"/>
      <c r="J50" s="45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</row>
    <row r="51" spans="2:123" ht="16.5" x14ac:dyDescent="0.25">
      <c r="B51" s="1"/>
      <c r="C51" s="1"/>
      <c r="D51" s="1"/>
      <c r="E51" s="48"/>
      <c r="F51" s="45"/>
      <c r="G51" s="5"/>
      <c r="H51" s="45"/>
      <c r="I51" s="5"/>
      <c r="J51" s="45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3"/>
      <c r="AN51" s="44"/>
      <c r="AO51" s="43"/>
      <c r="AP51" s="44"/>
      <c r="AQ51" s="43"/>
      <c r="AR51" s="44"/>
      <c r="AS51" s="43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</row>
    <row r="52" spans="2:123" ht="15" x14ac:dyDescent="0.25">
      <c r="B52" s="1"/>
      <c r="C52" s="1"/>
      <c r="D52" s="1"/>
      <c r="E52" s="41"/>
      <c r="F52" s="41"/>
      <c r="G52" s="41"/>
      <c r="H52" s="41"/>
      <c r="I52" s="41"/>
      <c r="J52" s="41"/>
      <c r="K52" s="5"/>
      <c r="L52" s="45"/>
      <c r="M52" s="5"/>
      <c r="N52" s="45"/>
      <c r="O52" s="5"/>
      <c r="P52" s="45"/>
      <c r="Q52" s="5"/>
      <c r="R52" s="45"/>
      <c r="S52" s="5"/>
      <c r="T52" s="45"/>
      <c r="U52" s="5"/>
      <c r="V52" s="45"/>
      <c r="W52" s="5"/>
      <c r="X52" s="45"/>
      <c r="Y52" s="5"/>
      <c r="Z52" s="45"/>
      <c r="AA52" s="5"/>
      <c r="AB52" s="45"/>
      <c r="AC52" s="5"/>
      <c r="AD52" s="45"/>
      <c r="AE52" s="5"/>
      <c r="AF52" s="45"/>
      <c r="AG52" s="5"/>
      <c r="AH52" s="45"/>
      <c r="AI52" s="5"/>
      <c r="AJ52" s="45"/>
      <c r="AK52" s="5"/>
      <c r="AL52" s="45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</row>
    <row r="53" spans="2:123" ht="15" x14ac:dyDescent="0.25">
      <c r="B53" s="1"/>
      <c r="C53" s="1"/>
      <c r="D53" s="1"/>
      <c r="E53" s="41"/>
      <c r="F53" s="41"/>
      <c r="G53" s="41"/>
      <c r="H53" s="41"/>
      <c r="I53" s="41"/>
      <c r="J53" s="41"/>
      <c r="K53" s="5"/>
      <c r="L53" s="45"/>
      <c r="M53" s="5"/>
      <c r="N53" s="45"/>
      <c r="O53" s="5"/>
      <c r="P53" s="45"/>
      <c r="Q53" s="5"/>
      <c r="R53" s="45"/>
      <c r="S53" s="5"/>
      <c r="T53" s="45"/>
      <c r="U53" s="5"/>
      <c r="V53" s="45"/>
      <c r="W53" s="5"/>
      <c r="X53" s="45"/>
      <c r="Y53" s="5"/>
      <c r="Z53" s="45"/>
      <c r="AA53" s="5"/>
      <c r="AB53" s="45"/>
      <c r="AC53" s="5"/>
      <c r="AD53" s="45"/>
      <c r="AE53" s="5"/>
      <c r="AF53" s="45"/>
      <c r="AG53" s="5"/>
      <c r="AH53" s="45"/>
      <c r="AI53" s="5"/>
      <c r="AJ53" s="45"/>
      <c r="AK53" s="5"/>
      <c r="AL53" s="45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</row>
    <row r="54" spans="2:123" ht="15" x14ac:dyDescent="0.25">
      <c r="B54" s="1"/>
      <c r="C54" s="1"/>
      <c r="D54" s="1"/>
      <c r="E54" s="41"/>
      <c r="F54" s="41"/>
      <c r="G54" s="41"/>
      <c r="H54" s="41"/>
      <c r="I54" s="41"/>
      <c r="J54" s="41"/>
      <c r="K54" s="5"/>
      <c r="L54" s="45"/>
      <c r="M54" s="5"/>
      <c r="N54" s="45"/>
      <c r="O54" s="5"/>
      <c r="P54" s="45"/>
      <c r="Q54" s="5"/>
      <c r="R54" s="45"/>
      <c r="S54" s="5"/>
      <c r="T54" s="45"/>
      <c r="U54" s="5"/>
      <c r="V54" s="45"/>
      <c r="W54" s="5"/>
      <c r="X54" s="45"/>
      <c r="Y54" s="5"/>
      <c r="Z54" s="45"/>
      <c r="AA54" s="5"/>
      <c r="AB54" s="45"/>
      <c r="AC54" s="5"/>
      <c r="AD54" s="45"/>
      <c r="AE54" s="5"/>
      <c r="AF54" s="45"/>
      <c r="AG54" s="5"/>
      <c r="AH54" s="45"/>
      <c r="AI54" s="5"/>
      <c r="AJ54" s="45"/>
      <c r="AK54" s="5"/>
      <c r="AL54" s="45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</row>
    <row r="55" spans="2:123" ht="15" x14ac:dyDescent="0.25">
      <c r="B55" s="1"/>
      <c r="C55" s="1"/>
      <c r="D55" s="1"/>
      <c r="E55" s="41"/>
      <c r="F55" s="41"/>
      <c r="G55" s="41"/>
      <c r="H55" s="41"/>
      <c r="I55" s="41"/>
      <c r="J55" s="41"/>
      <c r="K55" s="5"/>
      <c r="L55" s="45"/>
      <c r="M55" s="5"/>
      <c r="N55" s="45"/>
      <c r="O55" s="5"/>
      <c r="P55" s="45"/>
      <c r="Q55" s="5"/>
      <c r="R55" s="45"/>
      <c r="S55" s="5"/>
      <c r="T55" s="45"/>
      <c r="U55" s="5"/>
      <c r="V55" s="45"/>
      <c r="W55" s="5"/>
      <c r="X55" s="45"/>
      <c r="Y55" s="5"/>
      <c r="Z55" s="45"/>
      <c r="AA55" s="5"/>
      <c r="AB55" s="45"/>
      <c r="AC55" s="5"/>
      <c r="AD55" s="45"/>
      <c r="AE55" s="5"/>
      <c r="AF55" s="45"/>
      <c r="AG55" s="5"/>
      <c r="AH55" s="45"/>
      <c r="AI55" s="5"/>
      <c r="AJ55" s="45"/>
      <c r="AK55" s="5"/>
      <c r="AL55" s="4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</row>
    <row r="56" spans="2:123" ht="15" x14ac:dyDescent="0.25">
      <c r="B56" s="1"/>
      <c r="C56" s="1"/>
      <c r="D56" s="1"/>
      <c r="K56" s="5"/>
      <c r="L56" s="45"/>
      <c r="M56" s="5"/>
      <c r="N56" s="45"/>
      <c r="O56" s="5"/>
      <c r="P56" s="45"/>
      <c r="Q56" s="5"/>
      <c r="R56" s="45"/>
      <c r="S56" s="5"/>
      <c r="T56" s="45"/>
      <c r="U56" s="5"/>
      <c r="V56" s="45"/>
      <c r="W56" s="5"/>
      <c r="X56" s="45"/>
      <c r="Y56" s="5"/>
      <c r="Z56" s="45"/>
      <c r="AA56" s="5"/>
      <c r="AB56" s="45"/>
      <c r="AC56" s="5"/>
      <c r="AD56" s="45"/>
      <c r="AE56" s="5"/>
      <c r="AF56" s="45"/>
      <c r="AG56" s="5"/>
      <c r="AH56" s="45"/>
      <c r="AI56" s="5"/>
      <c r="AJ56" s="45"/>
      <c r="AK56" s="5"/>
      <c r="AL56" s="45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</row>
    <row r="57" spans="2:123" ht="15" x14ac:dyDescent="0.25">
      <c r="B57" s="1"/>
      <c r="C57" s="1"/>
      <c r="D57" s="1"/>
      <c r="K57" s="5"/>
      <c r="L57" s="45"/>
      <c r="M57" s="5"/>
      <c r="N57" s="45"/>
      <c r="O57" s="5"/>
      <c r="P57" s="45"/>
      <c r="Q57" s="5"/>
      <c r="R57" s="45"/>
      <c r="S57" s="5"/>
      <c r="T57" s="45"/>
      <c r="U57" s="5"/>
      <c r="V57" s="45"/>
      <c r="W57" s="5"/>
      <c r="X57" s="45"/>
      <c r="Y57" s="5"/>
      <c r="Z57" s="45"/>
      <c r="AA57" s="5"/>
      <c r="AB57" s="45"/>
      <c r="AC57" s="5"/>
      <c r="AD57" s="45"/>
      <c r="AE57" s="5"/>
      <c r="AF57" s="45"/>
      <c r="AG57" s="5"/>
      <c r="AH57" s="45"/>
      <c r="AI57" s="5"/>
      <c r="AJ57" s="45"/>
      <c r="AK57" s="5"/>
      <c r="AL57" s="45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</row>
    <row r="58" spans="2:123" ht="15" x14ac:dyDescent="0.25">
      <c r="B58" s="1"/>
      <c r="C58" s="1"/>
      <c r="D58" s="1"/>
      <c r="K58" s="5"/>
      <c r="L58" s="45"/>
      <c r="M58" s="5"/>
      <c r="N58" s="45"/>
      <c r="O58" s="5"/>
      <c r="P58" s="45"/>
      <c r="Q58" s="5"/>
      <c r="R58" s="45"/>
      <c r="S58" s="5"/>
      <c r="T58" s="45"/>
      <c r="U58" s="5"/>
      <c r="V58" s="45"/>
      <c r="W58" s="5"/>
      <c r="X58" s="45"/>
      <c r="Y58" s="5"/>
      <c r="Z58" s="45"/>
      <c r="AA58" s="5"/>
      <c r="AB58" s="45"/>
      <c r="AC58" s="5"/>
      <c r="AD58" s="45"/>
      <c r="AE58" s="5"/>
      <c r="AF58" s="45"/>
      <c r="AG58" s="5"/>
      <c r="AH58" s="45"/>
      <c r="AI58" s="5"/>
      <c r="AJ58" s="45"/>
      <c r="AK58" s="5"/>
      <c r="AL58" s="45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</row>
    <row r="59" spans="2:123" ht="15" x14ac:dyDescent="0.25">
      <c r="B59" s="1"/>
      <c r="C59" s="1"/>
      <c r="D59" s="1"/>
      <c r="K59" s="5"/>
      <c r="L59" s="45"/>
      <c r="M59" s="5"/>
      <c r="N59" s="53"/>
      <c r="O59" s="5"/>
      <c r="P59" s="45"/>
      <c r="Q59" s="5"/>
      <c r="R59" s="45"/>
      <c r="S59" s="5"/>
      <c r="T59" s="45"/>
      <c r="U59" s="5"/>
      <c r="V59" s="45"/>
      <c r="W59" s="5"/>
      <c r="X59" s="45"/>
      <c r="Y59" s="5"/>
      <c r="Z59" s="45"/>
      <c r="AA59" s="5"/>
      <c r="AB59" s="45"/>
      <c r="AC59" s="5"/>
      <c r="AD59" s="45"/>
      <c r="AE59" s="5"/>
      <c r="AF59" s="45"/>
      <c r="AG59" s="5"/>
      <c r="AH59" s="45"/>
      <c r="AI59" s="5"/>
      <c r="AJ59" s="45"/>
      <c r="AK59" s="5"/>
      <c r="AL59" s="45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</row>
    <row r="60" spans="2:123" ht="15" x14ac:dyDescent="0.25">
      <c r="B60" s="1"/>
      <c r="C60" s="1"/>
      <c r="D60" s="1"/>
      <c r="K60" s="5"/>
      <c r="L60" s="45"/>
      <c r="M60" s="5"/>
      <c r="N60" s="45"/>
      <c r="O60" s="5"/>
      <c r="P60" s="45"/>
      <c r="Q60" s="5"/>
      <c r="R60" s="45"/>
      <c r="S60" s="5"/>
      <c r="T60" s="45"/>
      <c r="U60" s="5"/>
      <c r="V60" s="45"/>
      <c r="W60" s="5"/>
      <c r="X60" s="45"/>
      <c r="Y60" s="5"/>
      <c r="Z60" s="45"/>
      <c r="AA60" s="5"/>
      <c r="AB60" s="45"/>
      <c r="AC60" s="5"/>
      <c r="AD60" s="45"/>
      <c r="AE60" s="5"/>
      <c r="AF60" s="45"/>
      <c r="AG60" s="5"/>
      <c r="AH60" s="45"/>
      <c r="AI60" s="5"/>
      <c r="AJ60" s="45"/>
      <c r="AK60" s="5"/>
      <c r="AL60" s="45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</row>
    <row r="61" spans="2:123" ht="15" x14ac:dyDescent="0.25">
      <c r="B61" s="1"/>
      <c r="C61" s="1"/>
      <c r="D61" s="1"/>
      <c r="K61" s="5"/>
      <c r="L61" s="45"/>
      <c r="M61" s="5"/>
      <c r="N61" s="53"/>
      <c r="O61" s="5"/>
      <c r="P61" s="45"/>
      <c r="Q61" s="5"/>
      <c r="R61" s="45"/>
      <c r="S61" s="5"/>
      <c r="T61" s="45"/>
      <c r="U61" s="5"/>
      <c r="V61" s="45"/>
      <c r="W61" s="5"/>
      <c r="X61" s="45"/>
      <c r="Y61" s="5"/>
      <c r="Z61" s="45"/>
      <c r="AA61" s="5"/>
      <c r="AB61" s="45"/>
      <c r="AC61" s="5"/>
      <c r="AD61" s="45"/>
      <c r="AE61" s="5"/>
      <c r="AF61" s="45"/>
      <c r="AG61" s="5"/>
      <c r="AH61" s="45"/>
      <c r="AI61" s="5"/>
      <c r="AJ61" s="45"/>
      <c r="AK61" s="5"/>
      <c r="AL61" s="45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</row>
    <row r="62" spans="2:123" x14ac:dyDescent="0.2">
      <c r="B62" s="1"/>
      <c r="C62" s="1"/>
      <c r="D62" s="1"/>
      <c r="K62" s="5"/>
      <c r="L62" s="45"/>
      <c r="M62" s="5"/>
      <c r="N62" s="45"/>
      <c r="O62" s="5"/>
      <c r="P62" s="45"/>
      <c r="Q62" s="5"/>
      <c r="R62" s="45"/>
      <c r="S62" s="5"/>
      <c r="T62" s="45"/>
      <c r="U62" s="5"/>
      <c r="V62" s="45"/>
      <c r="W62" s="5"/>
      <c r="X62" s="45"/>
      <c r="Y62" s="5"/>
      <c r="Z62" s="45"/>
      <c r="AA62" s="5"/>
      <c r="AB62" s="45"/>
      <c r="AC62" s="5"/>
      <c r="AD62" s="45"/>
      <c r="AE62" s="5"/>
      <c r="AF62" s="45"/>
      <c r="AG62" s="5"/>
      <c r="AH62" s="45"/>
      <c r="AI62" s="5"/>
      <c r="AJ62" s="45"/>
      <c r="AK62" s="5"/>
      <c r="AL62" s="45"/>
    </row>
    <row r="63" spans="2:123" x14ac:dyDescent="0.2">
      <c r="B63" s="1"/>
      <c r="C63" s="1"/>
      <c r="D63" s="1"/>
      <c r="K63" s="5"/>
      <c r="L63" s="45"/>
      <c r="M63" s="5"/>
      <c r="N63" s="45"/>
      <c r="O63" s="5"/>
      <c r="P63" s="45"/>
      <c r="Q63" s="5"/>
      <c r="R63" s="45"/>
      <c r="S63" s="5"/>
      <c r="T63" s="45"/>
      <c r="U63" s="5"/>
      <c r="V63" s="45"/>
      <c r="W63" s="5"/>
      <c r="X63" s="45"/>
      <c r="Y63" s="5"/>
      <c r="Z63" s="45"/>
      <c r="AA63" s="5"/>
      <c r="AB63" s="45"/>
      <c r="AC63" s="5"/>
      <c r="AD63" s="45"/>
      <c r="AE63" s="5"/>
      <c r="AF63" s="45"/>
      <c r="AG63" s="5"/>
      <c r="AH63" s="45"/>
      <c r="AI63" s="5"/>
      <c r="AJ63" s="45"/>
      <c r="AK63" s="5"/>
      <c r="AL63" s="45"/>
    </row>
    <row r="64" spans="2:123" x14ac:dyDescent="0.2">
      <c r="B64" s="1"/>
      <c r="C64" s="1"/>
      <c r="D64" s="1"/>
      <c r="K64" s="5"/>
      <c r="L64" s="45"/>
      <c r="M64" s="5"/>
      <c r="N64" s="45"/>
      <c r="O64" s="5"/>
      <c r="P64" s="45"/>
      <c r="Q64" s="5"/>
      <c r="R64" s="45"/>
      <c r="S64" s="5"/>
      <c r="T64" s="45"/>
      <c r="U64" s="5"/>
      <c r="V64" s="45"/>
      <c r="W64" s="5"/>
      <c r="X64" s="45"/>
      <c r="Y64" s="5"/>
      <c r="Z64" s="45"/>
      <c r="AA64" s="5"/>
      <c r="AB64" s="45"/>
      <c r="AC64" s="5"/>
      <c r="AD64" s="45"/>
      <c r="AE64" s="5"/>
      <c r="AF64" s="45"/>
      <c r="AG64" s="5"/>
      <c r="AH64" s="45"/>
      <c r="AI64" s="5"/>
      <c r="AJ64" s="45"/>
      <c r="AK64" s="5"/>
      <c r="AL64" s="45"/>
    </row>
    <row r="65" spans="2:38" x14ac:dyDescent="0.2">
      <c r="B65" s="1"/>
      <c r="C65" s="1"/>
      <c r="D65" s="1"/>
      <c r="K65" s="5"/>
      <c r="L65" s="45"/>
      <c r="M65" s="5"/>
      <c r="N65" s="45"/>
      <c r="O65" s="5"/>
      <c r="P65" s="45"/>
      <c r="Q65" s="5"/>
      <c r="R65" s="45"/>
      <c r="S65" s="5"/>
      <c r="T65" s="45"/>
      <c r="U65" s="5"/>
      <c r="V65" s="45"/>
      <c r="W65" s="5"/>
      <c r="X65" s="45"/>
      <c r="Y65" s="5"/>
      <c r="Z65" s="45"/>
      <c r="AA65" s="5"/>
      <c r="AB65" s="45"/>
      <c r="AC65" s="5"/>
      <c r="AD65" s="45"/>
      <c r="AE65" s="5"/>
      <c r="AF65" s="45"/>
      <c r="AG65" s="5"/>
      <c r="AH65" s="45"/>
      <c r="AI65" s="5"/>
      <c r="AJ65" s="45"/>
      <c r="AK65" s="5"/>
      <c r="AL65" s="45"/>
    </row>
    <row r="66" spans="2:38" x14ac:dyDescent="0.2">
      <c r="B66" s="1"/>
      <c r="C66" s="1"/>
      <c r="D66" s="1"/>
      <c r="K66" s="5"/>
      <c r="L66" s="45"/>
      <c r="M66" s="5"/>
      <c r="N66" s="45"/>
      <c r="O66" s="5"/>
      <c r="P66" s="45"/>
      <c r="Q66" s="5"/>
      <c r="R66" s="45"/>
      <c r="S66" s="5"/>
      <c r="T66" s="45"/>
      <c r="U66" s="5"/>
      <c r="V66" s="45"/>
      <c r="W66" s="5"/>
      <c r="X66" s="45"/>
      <c r="Y66" s="5"/>
      <c r="Z66" s="45"/>
      <c r="AA66" s="5"/>
      <c r="AB66" s="45"/>
      <c r="AC66" s="5"/>
      <c r="AD66" s="45"/>
      <c r="AE66" s="5"/>
      <c r="AF66" s="45"/>
      <c r="AG66" s="5"/>
      <c r="AH66" s="45"/>
      <c r="AI66" s="5"/>
      <c r="AJ66" s="45"/>
      <c r="AK66" s="5"/>
      <c r="AL66" s="45"/>
    </row>
    <row r="67" spans="2:38" x14ac:dyDescent="0.2">
      <c r="B67" s="1"/>
      <c r="C67" s="1"/>
      <c r="D67" s="1"/>
      <c r="K67" s="5"/>
      <c r="L67" s="45"/>
      <c r="M67" s="5"/>
      <c r="N67" s="45"/>
      <c r="O67" s="5"/>
      <c r="P67" s="45"/>
      <c r="Q67" s="5"/>
      <c r="R67" s="45"/>
      <c r="S67" s="5"/>
      <c r="T67" s="45"/>
      <c r="U67" s="5"/>
      <c r="V67" s="45"/>
      <c r="W67" s="5"/>
      <c r="X67" s="45"/>
      <c r="Y67" s="5"/>
      <c r="Z67" s="45"/>
      <c r="AA67" s="5"/>
      <c r="AB67" s="45"/>
      <c r="AC67" s="5"/>
      <c r="AD67" s="45"/>
      <c r="AE67" s="5"/>
      <c r="AF67" s="45"/>
      <c r="AG67" s="5"/>
      <c r="AH67" s="45"/>
      <c r="AI67" s="5"/>
      <c r="AJ67" s="45"/>
      <c r="AK67" s="5"/>
      <c r="AL67" s="45"/>
    </row>
    <row r="68" spans="2:38" x14ac:dyDescent="0.2">
      <c r="B68" s="1"/>
      <c r="C68" s="1"/>
      <c r="D68" s="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</row>
    <row r="69" spans="2:38" x14ac:dyDescent="0.2">
      <c r="B69" s="1"/>
      <c r="C69" s="1"/>
      <c r="D69" s="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</row>
    <row r="70" spans="2:38" x14ac:dyDescent="0.2">
      <c r="B70" s="1"/>
      <c r="C70" s="1"/>
      <c r="D70" s="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</row>
    <row r="71" spans="2:38" x14ac:dyDescent="0.2">
      <c r="B71" s="1"/>
      <c r="C71" s="1"/>
      <c r="D71" s="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</row>
    <row r="72" spans="2:38" x14ac:dyDescent="0.2">
      <c r="B72" s="1"/>
      <c r="C72" s="1"/>
      <c r="D72" s="1"/>
    </row>
    <row r="73" spans="2:38" x14ac:dyDescent="0.2">
      <c r="B73" s="1"/>
      <c r="C73" s="1"/>
      <c r="D73" s="1"/>
    </row>
    <row r="74" spans="2:38" x14ac:dyDescent="0.2">
      <c r="B74" s="1"/>
      <c r="C74" s="1"/>
      <c r="D74" s="1"/>
    </row>
    <row r="75" spans="2:38" x14ac:dyDescent="0.2">
      <c r="B75" s="1"/>
      <c r="C75" s="1"/>
      <c r="D75" s="1"/>
    </row>
  </sheetData>
  <mergeCells count="6">
    <mergeCell ref="F22:G22"/>
    <mergeCell ref="B16:G16"/>
    <mergeCell ref="B17:G17"/>
    <mergeCell ref="H17:J17"/>
    <mergeCell ref="B18:G18"/>
    <mergeCell ref="H18:J18"/>
  </mergeCells>
  <hyperlinks>
    <hyperlink ref="F23" r:id="rId1"/>
    <hyperlink ref="F24" r:id="rId2"/>
    <hyperlink ref="F25" r:id="rId3"/>
    <hyperlink ref="F26" r:id="rId4"/>
    <hyperlink ref="F27" r:id="rId5"/>
    <hyperlink ref="F28" r:id="rId6"/>
    <hyperlink ref="F29" r:id="rId7"/>
    <hyperlink ref="F30" r:id="rId8"/>
    <hyperlink ref="F31" r:id="rId9"/>
    <hyperlink ref="F32" r:id="rId10"/>
    <hyperlink ref="F34" r:id="rId11"/>
    <hyperlink ref="F35" r:id="rId12"/>
    <hyperlink ref="F36" r:id="rId13"/>
    <hyperlink ref="F37" r:id="rId14"/>
    <hyperlink ref="F38" r:id="rId15"/>
    <hyperlink ref="F39" r:id="rId16"/>
    <hyperlink ref="F40" r:id="rId17"/>
    <hyperlink ref="F41" r:id="rId18"/>
    <hyperlink ref="F42" r:id="rId19"/>
    <hyperlink ref="F43" r:id="rId20"/>
    <hyperlink ref="F33" r:id="rId21" display="plona@vise.com.mx "/>
  </hyperlinks>
  <pageMargins left="0.7" right="0.7" top="0.75" bottom="0.75" header="0.3" footer="0.3"/>
  <pageSetup scale="80" orientation="landscape" r:id="rId2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DY35"/>
  <sheetViews>
    <sheetView topLeftCell="AN7" zoomScale="96" zoomScaleNormal="96" workbookViewId="0">
      <selection activeCell="AR11" sqref="AR11"/>
    </sheetView>
  </sheetViews>
  <sheetFormatPr baseColWidth="10" defaultColWidth="11.42578125" defaultRowHeight="14.25" x14ac:dyDescent="0.2"/>
  <cols>
    <col min="1" max="1" width="3.7109375" style="1" customWidth="1"/>
    <col min="2" max="2" width="5.140625" style="1" customWidth="1"/>
    <col min="3" max="3" width="37.85546875" style="1" bestFit="1" customWidth="1"/>
    <col min="4" max="4" width="55.28515625" style="1" bestFit="1" customWidth="1"/>
    <col min="5" max="5" width="8.7109375" style="1" customWidth="1"/>
    <col min="6" max="6" width="5.5703125" style="1" customWidth="1"/>
    <col min="7" max="7" width="9.7109375" style="41" customWidth="1"/>
    <col min="8" max="8" width="8.5703125" style="41" customWidth="1"/>
    <col min="9" max="9" width="11.28515625" style="41" bestFit="1" customWidth="1"/>
    <col min="10" max="10" width="11.140625" style="41" customWidth="1"/>
    <col min="11" max="11" width="10.140625" style="2" bestFit="1" customWidth="1"/>
    <col min="12" max="12" width="6.7109375" style="41" customWidth="1"/>
    <col min="13" max="13" width="9.85546875" style="2" bestFit="1" customWidth="1"/>
    <col min="14" max="14" width="7" style="41" customWidth="1"/>
    <col min="15" max="15" width="9.85546875" style="2" bestFit="1" customWidth="1"/>
    <col min="16" max="16" width="7.28515625" style="41" customWidth="1"/>
    <col min="17" max="17" width="11.5703125" style="2" bestFit="1" customWidth="1"/>
    <col min="18" max="18" width="7.7109375" style="41" bestFit="1" customWidth="1"/>
    <col min="19" max="19" width="11.5703125" style="2" bestFit="1" customWidth="1"/>
    <col min="20" max="20" width="11.28515625" style="41" bestFit="1" customWidth="1"/>
    <col min="21" max="21" width="11.42578125" style="2"/>
    <col min="22" max="22" width="9.42578125" style="41" customWidth="1"/>
    <col min="23" max="23" width="11.5703125" style="2" bestFit="1" customWidth="1"/>
    <col min="24" max="24" width="7.7109375" style="41" bestFit="1" customWidth="1"/>
    <col min="25" max="25" width="11.5703125" style="2" bestFit="1" customWidth="1"/>
    <col min="26" max="26" width="10" style="41" bestFit="1" customWidth="1"/>
    <col min="27" max="27" width="12.85546875" style="2" bestFit="1" customWidth="1"/>
    <col min="28" max="28" width="10" style="41" bestFit="1" customWidth="1"/>
    <col min="29" max="29" width="12.85546875" style="2" bestFit="1" customWidth="1"/>
    <col min="30" max="30" width="10" style="41" bestFit="1" customWidth="1"/>
    <col min="31" max="31" width="12.85546875" style="2" bestFit="1" customWidth="1"/>
    <col min="32" max="32" width="10" style="41" bestFit="1" customWidth="1"/>
    <col min="33" max="33" width="12.85546875" style="2" bestFit="1" customWidth="1"/>
    <col min="34" max="34" width="7.7109375" style="41" bestFit="1" customWidth="1"/>
    <col min="35" max="35" width="12.85546875" style="2" bestFit="1" customWidth="1"/>
    <col min="36" max="36" width="7.7109375" style="41" bestFit="1" customWidth="1"/>
    <col min="37" max="37" width="12.85546875" style="2" bestFit="1" customWidth="1"/>
    <col min="38" max="38" width="7.7109375" style="41" bestFit="1" customWidth="1"/>
    <col min="39" max="39" width="12.85546875" style="2" bestFit="1" customWidth="1"/>
    <col min="40" max="40" width="7.7109375" style="41" bestFit="1" customWidth="1"/>
    <col min="41" max="41" width="12.85546875" style="2" bestFit="1" customWidth="1"/>
    <col min="42" max="42" width="7.7109375" style="41" bestFit="1" customWidth="1"/>
    <col min="43" max="43" width="12.85546875" style="2" bestFit="1" customWidth="1"/>
    <col min="44" max="44" width="9.42578125" style="41" bestFit="1" customWidth="1"/>
    <col min="45" max="129" width="11.42578125" style="2"/>
    <col min="130" max="16384" width="11.42578125" style="1"/>
  </cols>
  <sheetData>
    <row r="1" spans="1:129" x14ac:dyDescent="0.2">
      <c r="H1" s="3" t="s">
        <v>70</v>
      </c>
      <c r="I1" s="3" t="s">
        <v>71</v>
      </c>
      <c r="J1" s="3" t="s">
        <v>72</v>
      </c>
    </row>
    <row r="2" spans="1:129" ht="18.75" x14ac:dyDescent="0.25">
      <c r="B2" s="278" t="s">
        <v>361</v>
      </c>
      <c r="C2" s="278"/>
      <c r="D2" s="278"/>
      <c r="E2" s="278"/>
      <c r="F2" s="278"/>
      <c r="G2" s="278"/>
      <c r="H2" s="57">
        <v>3450</v>
      </c>
      <c r="I2" s="57">
        <v>5385</v>
      </c>
      <c r="J2" s="57">
        <v>4002</v>
      </c>
      <c r="N2" s="2"/>
      <c r="P2" s="2"/>
      <c r="R2" s="2"/>
      <c r="T2" s="2"/>
      <c r="V2" s="2"/>
      <c r="X2" s="2"/>
      <c r="Z2" s="2"/>
      <c r="AB2" s="2"/>
      <c r="AD2" s="2"/>
      <c r="AF2" s="2"/>
      <c r="AH2" s="2"/>
      <c r="AJ2" s="2"/>
      <c r="AL2" s="2"/>
      <c r="AN2" s="2"/>
      <c r="AP2" s="2"/>
      <c r="AR2" s="2"/>
    </row>
    <row r="3" spans="1:129" ht="18.75" x14ac:dyDescent="0.25">
      <c r="B3" s="278" t="s">
        <v>362</v>
      </c>
      <c r="C3" s="278"/>
      <c r="D3" s="278"/>
      <c r="E3" s="278"/>
      <c r="F3" s="278"/>
      <c r="G3" s="278"/>
      <c r="H3" s="278"/>
      <c r="I3" s="278"/>
      <c r="J3" s="278"/>
      <c r="L3" s="2"/>
      <c r="N3" s="2"/>
      <c r="P3" s="2"/>
      <c r="R3" s="2"/>
      <c r="T3" s="2"/>
      <c r="V3" s="2"/>
      <c r="X3" s="2"/>
      <c r="Z3" s="2"/>
      <c r="AB3" s="2"/>
      <c r="AD3" s="2"/>
      <c r="AF3" s="2"/>
      <c r="AH3" s="2"/>
      <c r="AJ3" s="2"/>
      <c r="AL3" s="2"/>
      <c r="AN3" s="2"/>
      <c r="AP3" s="2"/>
      <c r="AR3" s="2"/>
    </row>
    <row r="4" spans="1:129" ht="18.75" x14ac:dyDescent="0.25">
      <c r="B4" s="278" t="s">
        <v>363</v>
      </c>
      <c r="C4" s="278"/>
      <c r="D4" s="278"/>
      <c r="E4" s="278"/>
      <c r="F4" s="278"/>
      <c r="G4" s="278"/>
      <c r="H4" s="278"/>
      <c r="I4" s="278"/>
      <c r="J4" s="278"/>
      <c r="L4" s="2"/>
      <c r="N4" s="2"/>
      <c r="P4" s="2"/>
      <c r="R4" s="2"/>
      <c r="T4" s="2"/>
      <c r="V4" s="2"/>
      <c r="X4" s="2"/>
      <c r="Z4" s="2"/>
      <c r="AB4" s="2"/>
      <c r="AD4" s="2"/>
      <c r="AF4" s="2"/>
      <c r="AH4" s="2"/>
      <c r="AJ4" s="2"/>
      <c r="AL4" s="2"/>
      <c r="AN4" s="2"/>
      <c r="AP4" s="2"/>
      <c r="AR4" s="2"/>
    </row>
    <row r="5" spans="1:129" s="42" customFormat="1" ht="42.75" x14ac:dyDescent="0.25">
      <c r="D5" s="293" t="s">
        <v>364</v>
      </c>
      <c r="E5" s="293"/>
      <c r="F5" s="38"/>
      <c r="G5" s="71" t="s">
        <v>2</v>
      </c>
      <c r="H5" s="41" t="s">
        <v>27</v>
      </c>
      <c r="I5" s="41" t="s">
        <v>5</v>
      </c>
      <c r="J5" s="41" t="s">
        <v>27</v>
      </c>
      <c r="K5" s="41" t="s">
        <v>6</v>
      </c>
      <c r="L5" s="41" t="s">
        <v>27</v>
      </c>
      <c r="M5" s="41" t="s">
        <v>7</v>
      </c>
      <c r="N5" s="41" t="s">
        <v>27</v>
      </c>
      <c r="O5" s="41" t="s">
        <v>8</v>
      </c>
      <c r="P5" s="41" t="s">
        <v>27</v>
      </c>
      <c r="Q5" s="41" t="s">
        <v>9</v>
      </c>
      <c r="R5" s="41" t="s">
        <v>27</v>
      </c>
      <c r="S5" s="41" t="s">
        <v>10</v>
      </c>
      <c r="T5" s="41" t="s">
        <v>27</v>
      </c>
      <c r="U5" s="41" t="s">
        <v>11</v>
      </c>
      <c r="V5" s="41" t="s">
        <v>27</v>
      </c>
      <c r="W5" s="41" t="s">
        <v>12</v>
      </c>
      <c r="X5" s="41" t="s">
        <v>27</v>
      </c>
      <c r="Y5" s="41" t="s">
        <v>13</v>
      </c>
      <c r="Z5" s="41" t="s">
        <v>27</v>
      </c>
      <c r="AA5" s="41" t="s">
        <v>14</v>
      </c>
      <c r="AB5" s="41" t="s">
        <v>27</v>
      </c>
      <c r="AC5" s="41" t="s">
        <v>15</v>
      </c>
      <c r="AD5" s="41" t="s">
        <v>27</v>
      </c>
      <c r="AE5" s="41" t="s">
        <v>16</v>
      </c>
      <c r="AF5" s="41" t="s">
        <v>27</v>
      </c>
      <c r="AG5" s="41" t="s">
        <v>17</v>
      </c>
      <c r="AH5" s="41" t="s">
        <v>27</v>
      </c>
      <c r="AI5" s="41" t="s">
        <v>18</v>
      </c>
      <c r="AJ5" s="41" t="s">
        <v>27</v>
      </c>
      <c r="AK5" s="41" t="s">
        <v>19</v>
      </c>
      <c r="AL5" s="41" t="s">
        <v>27</v>
      </c>
      <c r="AM5" s="41" t="s">
        <v>20</v>
      </c>
      <c r="AN5" s="41" t="s">
        <v>27</v>
      </c>
      <c r="AO5" s="41" t="s">
        <v>21</v>
      </c>
      <c r="AP5" s="41" t="s">
        <v>27</v>
      </c>
      <c r="AQ5" s="41" t="s">
        <v>22</v>
      </c>
      <c r="AR5" s="41" t="s">
        <v>27</v>
      </c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</row>
    <row r="6" spans="1:129" s="42" customFormat="1" ht="16.5" x14ac:dyDescent="0.25">
      <c r="B6" s="38" t="s">
        <v>0</v>
      </c>
      <c r="C6" s="38" t="s">
        <v>1</v>
      </c>
      <c r="D6" s="42" t="s">
        <v>365</v>
      </c>
      <c r="E6" s="38"/>
      <c r="F6" s="38"/>
      <c r="G6" s="72"/>
      <c r="H6" s="41" t="s">
        <v>366</v>
      </c>
      <c r="I6" s="41" t="s">
        <v>367</v>
      </c>
      <c r="J6" s="41" t="s">
        <v>366</v>
      </c>
      <c r="K6" s="41" t="s">
        <v>368</v>
      </c>
      <c r="L6" s="41" t="s">
        <v>366</v>
      </c>
      <c r="M6" s="41" t="s">
        <v>369</v>
      </c>
      <c r="N6" s="41" t="s">
        <v>366</v>
      </c>
      <c r="O6" s="41" t="s">
        <v>370</v>
      </c>
      <c r="P6" s="41" t="s">
        <v>366</v>
      </c>
      <c r="Q6" s="41" t="s">
        <v>371</v>
      </c>
      <c r="R6" s="41" t="s">
        <v>366</v>
      </c>
      <c r="S6" s="41" t="s">
        <v>372</v>
      </c>
      <c r="T6" s="41" t="s">
        <v>366</v>
      </c>
      <c r="U6" s="41" t="s">
        <v>4</v>
      </c>
      <c r="V6" s="41" t="s">
        <v>366</v>
      </c>
      <c r="W6" s="41" t="s">
        <v>23</v>
      </c>
      <c r="X6" s="41" t="s">
        <v>366</v>
      </c>
      <c r="Y6" s="41" t="s">
        <v>24</v>
      </c>
      <c r="Z6" s="41" t="s">
        <v>366</v>
      </c>
      <c r="AA6" s="41" t="s">
        <v>25</v>
      </c>
      <c r="AB6" s="41" t="s">
        <v>366</v>
      </c>
      <c r="AC6" s="41" t="s">
        <v>55</v>
      </c>
      <c r="AD6" s="41" t="s">
        <v>366</v>
      </c>
      <c r="AE6" s="41" t="s">
        <v>373</v>
      </c>
      <c r="AF6" s="41" t="s">
        <v>366</v>
      </c>
      <c r="AG6" s="41" t="s">
        <v>367</v>
      </c>
      <c r="AH6" s="41" t="s">
        <v>366</v>
      </c>
      <c r="AI6" s="41" t="s">
        <v>368</v>
      </c>
      <c r="AJ6" s="41" t="s">
        <v>366</v>
      </c>
      <c r="AK6" s="41" t="s">
        <v>369</v>
      </c>
      <c r="AL6" s="41" t="s">
        <v>366</v>
      </c>
      <c r="AM6" s="41" t="s">
        <v>370</v>
      </c>
      <c r="AN6" s="41" t="s">
        <v>366</v>
      </c>
      <c r="AO6" s="41" t="s">
        <v>371</v>
      </c>
      <c r="AP6" s="41" t="s">
        <v>366</v>
      </c>
      <c r="AQ6" s="41" t="s">
        <v>372</v>
      </c>
      <c r="AR6" s="41" t="s">
        <v>366</v>
      </c>
      <c r="AS6" s="43"/>
      <c r="AT6" s="44"/>
      <c r="AU6" s="43"/>
      <c r="AV6" s="44"/>
      <c r="AW6" s="43"/>
      <c r="AX6" s="44"/>
      <c r="AY6" s="43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</row>
    <row r="7" spans="1:129" ht="16.5" x14ac:dyDescent="0.25">
      <c r="A7" s="42"/>
      <c r="B7" s="1">
        <v>1</v>
      </c>
      <c r="C7" s="73" t="s">
        <v>374</v>
      </c>
      <c r="D7" s="74" t="s">
        <v>375</v>
      </c>
      <c r="E7" s="8">
        <v>2017</v>
      </c>
      <c r="F7" s="39"/>
      <c r="G7" s="75">
        <v>2400</v>
      </c>
      <c r="H7" s="76">
        <v>34121</v>
      </c>
      <c r="I7" s="77">
        <v>3243</v>
      </c>
      <c r="J7" s="76">
        <v>34562</v>
      </c>
      <c r="K7" s="77">
        <v>3243</v>
      </c>
      <c r="L7" s="76">
        <v>35225</v>
      </c>
      <c r="M7" s="77">
        <v>3243</v>
      </c>
      <c r="N7" s="76">
        <v>36008</v>
      </c>
      <c r="O7" s="77">
        <v>3243</v>
      </c>
      <c r="P7" s="76" t="s">
        <v>376</v>
      </c>
      <c r="Q7" s="5">
        <v>3600</v>
      </c>
      <c r="R7" s="76" t="s">
        <v>377</v>
      </c>
      <c r="S7" s="5">
        <v>3243</v>
      </c>
      <c r="T7" s="76" t="s">
        <v>378</v>
      </c>
      <c r="U7" s="5">
        <v>3243</v>
      </c>
      <c r="V7" s="76" t="s">
        <v>379</v>
      </c>
      <c r="W7" s="5">
        <v>3243</v>
      </c>
      <c r="X7" s="76" t="s">
        <v>380</v>
      </c>
      <c r="Y7" s="5">
        <v>3243</v>
      </c>
      <c r="Z7" s="76" t="s">
        <v>381</v>
      </c>
      <c r="AA7" s="5">
        <v>3243</v>
      </c>
      <c r="AB7" s="76" t="s">
        <v>382</v>
      </c>
      <c r="AC7" s="5">
        <v>3243</v>
      </c>
      <c r="AD7" s="76" t="s">
        <v>383</v>
      </c>
      <c r="AE7" s="5">
        <v>3243</v>
      </c>
      <c r="AF7" s="76" t="s">
        <v>384</v>
      </c>
      <c r="AG7" s="5">
        <v>3243</v>
      </c>
      <c r="AH7" s="76" t="s">
        <v>385</v>
      </c>
      <c r="AI7" s="5">
        <v>3243</v>
      </c>
      <c r="AJ7" s="45" t="s">
        <v>386</v>
      </c>
      <c r="AK7" s="5">
        <v>3243</v>
      </c>
      <c r="AL7" s="45" t="s">
        <v>387</v>
      </c>
      <c r="AM7" s="5">
        <v>3243</v>
      </c>
      <c r="AN7" s="45" t="s">
        <v>388</v>
      </c>
      <c r="AO7" s="5">
        <v>3243</v>
      </c>
      <c r="AP7" s="45" t="s">
        <v>389</v>
      </c>
      <c r="AQ7" s="5">
        <v>3243</v>
      </c>
      <c r="AR7" s="45" t="s">
        <v>390</v>
      </c>
      <c r="AS7" s="2" t="s">
        <v>391</v>
      </c>
    </row>
    <row r="8" spans="1:129" ht="16.5" x14ac:dyDescent="0.25">
      <c r="A8" s="42"/>
      <c r="B8" s="1">
        <v>2</v>
      </c>
      <c r="C8" s="73" t="s">
        <v>392</v>
      </c>
      <c r="D8" s="74" t="s">
        <v>375</v>
      </c>
      <c r="E8" s="8">
        <v>2017</v>
      </c>
      <c r="F8" s="39"/>
      <c r="G8" s="75">
        <v>2400</v>
      </c>
      <c r="H8" s="76">
        <v>34121</v>
      </c>
      <c r="I8" s="77">
        <v>3243</v>
      </c>
      <c r="J8" s="76">
        <v>34562</v>
      </c>
      <c r="K8" s="77">
        <v>3243</v>
      </c>
      <c r="L8" s="76">
        <v>35225</v>
      </c>
      <c r="M8" s="77">
        <v>3243</v>
      </c>
      <c r="N8" s="76">
        <v>36008</v>
      </c>
      <c r="O8" s="77">
        <v>3243</v>
      </c>
      <c r="P8" s="76" t="s">
        <v>393</v>
      </c>
      <c r="Q8" s="5">
        <v>3600</v>
      </c>
      <c r="R8" s="76" t="s">
        <v>394</v>
      </c>
      <c r="S8" s="5">
        <v>3243</v>
      </c>
      <c r="T8" s="76" t="s">
        <v>395</v>
      </c>
      <c r="U8" s="5">
        <v>3243</v>
      </c>
      <c r="V8" s="76" t="s">
        <v>396</v>
      </c>
      <c r="W8" s="5">
        <v>3243</v>
      </c>
      <c r="X8" s="76" t="s">
        <v>397</v>
      </c>
      <c r="Y8" s="5">
        <v>3243</v>
      </c>
      <c r="Z8" s="76" t="s">
        <v>398</v>
      </c>
      <c r="AA8" s="5">
        <v>3243</v>
      </c>
      <c r="AB8" s="76" t="s">
        <v>399</v>
      </c>
      <c r="AC8" s="5">
        <v>3243</v>
      </c>
      <c r="AD8" s="76" t="s">
        <v>400</v>
      </c>
      <c r="AE8" s="5">
        <v>3243</v>
      </c>
      <c r="AF8" s="76" t="s">
        <v>401</v>
      </c>
      <c r="AG8" s="5">
        <v>3243</v>
      </c>
      <c r="AH8" s="76" t="s">
        <v>402</v>
      </c>
      <c r="AI8" s="5">
        <v>3243</v>
      </c>
      <c r="AJ8" s="45" t="s">
        <v>403</v>
      </c>
      <c r="AK8" s="5">
        <v>3243</v>
      </c>
      <c r="AL8" s="45" t="s">
        <v>404</v>
      </c>
      <c r="AM8" s="5">
        <v>3243</v>
      </c>
      <c r="AN8" s="45" t="s">
        <v>405</v>
      </c>
      <c r="AO8" s="5">
        <v>3243</v>
      </c>
      <c r="AP8" s="45" t="s">
        <v>406</v>
      </c>
      <c r="AQ8" s="5">
        <v>3243</v>
      </c>
      <c r="AR8" s="45" t="s">
        <v>407</v>
      </c>
      <c r="AS8" s="2" t="s">
        <v>391</v>
      </c>
    </row>
    <row r="9" spans="1:129" ht="16.5" x14ac:dyDescent="0.25">
      <c r="A9" s="42"/>
      <c r="B9" s="1">
        <v>3</v>
      </c>
      <c r="C9" s="73" t="s">
        <v>408</v>
      </c>
      <c r="D9" s="74" t="s">
        <v>409</v>
      </c>
      <c r="E9" s="8">
        <v>2017</v>
      </c>
      <c r="F9" s="39"/>
      <c r="G9" s="75">
        <v>2400</v>
      </c>
      <c r="H9" s="76" t="s">
        <v>68</v>
      </c>
      <c r="I9" s="77">
        <v>3450</v>
      </c>
      <c r="J9" s="76">
        <v>34932</v>
      </c>
      <c r="K9" s="77">
        <v>3450</v>
      </c>
      <c r="L9" s="76">
        <v>35474</v>
      </c>
      <c r="M9" s="77">
        <v>3243</v>
      </c>
      <c r="N9" s="76">
        <v>36004</v>
      </c>
      <c r="O9" s="78">
        <v>3450</v>
      </c>
      <c r="P9" s="76" t="s">
        <v>410</v>
      </c>
      <c r="Q9" s="5">
        <v>3243</v>
      </c>
      <c r="R9" s="76" t="s">
        <v>411</v>
      </c>
      <c r="S9" s="5">
        <v>3450</v>
      </c>
      <c r="T9" s="76" t="s">
        <v>412</v>
      </c>
      <c r="U9" s="5">
        <v>3450</v>
      </c>
      <c r="V9" s="76" t="s">
        <v>413</v>
      </c>
      <c r="W9" s="5">
        <v>3450</v>
      </c>
      <c r="X9" s="76" t="s">
        <v>414</v>
      </c>
      <c r="Y9" s="5">
        <v>3450</v>
      </c>
      <c r="Z9" s="76" t="s">
        <v>415</v>
      </c>
      <c r="AA9" s="5">
        <v>3450</v>
      </c>
      <c r="AB9" s="76" t="s">
        <v>416</v>
      </c>
      <c r="AC9" s="5">
        <v>3450</v>
      </c>
      <c r="AD9" s="76" t="s">
        <v>417</v>
      </c>
      <c r="AE9" s="5">
        <v>3450</v>
      </c>
      <c r="AF9" s="76" t="s">
        <v>418</v>
      </c>
      <c r="AG9" s="5">
        <v>3772.5</v>
      </c>
      <c r="AH9" s="76" t="s">
        <v>419</v>
      </c>
      <c r="AI9" s="5">
        <v>3600</v>
      </c>
      <c r="AJ9" s="45" t="s">
        <v>420</v>
      </c>
      <c r="AK9" s="5">
        <v>3772.5</v>
      </c>
      <c r="AL9" s="45" t="s">
        <v>421</v>
      </c>
      <c r="AM9" s="5">
        <v>3772.5</v>
      </c>
      <c r="AN9" s="45" t="s">
        <v>422</v>
      </c>
      <c r="AO9" s="5">
        <v>3600</v>
      </c>
      <c r="AP9" s="45" t="s">
        <v>422</v>
      </c>
      <c r="AQ9" s="5">
        <v>3600</v>
      </c>
      <c r="AR9" s="45" t="s">
        <v>423</v>
      </c>
      <c r="AS9" s="2" t="s">
        <v>391</v>
      </c>
    </row>
    <row r="10" spans="1:129" ht="16.5" x14ac:dyDescent="0.25">
      <c r="A10" s="42"/>
      <c r="B10" s="1">
        <v>4</v>
      </c>
      <c r="C10" s="73" t="s">
        <v>424</v>
      </c>
      <c r="D10" s="74" t="s">
        <v>409</v>
      </c>
      <c r="E10" s="8">
        <v>2017</v>
      </c>
      <c r="F10" s="39"/>
      <c r="G10" s="75">
        <v>2400</v>
      </c>
      <c r="H10" s="76" t="s">
        <v>68</v>
      </c>
      <c r="I10" s="77">
        <v>3450</v>
      </c>
      <c r="J10" s="76">
        <v>34932</v>
      </c>
      <c r="K10" s="77">
        <v>3450</v>
      </c>
      <c r="L10" s="76">
        <v>35474</v>
      </c>
      <c r="M10" s="77">
        <v>3243</v>
      </c>
      <c r="N10" s="76">
        <v>36004</v>
      </c>
      <c r="O10" s="78">
        <v>3450</v>
      </c>
      <c r="P10" s="76" t="s">
        <v>425</v>
      </c>
      <c r="Q10" s="5">
        <v>3243</v>
      </c>
      <c r="R10" s="76" t="s">
        <v>426</v>
      </c>
      <c r="S10" s="5">
        <v>3450</v>
      </c>
      <c r="T10" s="76" t="s">
        <v>427</v>
      </c>
      <c r="U10" s="5">
        <v>3450</v>
      </c>
      <c r="V10" s="76" t="s">
        <v>428</v>
      </c>
      <c r="W10" s="5">
        <v>3450</v>
      </c>
      <c r="X10" s="76" t="s">
        <v>429</v>
      </c>
      <c r="Y10" s="5">
        <v>3450</v>
      </c>
      <c r="Z10" s="76" t="s">
        <v>430</v>
      </c>
      <c r="AA10" s="5">
        <v>3450</v>
      </c>
      <c r="AB10" s="76" t="s">
        <v>431</v>
      </c>
      <c r="AC10" s="5">
        <v>3450</v>
      </c>
      <c r="AD10" s="76" t="s">
        <v>432</v>
      </c>
      <c r="AE10" s="5">
        <v>3450</v>
      </c>
      <c r="AF10" s="76" t="s">
        <v>433</v>
      </c>
      <c r="AG10" s="5">
        <v>3772.5</v>
      </c>
      <c r="AH10" s="76" t="s">
        <v>434</v>
      </c>
      <c r="AI10" s="5">
        <v>3600</v>
      </c>
      <c r="AJ10" s="45" t="s">
        <v>435</v>
      </c>
      <c r="AK10" s="5">
        <v>3772.5</v>
      </c>
      <c r="AL10" s="45" t="s">
        <v>436</v>
      </c>
      <c r="AM10" s="5">
        <v>3772.5</v>
      </c>
      <c r="AN10" s="45" t="s">
        <v>437</v>
      </c>
      <c r="AO10" s="5">
        <v>3600</v>
      </c>
      <c r="AP10" s="45" t="s">
        <v>437</v>
      </c>
      <c r="AQ10" s="5">
        <v>3600</v>
      </c>
      <c r="AR10" s="45" t="s">
        <v>438</v>
      </c>
      <c r="AS10" s="2" t="s">
        <v>391</v>
      </c>
      <c r="AU10" s="2" t="s">
        <v>439</v>
      </c>
    </row>
    <row r="11" spans="1:129" ht="16.5" x14ac:dyDescent="0.25">
      <c r="A11" s="42"/>
      <c r="B11" s="1">
        <v>5</v>
      </c>
      <c r="C11" s="73" t="s">
        <v>440</v>
      </c>
      <c r="D11" s="74" t="s">
        <v>441</v>
      </c>
      <c r="E11" s="8"/>
      <c r="F11" s="39"/>
      <c r="G11" s="75">
        <v>3200</v>
      </c>
      <c r="H11" s="76" t="s">
        <v>68</v>
      </c>
      <c r="I11" s="77">
        <v>5385</v>
      </c>
      <c r="J11" s="76" t="s">
        <v>68</v>
      </c>
      <c r="K11" s="77">
        <v>5385</v>
      </c>
      <c r="L11" s="76" t="s">
        <v>68</v>
      </c>
      <c r="M11" s="77">
        <v>5385</v>
      </c>
      <c r="N11" s="76" t="s">
        <v>68</v>
      </c>
      <c r="O11" s="77">
        <v>5385</v>
      </c>
      <c r="P11" s="76" t="s">
        <v>68</v>
      </c>
      <c r="Q11" s="77">
        <v>5385</v>
      </c>
      <c r="R11" s="76" t="s">
        <v>68</v>
      </c>
      <c r="S11" s="77">
        <v>5385</v>
      </c>
      <c r="T11" s="76" t="s">
        <v>68</v>
      </c>
      <c r="U11" s="77">
        <v>5385</v>
      </c>
      <c r="V11" s="76" t="s">
        <v>68</v>
      </c>
      <c r="W11" s="5">
        <f>2770+680</f>
        <v>3450</v>
      </c>
      <c r="X11" s="76" t="s">
        <v>442</v>
      </c>
      <c r="Y11" s="5">
        <v>3772.5</v>
      </c>
      <c r="Z11" s="76" t="s">
        <v>443</v>
      </c>
      <c r="AA11" s="5">
        <v>4117.5</v>
      </c>
      <c r="AB11" s="76" t="s">
        <v>444</v>
      </c>
      <c r="AC11" s="5">
        <v>3945</v>
      </c>
      <c r="AD11" s="76" t="s">
        <v>445</v>
      </c>
      <c r="AE11" s="5">
        <v>3255</v>
      </c>
      <c r="AF11" s="76" t="s">
        <v>446</v>
      </c>
      <c r="AG11" s="5">
        <v>3772.5</v>
      </c>
      <c r="AH11" s="76" t="s">
        <v>447</v>
      </c>
      <c r="AI11" s="5">
        <v>3772.5</v>
      </c>
      <c r="AJ11" s="45" t="s">
        <v>448</v>
      </c>
      <c r="AK11" s="5">
        <v>3772.5</v>
      </c>
      <c r="AL11" s="45" t="s">
        <v>449</v>
      </c>
      <c r="AM11" s="5">
        <v>3772.5</v>
      </c>
      <c r="AN11" s="45" t="s">
        <v>450</v>
      </c>
      <c r="AO11" s="5">
        <v>3772.5</v>
      </c>
      <c r="AP11" s="45" t="s">
        <v>451</v>
      </c>
      <c r="AQ11" s="45" t="s">
        <v>452</v>
      </c>
      <c r="AR11" s="5" t="s">
        <v>453</v>
      </c>
      <c r="AS11" s="2" t="s">
        <v>391</v>
      </c>
    </row>
    <row r="12" spans="1:129" ht="16.5" x14ac:dyDescent="0.25">
      <c r="A12" s="42"/>
      <c r="B12" s="1">
        <v>6</v>
      </c>
      <c r="C12" s="73" t="s">
        <v>454</v>
      </c>
      <c r="D12" s="74" t="s">
        <v>454</v>
      </c>
      <c r="E12" s="8">
        <v>2017</v>
      </c>
      <c r="F12" s="39"/>
      <c r="G12" s="75">
        <v>2400</v>
      </c>
      <c r="H12" s="76" t="s">
        <v>68</v>
      </c>
      <c r="I12" s="77">
        <v>4462.5</v>
      </c>
      <c r="J12" s="79" t="s">
        <v>455</v>
      </c>
      <c r="K12" s="78">
        <v>4290</v>
      </c>
      <c r="L12" s="79" t="s">
        <v>455</v>
      </c>
      <c r="M12" s="78">
        <v>4117.5</v>
      </c>
      <c r="N12" s="79" t="s">
        <v>455</v>
      </c>
      <c r="O12" s="78">
        <v>3945</v>
      </c>
      <c r="P12" s="79" t="s">
        <v>455</v>
      </c>
      <c r="Q12" s="5">
        <v>3945</v>
      </c>
      <c r="R12" s="76" t="s">
        <v>456</v>
      </c>
      <c r="S12" s="5">
        <v>3427.5</v>
      </c>
      <c r="T12" s="76" t="s">
        <v>456</v>
      </c>
      <c r="U12" s="5">
        <v>4635</v>
      </c>
      <c r="V12" s="76" t="s">
        <v>457</v>
      </c>
      <c r="W12" s="5">
        <v>4117.5</v>
      </c>
      <c r="X12" s="76" t="s">
        <v>458</v>
      </c>
      <c r="Y12" s="5">
        <v>3945</v>
      </c>
      <c r="Z12" s="76" t="s">
        <v>459</v>
      </c>
      <c r="AA12" s="5">
        <v>4117.5</v>
      </c>
      <c r="AB12" s="79" t="s">
        <v>460</v>
      </c>
      <c r="AC12" s="5">
        <v>3945</v>
      </c>
      <c r="AD12" s="79" t="s">
        <v>460</v>
      </c>
      <c r="AE12" s="5">
        <v>3772.5</v>
      </c>
      <c r="AF12" s="76" t="s">
        <v>460</v>
      </c>
      <c r="AG12" s="5">
        <v>3772.5</v>
      </c>
      <c r="AH12" s="76" t="s">
        <v>461</v>
      </c>
      <c r="AI12" s="5">
        <v>3600</v>
      </c>
      <c r="AJ12" s="45" t="s">
        <v>462</v>
      </c>
      <c r="AK12" s="5">
        <v>4290</v>
      </c>
      <c r="AL12" s="45" t="s">
        <v>463</v>
      </c>
      <c r="AM12" s="5">
        <v>4117.5</v>
      </c>
      <c r="AN12" s="45" t="s">
        <v>463</v>
      </c>
      <c r="AO12" s="5">
        <v>3945</v>
      </c>
      <c r="AP12" s="45" t="s">
        <v>463</v>
      </c>
      <c r="AQ12" s="5">
        <v>3772.5</v>
      </c>
      <c r="AR12" s="45" t="s">
        <v>463</v>
      </c>
      <c r="AS12" s="2" t="s">
        <v>391</v>
      </c>
    </row>
    <row r="13" spans="1:129" ht="14.25" customHeight="1" x14ac:dyDescent="0.25">
      <c r="A13" s="42"/>
      <c r="B13" s="1">
        <v>7</v>
      </c>
      <c r="C13" s="73" t="s">
        <v>464</v>
      </c>
      <c r="D13" s="74" t="s">
        <v>465</v>
      </c>
      <c r="E13" s="8">
        <v>2017</v>
      </c>
      <c r="F13" s="39"/>
      <c r="G13" s="75">
        <v>2784</v>
      </c>
      <c r="H13" s="76" t="s">
        <v>68</v>
      </c>
      <c r="I13" s="77">
        <v>3450</v>
      </c>
      <c r="J13" s="76" t="s">
        <v>466</v>
      </c>
      <c r="K13" s="77">
        <v>3772.5</v>
      </c>
      <c r="L13" s="76" t="s">
        <v>467</v>
      </c>
      <c r="M13" s="77">
        <v>3450</v>
      </c>
      <c r="N13" s="76" t="s">
        <v>468</v>
      </c>
      <c r="O13" s="78">
        <v>3450</v>
      </c>
      <c r="P13" s="76" t="s">
        <v>469</v>
      </c>
      <c r="Q13" s="5">
        <v>3450</v>
      </c>
      <c r="R13" s="76">
        <v>37178</v>
      </c>
      <c r="S13" s="5">
        <v>3450</v>
      </c>
      <c r="T13" s="76" t="s">
        <v>470</v>
      </c>
      <c r="U13" s="5">
        <v>4072</v>
      </c>
      <c r="V13" s="79" t="s">
        <v>471</v>
      </c>
      <c r="W13" s="5">
        <v>3450</v>
      </c>
      <c r="X13" s="79" t="s">
        <v>472</v>
      </c>
      <c r="Y13" s="5">
        <v>3992.5</v>
      </c>
      <c r="Z13" s="79" t="s">
        <v>471</v>
      </c>
      <c r="AA13" s="5">
        <v>3450</v>
      </c>
      <c r="AB13" s="76" t="s">
        <v>473</v>
      </c>
      <c r="AC13" s="5">
        <v>3450</v>
      </c>
      <c r="AD13" s="76" t="s">
        <v>474</v>
      </c>
      <c r="AE13" s="5">
        <v>3450</v>
      </c>
      <c r="AF13" s="76" t="s">
        <v>475</v>
      </c>
      <c r="AG13" s="5">
        <v>3450</v>
      </c>
      <c r="AH13" s="76" t="s">
        <v>476</v>
      </c>
      <c r="AI13" s="5">
        <v>2393</v>
      </c>
      <c r="AJ13" s="45" t="s">
        <v>477</v>
      </c>
      <c r="AK13" s="5">
        <v>3772.5</v>
      </c>
      <c r="AL13" s="45" t="s">
        <v>478</v>
      </c>
      <c r="AM13" s="5">
        <v>3772.5</v>
      </c>
      <c r="AN13" s="45" t="s">
        <v>479</v>
      </c>
      <c r="AO13" s="5">
        <v>3772.5</v>
      </c>
      <c r="AP13" s="45" t="s">
        <v>480</v>
      </c>
      <c r="AQ13" s="5">
        <v>3600</v>
      </c>
      <c r="AR13" s="45" t="s">
        <v>481</v>
      </c>
      <c r="AS13" s="2" t="s">
        <v>391</v>
      </c>
    </row>
    <row r="14" spans="1:129" ht="16.5" customHeight="1" x14ac:dyDescent="0.25">
      <c r="A14" s="42"/>
      <c r="B14" s="1">
        <v>8</v>
      </c>
      <c r="C14" s="73" t="s">
        <v>482</v>
      </c>
      <c r="D14" s="74" t="s">
        <v>454</v>
      </c>
      <c r="E14" s="80"/>
      <c r="F14" s="39"/>
      <c r="G14" s="75">
        <v>2784</v>
      </c>
      <c r="H14" s="76" t="s">
        <v>483</v>
      </c>
      <c r="I14" s="77">
        <v>4002</v>
      </c>
      <c r="J14" s="76" t="s">
        <v>483</v>
      </c>
      <c r="K14" s="77">
        <v>4002</v>
      </c>
      <c r="L14" s="76" t="s">
        <v>483</v>
      </c>
      <c r="M14" s="77">
        <v>4002</v>
      </c>
      <c r="N14" s="76" t="s">
        <v>483</v>
      </c>
      <c r="O14" s="77">
        <v>4002</v>
      </c>
      <c r="P14" s="76" t="s">
        <v>484</v>
      </c>
      <c r="Q14" s="77">
        <v>4002</v>
      </c>
      <c r="R14" s="76" t="s">
        <v>484</v>
      </c>
      <c r="S14" s="77">
        <v>4002</v>
      </c>
      <c r="T14" s="76" t="s">
        <v>484</v>
      </c>
      <c r="U14" s="5">
        <v>4022</v>
      </c>
      <c r="V14" s="76" t="s">
        <v>68</v>
      </c>
      <c r="W14" s="5">
        <v>4002</v>
      </c>
      <c r="X14" s="76" t="s">
        <v>485</v>
      </c>
      <c r="Y14" s="5">
        <v>3772.5</v>
      </c>
      <c r="Z14" s="79" t="s">
        <v>486</v>
      </c>
      <c r="AA14" s="5">
        <v>3600</v>
      </c>
      <c r="AB14" s="79" t="s">
        <v>486</v>
      </c>
      <c r="AC14" s="5">
        <v>3945</v>
      </c>
      <c r="AD14" s="79" t="s">
        <v>487</v>
      </c>
      <c r="AE14" s="5">
        <v>3772.5</v>
      </c>
      <c r="AF14" s="79" t="s">
        <v>487</v>
      </c>
      <c r="AG14" s="5">
        <v>3945</v>
      </c>
      <c r="AH14" s="76" t="s">
        <v>488</v>
      </c>
      <c r="AI14" s="5">
        <v>3772.5</v>
      </c>
      <c r="AJ14" s="45" t="s">
        <v>488</v>
      </c>
      <c r="AK14" s="5">
        <v>3450</v>
      </c>
      <c r="AL14" s="45" t="s">
        <v>68</v>
      </c>
      <c r="AM14" s="5">
        <v>3600</v>
      </c>
      <c r="AN14" s="45" t="s">
        <v>489</v>
      </c>
      <c r="AO14" s="5">
        <v>3450</v>
      </c>
      <c r="AP14" s="45" t="s">
        <v>490</v>
      </c>
      <c r="AQ14" s="5">
        <v>3243</v>
      </c>
      <c r="AR14" s="45" t="s">
        <v>491</v>
      </c>
      <c r="AS14" s="2" t="s">
        <v>391</v>
      </c>
    </row>
    <row r="15" spans="1:129" ht="16.5" customHeight="1" x14ac:dyDescent="0.25">
      <c r="A15" s="42"/>
      <c r="B15" s="1">
        <v>9</v>
      </c>
      <c r="C15" s="73" t="s">
        <v>492</v>
      </c>
      <c r="D15" s="74" t="s">
        <v>493</v>
      </c>
      <c r="E15" s="291" t="s">
        <v>494</v>
      </c>
      <c r="F15" s="39"/>
      <c r="G15" s="75">
        <v>2784</v>
      </c>
      <c r="H15" s="76" t="s">
        <v>483</v>
      </c>
      <c r="I15" s="77">
        <v>4002</v>
      </c>
      <c r="J15" s="76" t="s">
        <v>483</v>
      </c>
      <c r="K15" s="77">
        <v>4002</v>
      </c>
      <c r="L15" s="76" t="s">
        <v>483</v>
      </c>
      <c r="M15" s="77">
        <v>4002</v>
      </c>
      <c r="N15" s="76" t="s">
        <v>483</v>
      </c>
      <c r="O15" s="77">
        <v>4002</v>
      </c>
      <c r="P15" s="76" t="s">
        <v>484</v>
      </c>
      <c r="Q15" s="77">
        <v>4002</v>
      </c>
      <c r="R15" s="76" t="s">
        <v>484</v>
      </c>
      <c r="S15" s="77">
        <v>4002</v>
      </c>
      <c r="T15" s="76" t="s">
        <v>484</v>
      </c>
      <c r="U15" s="5">
        <v>4002</v>
      </c>
      <c r="V15" s="76" t="s">
        <v>495</v>
      </c>
      <c r="W15" s="5">
        <v>4002</v>
      </c>
      <c r="X15" s="76" t="s">
        <v>495</v>
      </c>
      <c r="Y15" s="5">
        <v>4002</v>
      </c>
      <c r="Z15" s="76" t="s">
        <v>495</v>
      </c>
      <c r="AA15" s="5">
        <v>4002</v>
      </c>
      <c r="AB15" s="76" t="s">
        <v>495</v>
      </c>
      <c r="AC15" s="5">
        <v>4002</v>
      </c>
      <c r="AD15" s="76" t="s">
        <v>495</v>
      </c>
      <c r="AE15" s="5">
        <v>4002</v>
      </c>
      <c r="AF15" s="76" t="s">
        <v>495</v>
      </c>
      <c r="AG15" s="5">
        <v>4002</v>
      </c>
      <c r="AH15" s="76" t="s">
        <v>496</v>
      </c>
      <c r="AI15" s="5">
        <v>4002</v>
      </c>
      <c r="AJ15" s="76" t="s">
        <v>496</v>
      </c>
      <c r="AK15" s="5">
        <v>4002</v>
      </c>
      <c r="AL15" s="76" t="s">
        <v>496</v>
      </c>
      <c r="AM15" s="5">
        <v>4002</v>
      </c>
      <c r="AN15" s="45" t="s">
        <v>497</v>
      </c>
      <c r="AO15" s="5">
        <v>4002</v>
      </c>
      <c r="AP15" s="45" t="s">
        <v>497</v>
      </c>
      <c r="AQ15" s="5">
        <v>4002</v>
      </c>
      <c r="AR15" s="45" t="s">
        <v>497</v>
      </c>
      <c r="AS15" s="2" t="s">
        <v>391</v>
      </c>
    </row>
    <row r="16" spans="1:129" ht="16.5" x14ac:dyDescent="0.25">
      <c r="A16" s="42"/>
      <c r="B16" s="1">
        <v>10</v>
      </c>
      <c r="C16" s="73" t="s">
        <v>498</v>
      </c>
      <c r="D16" s="74" t="s">
        <v>493</v>
      </c>
      <c r="E16" s="292"/>
      <c r="F16" s="39"/>
      <c r="G16" s="75">
        <v>2784</v>
      </c>
      <c r="H16" s="76" t="s">
        <v>483</v>
      </c>
      <c r="I16" s="77">
        <v>4002</v>
      </c>
      <c r="J16" s="76" t="s">
        <v>483</v>
      </c>
      <c r="K16" s="77">
        <v>4002</v>
      </c>
      <c r="L16" s="76" t="s">
        <v>483</v>
      </c>
      <c r="M16" s="77">
        <v>4002</v>
      </c>
      <c r="N16" s="76" t="s">
        <v>483</v>
      </c>
      <c r="O16" s="77">
        <v>4002</v>
      </c>
      <c r="P16" s="76" t="s">
        <v>484</v>
      </c>
      <c r="Q16" s="77">
        <v>4002</v>
      </c>
      <c r="R16" s="76" t="s">
        <v>484</v>
      </c>
      <c r="S16" s="77">
        <v>4002</v>
      </c>
      <c r="T16" s="76" t="s">
        <v>484</v>
      </c>
      <c r="U16" s="5">
        <v>4002</v>
      </c>
      <c r="V16" s="76" t="s">
        <v>495</v>
      </c>
      <c r="W16" s="5">
        <v>4002</v>
      </c>
      <c r="X16" s="76" t="s">
        <v>495</v>
      </c>
      <c r="Y16" s="5">
        <v>4002</v>
      </c>
      <c r="Z16" s="76" t="s">
        <v>495</v>
      </c>
      <c r="AA16" s="5">
        <v>4002</v>
      </c>
      <c r="AB16" s="76" t="s">
        <v>495</v>
      </c>
      <c r="AC16" s="5">
        <v>4002</v>
      </c>
      <c r="AD16" s="76" t="s">
        <v>495</v>
      </c>
      <c r="AE16" s="5">
        <v>4002</v>
      </c>
      <c r="AF16" s="76" t="s">
        <v>495</v>
      </c>
      <c r="AG16" s="5">
        <v>4002</v>
      </c>
      <c r="AH16" s="76" t="s">
        <v>496</v>
      </c>
      <c r="AI16" s="5">
        <v>4002</v>
      </c>
      <c r="AJ16" s="76" t="s">
        <v>496</v>
      </c>
      <c r="AK16" s="5">
        <v>4002</v>
      </c>
      <c r="AL16" s="76" t="s">
        <v>496</v>
      </c>
      <c r="AM16" s="5">
        <v>4002</v>
      </c>
      <c r="AN16" s="45" t="s">
        <v>497</v>
      </c>
      <c r="AO16" s="5">
        <v>4002</v>
      </c>
      <c r="AP16" s="45" t="s">
        <v>497</v>
      </c>
      <c r="AQ16" s="5">
        <v>4002</v>
      </c>
      <c r="AR16" s="45" t="s">
        <v>497</v>
      </c>
      <c r="AS16" s="2" t="s">
        <v>391</v>
      </c>
    </row>
    <row r="17" spans="1:129" ht="16.5" x14ac:dyDescent="0.25">
      <c r="A17" s="42"/>
      <c r="B17" s="1">
        <v>11</v>
      </c>
      <c r="C17" s="73" t="s">
        <v>499</v>
      </c>
      <c r="D17" s="74" t="s">
        <v>493</v>
      </c>
      <c r="E17" s="292"/>
      <c r="F17" s="39"/>
      <c r="G17" s="75">
        <v>2784</v>
      </c>
      <c r="H17" s="76" t="s">
        <v>483</v>
      </c>
      <c r="I17" s="77">
        <v>4002</v>
      </c>
      <c r="J17" s="76" t="s">
        <v>483</v>
      </c>
      <c r="K17" s="77">
        <v>4002</v>
      </c>
      <c r="L17" s="76" t="s">
        <v>483</v>
      </c>
      <c r="M17" s="77">
        <v>4002</v>
      </c>
      <c r="N17" s="76" t="s">
        <v>483</v>
      </c>
      <c r="O17" s="77">
        <v>4002</v>
      </c>
      <c r="P17" s="76" t="s">
        <v>484</v>
      </c>
      <c r="Q17" s="77">
        <v>4002</v>
      </c>
      <c r="R17" s="76" t="s">
        <v>484</v>
      </c>
      <c r="S17" s="77">
        <v>4002</v>
      </c>
      <c r="T17" s="76" t="s">
        <v>484</v>
      </c>
      <c r="U17" s="5">
        <v>4002</v>
      </c>
      <c r="V17" s="76" t="s">
        <v>495</v>
      </c>
      <c r="W17" s="5">
        <v>4002</v>
      </c>
      <c r="X17" s="76" t="s">
        <v>495</v>
      </c>
      <c r="Y17" s="5">
        <v>4002</v>
      </c>
      <c r="Z17" s="76" t="s">
        <v>495</v>
      </c>
      <c r="AA17" s="5">
        <v>4002</v>
      </c>
      <c r="AB17" s="76" t="s">
        <v>495</v>
      </c>
      <c r="AC17" s="5">
        <v>4002</v>
      </c>
      <c r="AD17" s="76" t="s">
        <v>495</v>
      </c>
      <c r="AE17" s="5">
        <v>4002</v>
      </c>
      <c r="AF17" s="76" t="s">
        <v>495</v>
      </c>
      <c r="AG17" s="5">
        <v>4002</v>
      </c>
      <c r="AH17" s="76" t="s">
        <v>496</v>
      </c>
      <c r="AI17" s="5">
        <v>4002</v>
      </c>
      <c r="AJ17" s="76" t="s">
        <v>496</v>
      </c>
      <c r="AK17" s="5">
        <v>4002</v>
      </c>
      <c r="AL17" s="76" t="s">
        <v>496</v>
      </c>
      <c r="AM17" s="5">
        <v>4002</v>
      </c>
      <c r="AN17" s="45" t="s">
        <v>497</v>
      </c>
      <c r="AO17" s="5">
        <v>4002</v>
      </c>
      <c r="AP17" s="45" t="s">
        <v>497</v>
      </c>
      <c r="AQ17" s="5">
        <v>4002</v>
      </c>
      <c r="AR17" s="45" t="s">
        <v>497</v>
      </c>
      <c r="AS17" s="2" t="s">
        <v>391</v>
      </c>
    </row>
    <row r="18" spans="1:129" ht="16.5" x14ac:dyDescent="0.25">
      <c r="A18" s="42"/>
      <c r="B18" s="1">
        <v>12</v>
      </c>
      <c r="C18" s="73" t="s">
        <v>500</v>
      </c>
      <c r="D18" s="74" t="s">
        <v>493</v>
      </c>
      <c r="E18" s="292"/>
      <c r="F18" s="39"/>
      <c r="G18" s="75">
        <v>2784</v>
      </c>
      <c r="H18" s="76" t="s">
        <v>483</v>
      </c>
      <c r="I18" s="77">
        <v>4002</v>
      </c>
      <c r="J18" s="76" t="s">
        <v>483</v>
      </c>
      <c r="K18" s="77">
        <v>4002</v>
      </c>
      <c r="L18" s="76" t="s">
        <v>483</v>
      </c>
      <c r="M18" s="77">
        <v>4002</v>
      </c>
      <c r="N18" s="76" t="s">
        <v>483</v>
      </c>
      <c r="O18" s="77">
        <v>4002</v>
      </c>
      <c r="P18" s="76" t="s">
        <v>484</v>
      </c>
      <c r="Q18" s="77">
        <v>4002</v>
      </c>
      <c r="R18" s="76" t="s">
        <v>484</v>
      </c>
      <c r="S18" s="77">
        <v>4002</v>
      </c>
      <c r="T18" s="76" t="s">
        <v>484</v>
      </c>
      <c r="U18" s="5">
        <v>4002</v>
      </c>
      <c r="V18" s="76" t="s">
        <v>495</v>
      </c>
      <c r="W18" s="5">
        <v>4002</v>
      </c>
      <c r="X18" s="76" t="s">
        <v>495</v>
      </c>
      <c r="Y18" s="5">
        <v>4002</v>
      </c>
      <c r="Z18" s="76" t="s">
        <v>495</v>
      </c>
      <c r="AA18" s="5">
        <v>4002</v>
      </c>
      <c r="AB18" s="76" t="s">
        <v>495</v>
      </c>
      <c r="AC18" s="5">
        <v>4002</v>
      </c>
      <c r="AD18" s="76" t="s">
        <v>495</v>
      </c>
      <c r="AE18" s="5">
        <v>4002</v>
      </c>
      <c r="AF18" s="76" t="s">
        <v>495</v>
      </c>
      <c r="AG18" s="5">
        <v>4002</v>
      </c>
      <c r="AH18" s="76" t="s">
        <v>496</v>
      </c>
      <c r="AI18" s="5">
        <v>4002</v>
      </c>
      <c r="AJ18" s="76" t="s">
        <v>496</v>
      </c>
      <c r="AK18" s="5">
        <v>4002</v>
      </c>
      <c r="AL18" s="76" t="s">
        <v>496</v>
      </c>
      <c r="AM18" s="5">
        <v>4002</v>
      </c>
      <c r="AN18" s="45" t="s">
        <v>497</v>
      </c>
      <c r="AO18" s="5">
        <v>4002</v>
      </c>
      <c r="AP18" s="45" t="s">
        <v>497</v>
      </c>
      <c r="AQ18" s="5">
        <v>4002</v>
      </c>
      <c r="AR18" s="45" t="s">
        <v>497</v>
      </c>
      <c r="AS18" s="2" t="s">
        <v>391</v>
      </c>
    </row>
    <row r="19" spans="1:129" ht="16.5" x14ac:dyDescent="0.25">
      <c r="A19" s="42"/>
      <c r="B19" s="1">
        <v>13</v>
      </c>
      <c r="C19" s="73" t="s">
        <v>501</v>
      </c>
      <c r="D19" s="74" t="s">
        <v>493</v>
      </c>
      <c r="E19" s="292"/>
      <c r="F19" s="39"/>
      <c r="G19" s="75">
        <v>2784</v>
      </c>
      <c r="H19" s="76" t="s">
        <v>483</v>
      </c>
      <c r="I19" s="77">
        <v>4002</v>
      </c>
      <c r="J19" s="76" t="s">
        <v>483</v>
      </c>
      <c r="K19" s="77">
        <v>4002</v>
      </c>
      <c r="L19" s="76" t="s">
        <v>483</v>
      </c>
      <c r="M19" s="77">
        <v>4002</v>
      </c>
      <c r="N19" s="76" t="s">
        <v>483</v>
      </c>
      <c r="O19" s="77">
        <v>4002</v>
      </c>
      <c r="P19" s="76" t="s">
        <v>484</v>
      </c>
      <c r="Q19" s="77">
        <v>4002</v>
      </c>
      <c r="R19" s="76" t="s">
        <v>484</v>
      </c>
      <c r="S19" s="77">
        <v>4002</v>
      </c>
      <c r="T19" s="76" t="s">
        <v>484</v>
      </c>
      <c r="U19" s="5">
        <v>4002</v>
      </c>
      <c r="V19" s="76" t="s">
        <v>495</v>
      </c>
      <c r="W19" s="5">
        <v>4002</v>
      </c>
      <c r="X19" s="76" t="s">
        <v>495</v>
      </c>
      <c r="Y19" s="5">
        <v>4002</v>
      </c>
      <c r="Z19" s="76" t="s">
        <v>495</v>
      </c>
      <c r="AA19" s="5">
        <v>4002</v>
      </c>
      <c r="AB19" s="76" t="s">
        <v>495</v>
      </c>
      <c r="AC19" s="5">
        <v>4002</v>
      </c>
      <c r="AD19" s="76" t="s">
        <v>495</v>
      </c>
      <c r="AE19" s="5">
        <v>4002</v>
      </c>
      <c r="AF19" s="76" t="s">
        <v>495</v>
      </c>
      <c r="AG19" s="5">
        <v>4002</v>
      </c>
      <c r="AH19" s="76" t="s">
        <v>496</v>
      </c>
      <c r="AI19" s="5">
        <v>4002</v>
      </c>
      <c r="AJ19" s="76" t="s">
        <v>496</v>
      </c>
      <c r="AK19" s="5">
        <v>4002</v>
      </c>
      <c r="AL19" s="76" t="s">
        <v>496</v>
      </c>
      <c r="AM19" s="5">
        <v>4002</v>
      </c>
      <c r="AN19" s="45" t="s">
        <v>497</v>
      </c>
      <c r="AO19" s="5">
        <v>4002</v>
      </c>
      <c r="AP19" s="45" t="s">
        <v>497</v>
      </c>
      <c r="AQ19" s="5">
        <v>4002</v>
      </c>
      <c r="AR19" s="45" t="s">
        <v>497</v>
      </c>
      <c r="AS19" s="2" t="s">
        <v>391</v>
      </c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</row>
    <row r="20" spans="1:129" ht="16.5" x14ac:dyDescent="0.25">
      <c r="A20" s="42"/>
      <c r="B20" s="1">
        <v>14</v>
      </c>
      <c r="C20" s="73" t="s">
        <v>502</v>
      </c>
      <c r="D20" s="74" t="s">
        <v>493</v>
      </c>
      <c r="E20" s="292"/>
      <c r="F20" s="39"/>
      <c r="G20" s="75">
        <v>2784</v>
      </c>
      <c r="H20" s="76" t="s">
        <v>483</v>
      </c>
      <c r="I20" s="77">
        <v>4002</v>
      </c>
      <c r="J20" s="76" t="s">
        <v>483</v>
      </c>
      <c r="K20" s="77">
        <v>4002</v>
      </c>
      <c r="L20" s="76" t="s">
        <v>483</v>
      </c>
      <c r="M20" s="77">
        <v>4002</v>
      </c>
      <c r="N20" s="76" t="s">
        <v>483</v>
      </c>
      <c r="O20" s="77">
        <v>4002</v>
      </c>
      <c r="P20" s="76" t="s">
        <v>484</v>
      </c>
      <c r="Q20" s="77">
        <v>4002</v>
      </c>
      <c r="R20" s="76" t="s">
        <v>484</v>
      </c>
      <c r="S20" s="77">
        <v>4002</v>
      </c>
      <c r="T20" s="76" t="s">
        <v>484</v>
      </c>
      <c r="U20" s="5">
        <v>4002</v>
      </c>
      <c r="V20" s="76" t="s">
        <v>495</v>
      </c>
      <c r="W20" s="5">
        <v>4002</v>
      </c>
      <c r="X20" s="76" t="s">
        <v>495</v>
      </c>
      <c r="Y20" s="5">
        <v>4002</v>
      </c>
      <c r="Z20" s="76" t="s">
        <v>495</v>
      </c>
      <c r="AA20" s="5">
        <v>4002</v>
      </c>
      <c r="AB20" s="76" t="s">
        <v>495</v>
      </c>
      <c r="AC20" s="5">
        <v>4002</v>
      </c>
      <c r="AD20" s="76" t="s">
        <v>495</v>
      </c>
      <c r="AE20" s="5">
        <v>4002</v>
      </c>
      <c r="AF20" s="76" t="s">
        <v>495</v>
      </c>
      <c r="AG20" s="5">
        <v>4002</v>
      </c>
      <c r="AH20" s="76" t="s">
        <v>496</v>
      </c>
      <c r="AI20" s="5">
        <v>4002</v>
      </c>
      <c r="AJ20" s="76" t="s">
        <v>496</v>
      </c>
      <c r="AK20" s="5">
        <v>4002</v>
      </c>
      <c r="AL20" s="76" t="s">
        <v>496</v>
      </c>
      <c r="AM20" s="5">
        <v>4002</v>
      </c>
      <c r="AN20" s="45" t="s">
        <v>497</v>
      </c>
      <c r="AO20" s="5">
        <v>4002</v>
      </c>
      <c r="AP20" s="45" t="s">
        <v>497</v>
      </c>
      <c r="AQ20" s="5">
        <v>4002</v>
      </c>
      <c r="AR20" s="45" t="s">
        <v>497</v>
      </c>
      <c r="AS20" s="2" t="s">
        <v>391</v>
      </c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</row>
    <row r="21" spans="1:129" ht="16.5" x14ac:dyDescent="0.25">
      <c r="A21" s="42"/>
      <c r="B21" s="1">
        <v>15</v>
      </c>
      <c r="C21" s="73" t="s">
        <v>503</v>
      </c>
      <c r="D21" s="74" t="s">
        <v>493</v>
      </c>
      <c r="E21" s="292"/>
      <c r="F21" s="39"/>
      <c r="G21" s="75">
        <v>2784</v>
      </c>
      <c r="H21" s="76" t="s">
        <v>483</v>
      </c>
      <c r="I21" s="77">
        <v>4002</v>
      </c>
      <c r="J21" s="76" t="s">
        <v>483</v>
      </c>
      <c r="K21" s="77">
        <v>4002</v>
      </c>
      <c r="L21" s="76" t="s">
        <v>483</v>
      </c>
      <c r="M21" s="77">
        <v>4002</v>
      </c>
      <c r="N21" s="76" t="s">
        <v>483</v>
      </c>
      <c r="O21" s="77">
        <v>4002</v>
      </c>
      <c r="P21" s="76" t="s">
        <v>484</v>
      </c>
      <c r="Q21" s="77">
        <v>4002</v>
      </c>
      <c r="R21" s="76" t="s">
        <v>484</v>
      </c>
      <c r="S21" s="77">
        <v>4002</v>
      </c>
      <c r="T21" s="76" t="s">
        <v>484</v>
      </c>
      <c r="U21" s="5">
        <v>4002</v>
      </c>
      <c r="V21" s="76" t="s">
        <v>495</v>
      </c>
      <c r="W21" s="5">
        <v>4002</v>
      </c>
      <c r="X21" s="76" t="s">
        <v>495</v>
      </c>
      <c r="Y21" s="5">
        <v>4002</v>
      </c>
      <c r="Z21" s="76" t="s">
        <v>495</v>
      </c>
      <c r="AA21" s="5">
        <v>4002</v>
      </c>
      <c r="AB21" s="76" t="s">
        <v>495</v>
      </c>
      <c r="AC21" s="5">
        <v>4002</v>
      </c>
      <c r="AD21" s="76" t="s">
        <v>495</v>
      </c>
      <c r="AE21" s="5">
        <v>4002</v>
      </c>
      <c r="AF21" s="76" t="s">
        <v>495</v>
      </c>
      <c r="AG21" s="5">
        <v>4002</v>
      </c>
      <c r="AH21" s="76" t="s">
        <v>496</v>
      </c>
      <c r="AI21" s="5">
        <v>4002</v>
      </c>
      <c r="AJ21" s="76" t="s">
        <v>496</v>
      </c>
      <c r="AK21" s="5">
        <v>4002</v>
      </c>
      <c r="AL21" s="76" t="s">
        <v>496</v>
      </c>
      <c r="AM21" s="5">
        <v>4002</v>
      </c>
      <c r="AN21" s="45" t="s">
        <v>497</v>
      </c>
      <c r="AO21" s="5">
        <v>4002</v>
      </c>
      <c r="AP21" s="45" t="s">
        <v>497</v>
      </c>
      <c r="AQ21" s="5">
        <v>4002</v>
      </c>
      <c r="AR21" s="45" t="s">
        <v>497</v>
      </c>
      <c r="AS21" s="2" t="s">
        <v>391</v>
      </c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</row>
    <row r="22" spans="1:129" ht="16.5" x14ac:dyDescent="0.25">
      <c r="A22" s="42"/>
      <c r="B22" s="1">
        <v>16</v>
      </c>
      <c r="C22" s="73" t="s">
        <v>504</v>
      </c>
      <c r="D22" s="74" t="s">
        <v>505</v>
      </c>
      <c r="E22" s="81"/>
      <c r="F22" s="39"/>
      <c r="G22" s="75">
        <v>2400</v>
      </c>
      <c r="H22" s="76" t="s">
        <v>68</v>
      </c>
      <c r="I22" s="77">
        <v>3243</v>
      </c>
      <c r="J22" s="76" t="s">
        <v>68</v>
      </c>
      <c r="K22" s="77">
        <v>3450</v>
      </c>
      <c r="L22" s="76" t="s">
        <v>68</v>
      </c>
      <c r="M22" s="36">
        <v>3450</v>
      </c>
      <c r="N22" s="76" t="s">
        <v>68</v>
      </c>
      <c r="O22" s="36">
        <v>3450</v>
      </c>
      <c r="P22" s="76" t="s">
        <v>68</v>
      </c>
      <c r="Q22" s="5">
        <v>3450</v>
      </c>
      <c r="R22" s="45" t="s">
        <v>68</v>
      </c>
      <c r="S22" s="5">
        <v>3450</v>
      </c>
      <c r="T22" s="53" t="s">
        <v>68</v>
      </c>
      <c r="U22" s="5">
        <v>3450</v>
      </c>
      <c r="V22" s="45" t="s">
        <v>68</v>
      </c>
      <c r="W22" s="5">
        <v>2900</v>
      </c>
      <c r="X22" s="45" t="s">
        <v>68</v>
      </c>
      <c r="Y22" s="60">
        <v>2900</v>
      </c>
      <c r="Z22" s="45" t="s">
        <v>68</v>
      </c>
      <c r="AA22" s="5">
        <v>2900</v>
      </c>
      <c r="AB22" s="45" t="s">
        <v>68</v>
      </c>
      <c r="AC22" s="5">
        <v>2900</v>
      </c>
      <c r="AD22" s="45" t="s">
        <v>68</v>
      </c>
      <c r="AE22" s="5">
        <v>2900</v>
      </c>
      <c r="AF22" s="45" t="s">
        <v>68</v>
      </c>
      <c r="AG22" s="5">
        <v>2900</v>
      </c>
      <c r="AH22" s="45" t="s">
        <v>68</v>
      </c>
      <c r="AI22" s="5">
        <v>2900</v>
      </c>
      <c r="AJ22" s="45" t="s">
        <v>68</v>
      </c>
      <c r="AK22" s="5">
        <v>2900</v>
      </c>
      <c r="AL22" s="45" t="s">
        <v>68</v>
      </c>
      <c r="AM22" s="5">
        <v>2900</v>
      </c>
      <c r="AN22" s="45" t="s">
        <v>506</v>
      </c>
      <c r="AO22" s="5">
        <v>2900</v>
      </c>
      <c r="AP22" s="45" t="s">
        <v>388</v>
      </c>
      <c r="AQ22" s="5">
        <v>2900</v>
      </c>
      <c r="AR22" s="45" t="s">
        <v>507</v>
      </c>
      <c r="AS22" s="2" t="s">
        <v>391</v>
      </c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</row>
    <row r="23" spans="1:129" x14ac:dyDescent="0.2">
      <c r="C23" s="6" t="s">
        <v>36</v>
      </c>
      <c r="D23" s="6"/>
      <c r="E23" s="6"/>
      <c r="F23" s="6"/>
      <c r="G23" s="82">
        <f>SUM(G7:G22)</f>
        <v>42656</v>
      </c>
      <c r="H23" s="7"/>
      <c r="I23" s="82">
        <f>SUM(I7:I22)</f>
        <v>61942.5</v>
      </c>
      <c r="J23" s="7"/>
      <c r="K23" s="82">
        <f>SUM(K7:K22)</f>
        <v>62299.5</v>
      </c>
      <c r="L23" s="7"/>
      <c r="M23" s="82">
        <f>SUM(M7:M22)</f>
        <v>61390.5</v>
      </c>
      <c r="N23" s="7"/>
      <c r="O23" s="82">
        <f t="shared" ref="O23:AC23" si="0">SUM(O7:O22)</f>
        <v>61632</v>
      </c>
      <c r="P23" s="82">
        <f t="shared" si="0"/>
        <v>0</v>
      </c>
      <c r="Q23" s="7">
        <f t="shared" si="0"/>
        <v>61932</v>
      </c>
      <c r="R23" s="82"/>
      <c r="S23" s="7">
        <f t="shared" si="0"/>
        <v>61114.5</v>
      </c>
      <c r="T23" s="82">
        <f t="shared" si="0"/>
        <v>0</v>
      </c>
      <c r="U23" s="7">
        <f t="shared" si="0"/>
        <v>62964</v>
      </c>
      <c r="V23" s="82">
        <f t="shared" si="0"/>
        <v>0</v>
      </c>
      <c r="W23" s="7">
        <f t="shared" si="0"/>
        <v>59319.5</v>
      </c>
      <c r="X23" s="82">
        <f t="shared" si="0"/>
        <v>0</v>
      </c>
      <c r="Y23" s="82">
        <f t="shared" si="0"/>
        <v>59782.5</v>
      </c>
      <c r="Z23" s="7">
        <f t="shared" si="0"/>
        <v>0</v>
      </c>
      <c r="AA23" s="7">
        <f t="shared" si="0"/>
        <v>59585</v>
      </c>
      <c r="AB23" s="7">
        <f t="shared" si="0"/>
        <v>0</v>
      </c>
      <c r="AC23" s="7">
        <f t="shared" si="0"/>
        <v>59585</v>
      </c>
      <c r="AD23" s="7">
        <f>SUM(AD11:AD22)</f>
        <v>0</v>
      </c>
      <c r="AE23" s="7">
        <f t="shared" ref="AE23:AP23" si="1">SUM(AE7:AE22)</f>
        <v>58550</v>
      </c>
      <c r="AF23" s="7">
        <f t="shared" si="1"/>
        <v>0</v>
      </c>
      <c r="AG23" s="7">
        <f t="shared" si="1"/>
        <v>59885</v>
      </c>
      <c r="AH23" s="7">
        <f t="shared" si="1"/>
        <v>0</v>
      </c>
      <c r="AI23" s="7">
        <f>SUM(AI7:AI22)</f>
        <v>58138</v>
      </c>
      <c r="AJ23" s="7">
        <f t="shared" si="1"/>
        <v>0</v>
      </c>
      <c r="AK23" s="7">
        <f>SUM(AK7:AK22)</f>
        <v>60230</v>
      </c>
      <c r="AL23" s="7">
        <f t="shared" si="1"/>
        <v>0</v>
      </c>
      <c r="AM23" s="7">
        <f>SUM(AM7:AM22)</f>
        <v>60207.5</v>
      </c>
      <c r="AN23" s="7">
        <f t="shared" si="1"/>
        <v>0</v>
      </c>
      <c r="AO23" s="7">
        <f>SUM(AO7:AO22)</f>
        <v>59540</v>
      </c>
      <c r="AP23" s="7">
        <f t="shared" si="1"/>
        <v>0</v>
      </c>
      <c r="AQ23" s="7">
        <f>SUM(AQ7:AQ22)</f>
        <v>55215.5</v>
      </c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</row>
    <row r="24" spans="1:129" x14ac:dyDescent="0.2">
      <c r="AP24" s="41">
        <v>0</v>
      </c>
    </row>
    <row r="26" spans="1:129" ht="16.5" x14ac:dyDescent="0.25">
      <c r="C26" s="38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</row>
    <row r="27" spans="1:129" x14ac:dyDescent="0.2">
      <c r="G27" s="11"/>
      <c r="H27" s="45"/>
      <c r="I27" s="9"/>
      <c r="J27" s="45"/>
      <c r="K27" s="45"/>
      <c r="L27" s="45"/>
      <c r="M27" s="45"/>
      <c r="N27" s="45"/>
      <c r="O27" s="45"/>
      <c r="P27" s="45"/>
      <c r="Q27" s="45">
        <f>Q11*7</f>
        <v>37695</v>
      </c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</row>
    <row r="28" spans="1:129" x14ac:dyDescent="0.2">
      <c r="E28" s="80"/>
      <c r="Q28" s="2">
        <v>3450</v>
      </c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</row>
    <row r="29" spans="1:129" ht="14.25" customHeight="1" x14ac:dyDescent="0.2">
      <c r="E29" s="83"/>
      <c r="Q29" s="2">
        <f>Q27+Q28</f>
        <v>41145</v>
      </c>
    </row>
    <row r="30" spans="1:129" ht="16.5" x14ac:dyDescent="0.25">
      <c r="C30" s="38"/>
      <c r="E30" s="83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</row>
    <row r="31" spans="1:129" ht="14.25" customHeight="1" x14ac:dyDescent="0.2">
      <c r="E31" s="83"/>
      <c r="G31" s="9"/>
      <c r="H31" s="45"/>
      <c r="I31" s="9"/>
      <c r="J31" s="45"/>
      <c r="K31" s="5"/>
      <c r="L31" s="45"/>
      <c r="M31" s="5"/>
      <c r="N31" s="45"/>
      <c r="O31" s="5"/>
      <c r="P31" s="45"/>
      <c r="Q31" s="5">
        <f>38665+680</f>
        <v>39345</v>
      </c>
      <c r="R31" s="45"/>
      <c r="S31" s="5"/>
      <c r="T31" s="45"/>
      <c r="U31" s="5"/>
      <c r="V31" s="45"/>
      <c r="W31" s="5"/>
      <c r="X31" s="45"/>
      <c r="Y31" s="5"/>
      <c r="Z31" s="45"/>
      <c r="AA31" s="5"/>
      <c r="AB31" s="45"/>
      <c r="AC31" s="5"/>
      <c r="AD31" s="45"/>
      <c r="AE31" s="5"/>
      <c r="AF31" s="45"/>
      <c r="AG31" s="5"/>
      <c r="AH31" s="45"/>
      <c r="AI31" s="5"/>
      <c r="AJ31" s="45"/>
      <c r="AK31" s="5"/>
      <c r="AL31" s="45"/>
      <c r="AM31" s="5"/>
      <c r="AN31" s="45"/>
      <c r="AO31" s="5"/>
      <c r="AP31" s="45"/>
      <c r="AQ31" s="5"/>
      <c r="AR31" s="45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</row>
    <row r="32" spans="1:129" ht="14.25" customHeight="1" x14ac:dyDescent="0.2">
      <c r="E32" s="83"/>
      <c r="G32" s="9"/>
      <c r="H32" s="45"/>
      <c r="I32" s="36"/>
      <c r="J32" s="45"/>
      <c r="K32" s="5"/>
      <c r="L32" s="45"/>
      <c r="M32" s="5"/>
      <c r="N32" s="45"/>
      <c r="O32" s="5"/>
      <c r="P32" s="45"/>
      <c r="Q32" s="5"/>
      <c r="R32" s="45"/>
      <c r="S32" s="5"/>
      <c r="T32" s="45"/>
      <c r="U32" s="5"/>
      <c r="V32" s="45"/>
      <c r="W32" s="5"/>
      <c r="X32" s="45"/>
      <c r="Y32" s="5"/>
      <c r="Z32" s="45"/>
      <c r="AA32" s="5"/>
      <c r="AB32" s="45"/>
      <c r="AC32" s="5"/>
      <c r="AD32" s="45"/>
      <c r="AE32" s="5"/>
      <c r="AF32" s="45"/>
      <c r="AG32" s="5"/>
      <c r="AH32" s="45"/>
      <c r="AI32" s="5"/>
      <c r="AJ32" s="45"/>
      <c r="AK32" s="5"/>
      <c r="AL32" s="45"/>
      <c r="AM32" s="5"/>
      <c r="AN32" s="45"/>
      <c r="AO32" s="5"/>
      <c r="AP32" s="45"/>
      <c r="AQ32" s="5"/>
      <c r="AR32" s="45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</row>
    <row r="33" spans="5:129" ht="14.25" customHeight="1" x14ac:dyDescent="0.2">
      <c r="E33" s="83"/>
      <c r="G33" s="9"/>
      <c r="H33" s="45"/>
      <c r="I33" s="37"/>
      <c r="J33" s="45"/>
      <c r="K33" s="10"/>
      <c r="L33" s="45"/>
      <c r="M33" s="5"/>
      <c r="N33" s="45"/>
      <c r="O33" s="5"/>
      <c r="P33" s="45"/>
      <c r="Q33" s="5">
        <f>5000-3200</f>
        <v>1800</v>
      </c>
      <c r="R33" s="45"/>
      <c r="S33" s="5"/>
      <c r="T33" s="45"/>
      <c r="U33" s="5"/>
      <c r="V33" s="45"/>
      <c r="W33" s="5"/>
      <c r="X33" s="45"/>
      <c r="Y33" s="5"/>
      <c r="Z33" s="45"/>
      <c r="AA33" s="5"/>
      <c r="AB33" s="45"/>
      <c r="AC33" s="5"/>
      <c r="AD33" s="45"/>
      <c r="AE33" s="5"/>
      <c r="AF33" s="45"/>
      <c r="AG33" s="5"/>
      <c r="AH33" s="45"/>
      <c r="AI33" s="5"/>
      <c r="AJ33" s="45"/>
      <c r="AK33" s="5"/>
      <c r="AL33" s="45"/>
      <c r="AM33" s="5"/>
      <c r="AN33" s="45"/>
      <c r="AO33" s="5"/>
      <c r="AP33" s="45"/>
      <c r="AQ33" s="5"/>
      <c r="AR33" s="45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</row>
    <row r="34" spans="5:129" ht="14.25" customHeight="1" x14ac:dyDescent="0.2">
      <c r="E34" s="83"/>
    </row>
    <row r="35" spans="5:129" ht="14.25" customHeight="1" x14ac:dyDescent="0.2">
      <c r="E35" s="83"/>
    </row>
  </sheetData>
  <mergeCells count="7">
    <mergeCell ref="E15:E21"/>
    <mergeCell ref="B2:G2"/>
    <mergeCell ref="B3:G3"/>
    <mergeCell ref="H3:J3"/>
    <mergeCell ref="B4:G4"/>
    <mergeCell ref="H4:J4"/>
    <mergeCell ref="D5:E5"/>
  </mergeCells>
  <pageMargins left="0.7" right="0.7" top="0.75" bottom="0.75" header="0.3" footer="0.3"/>
  <pageSetup scale="8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P50"/>
  <sheetViews>
    <sheetView topLeftCell="A13" workbookViewId="0">
      <selection activeCell="A3" sqref="A3:I22"/>
    </sheetView>
  </sheetViews>
  <sheetFormatPr baseColWidth="10" defaultColWidth="11.42578125" defaultRowHeight="15" x14ac:dyDescent="0.25"/>
  <cols>
    <col min="1" max="1" width="18.5703125" customWidth="1"/>
    <col min="9" max="9" width="12.28515625" bestFit="1" customWidth="1"/>
    <col min="16" max="16" width="41.42578125" customWidth="1"/>
  </cols>
  <sheetData>
    <row r="2" spans="1:16" ht="15.75" thickBot="1" x14ac:dyDescent="0.3"/>
    <row r="3" spans="1:16" ht="16.5" thickBot="1" x14ac:dyDescent="0.3">
      <c r="A3" s="287"/>
      <c r="B3" s="288"/>
      <c r="C3" s="288"/>
      <c r="D3" s="288"/>
      <c r="E3" s="288"/>
      <c r="F3" s="288"/>
      <c r="G3" s="288"/>
      <c r="H3" s="288"/>
      <c r="I3" s="289"/>
      <c r="J3" s="84"/>
      <c r="M3" s="85" t="s">
        <v>508</v>
      </c>
    </row>
    <row r="4" spans="1:16" x14ac:dyDescent="0.25">
      <c r="A4" s="13"/>
      <c r="B4" s="14"/>
      <c r="C4" s="14"/>
      <c r="D4" s="14"/>
      <c r="E4" s="14"/>
      <c r="F4" s="14"/>
      <c r="G4" s="14"/>
      <c r="H4" s="14"/>
      <c r="I4" s="15"/>
      <c r="M4" s="294" t="s">
        <v>509</v>
      </c>
      <c r="N4" s="294"/>
      <c r="O4" s="294"/>
      <c r="P4" s="294"/>
    </row>
    <row r="5" spans="1:16" x14ac:dyDescent="0.25">
      <c r="A5" s="285"/>
      <c r="B5" s="286"/>
      <c r="C5" s="286"/>
      <c r="D5" s="286"/>
      <c r="E5" s="3"/>
      <c r="F5" s="16"/>
      <c r="G5" s="16"/>
      <c r="H5" s="16"/>
      <c r="I5" s="17"/>
      <c r="J5" s="16"/>
      <c r="M5" s="294" t="s">
        <v>510</v>
      </c>
      <c r="N5" s="294"/>
      <c r="O5" s="294"/>
      <c r="P5" s="294"/>
    </row>
    <row r="6" spans="1:16" ht="15.75" thickBot="1" x14ac:dyDescent="0.3">
      <c r="A6" s="279"/>
      <c r="B6" s="280"/>
      <c r="C6" s="280"/>
      <c r="D6" s="280"/>
      <c r="E6" s="280"/>
      <c r="F6" s="280"/>
      <c r="G6" s="280"/>
      <c r="H6" s="280"/>
      <c r="I6" s="281"/>
      <c r="J6" s="86"/>
      <c r="M6" s="294" t="s">
        <v>511</v>
      </c>
      <c r="N6" s="294"/>
      <c r="O6" s="294"/>
      <c r="P6" s="294"/>
    </row>
    <row r="7" spans="1:16" x14ac:dyDescent="0.25">
      <c r="A7" s="18"/>
      <c r="B7" s="19"/>
      <c r="C7" s="20"/>
      <c r="D7" s="21"/>
      <c r="E7" s="22"/>
      <c r="F7" s="23"/>
      <c r="G7" s="24"/>
      <c r="H7" s="24"/>
      <c r="I7" s="25"/>
      <c r="J7" s="87"/>
      <c r="M7" s="295" t="s">
        <v>512</v>
      </c>
      <c r="N7" s="295"/>
      <c r="O7" s="295"/>
      <c r="P7" s="295"/>
    </row>
    <row r="8" spans="1:16" x14ac:dyDescent="0.25">
      <c r="A8" s="26"/>
      <c r="B8" s="27"/>
      <c r="C8" s="28"/>
      <c r="D8" s="29"/>
      <c r="E8" s="28"/>
      <c r="F8" s="29"/>
      <c r="G8" s="28"/>
      <c r="H8" s="28"/>
      <c r="I8" s="30"/>
      <c r="J8" s="62"/>
      <c r="K8" s="62"/>
      <c r="M8" s="295"/>
      <c r="N8" s="295"/>
      <c r="O8" s="295"/>
      <c r="P8" s="295"/>
    </row>
    <row r="9" spans="1:16" x14ac:dyDescent="0.25">
      <c r="A9" s="26"/>
      <c r="B9" s="27"/>
      <c r="C9" s="28"/>
      <c r="D9" s="29"/>
      <c r="E9" s="28"/>
      <c r="F9" s="29"/>
      <c r="G9" s="28"/>
      <c r="H9" s="28"/>
      <c r="I9" s="30"/>
      <c r="J9" s="62"/>
      <c r="M9" s="295"/>
      <c r="N9" s="295"/>
      <c r="O9" s="295"/>
      <c r="P9" s="295"/>
    </row>
    <row r="10" spans="1:16" x14ac:dyDescent="0.25">
      <c r="A10" s="26"/>
      <c r="B10" s="27"/>
      <c r="C10" s="28"/>
      <c r="D10" s="29"/>
      <c r="E10" s="28"/>
      <c r="F10" s="29"/>
      <c r="G10" s="28"/>
      <c r="H10" s="28"/>
      <c r="I10" s="88"/>
      <c r="J10" s="62"/>
      <c r="M10" t="s">
        <v>513</v>
      </c>
      <c r="N10" s="61">
        <v>4042</v>
      </c>
      <c r="O10" t="s">
        <v>73</v>
      </c>
    </row>
    <row r="11" spans="1:16" x14ac:dyDescent="0.25">
      <c r="A11" s="26"/>
      <c r="B11" s="27"/>
      <c r="C11" s="29"/>
      <c r="D11" s="29"/>
      <c r="E11" s="28"/>
      <c r="F11" s="29"/>
      <c r="G11" s="28"/>
      <c r="H11" s="28"/>
      <c r="I11" s="88"/>
      <c r="J11" s="62"/>
      <c r="M11" t="s">
        <v>74</v>
      </c>
      <c r="N11" s="61">
        <v>4295</v>
      </c>
      <c r="O11" t="s">
        <v>73</v>
      </c>
    </row>
    <row r="12" spans="1:16" x14ac:dyDescent="0.25">
      <c r="A12" s="26"/>
      <c r="B12" s="27"/>
      <c r="C12" s="29"/>
      <c r="D12" s="29"/>
      <c r="E12" s="28"/>
      <c r="F12" s="29"/>
      <c r="G12" s="28"/>
      <c r="H12" s="28"/>
      <c r="I12" s="88"/>
      <c r="J12" s="62"/>
      <c r="N12" s="61"/>
    </row>
    <row r="13" spans="1:16" x14ac:dyDescent="0.25">
      <c r="A13" s="26"/>
      <c r="B13" s="27"/>
      <c r="C13" s="29"/>
      <c r="D13" s="29"/>
      <c r="E13" s="28"/>
      <c r="F13" s="29"/>
      <c r="G13" s="28"/>
      <c r="H13" s="28"/>
      <c r="I13" s="88"/>
      <c r="J13" s="62"/>
      <c r="N13" s="61"/>
    </row>
    <row r="14" spans="1:16" x14ac:dyDescent="0.25">
      <c r="A14" s="26"/>
      <c r="B14" s="27"/>
      <c r="C14" s="29"/>
      <c r="D14" s="29"/>
      <c r="E14" s="28"/>
      <c r="F14" s="29"/>
      <c r="G14" s="28"/>
      <c r="H14" s="28"/>
      <c r="I14" s="88"/>
      <c r="J14" s="62"/>
      <c r="N14" s="61"/>
    </row>
    <row r="15" spans="1:16" x14ac:dyDescent="0.25">
      <c r="A15" s="89"/>
      <c r="B15" s="27"/>
      <c r="C15" s="29"/>
      <c r="D15" s="29"/>
      <c r="E15" s="28"/>
      <c r="F15" s="29"/>
      <c r="G15" s="28"/>
      <c r="H15" s="28"/>
      <c r="I15" s="88"/>
      <c r="J15" s="62"/>
      <c r="N15" s="61"/>
    </row>
    <row r="16" spans="1:16" x14ac:dyDescent="0.25">
      <c r="A16" s="89"/>
      <c r="B16" s="27"/>
      <c r="C16" s="29"/>
      <c r="D16" s="29"/>
      <c r="E16" s="28"/>
      <c r="F16" s="29"/>
      <c r="G16" s="28"/>
      <c r="H16" s="28"/>
      <c r="I16" s="88"/>
      <c r="J16" s="62"/>
      <c r="N16" s="61"/>
    </row>
    <row r="17" spans="1:14" x14ac:dyDescent="0.25">
      <c r="A17" s="89"/>
      <c r="B17" s="27"/>
      <c r="C17" s="29"/>
      <c r="D17" s="29"/>
      <c r="E17" s="28"/>
      <c r="F17" s="29"/>
      <c r="G17" s="28"/>
      <c r="H17" s="28"/>
      <c r="I17" s="88"/>
      <c r="J17" s="62"/>
      <c r="N17" s="61"/>
    </row>
    <row r="18" spans="1:14" x14ac:dyDescent="0.25">
      <c r="A18" s="89"/>
      <c r="B18" s="27"/>
      <c r="C18" s="29"/>
      <c r="D18" s="29"/>
      <c r="E18" s="28"/>
      <c r="F18" s="29"/>
      <c r="G18" s="28"/>
      <c r="H18" s="28"/>
      <c r="I18" s="88"/>
      <c r="J18" s="62"/>
      <c r="N18" s="61"/>
    </row>
    <row r="19" spans="1:14" x14ac:dyDescent="0.25">
      <c r="A19" s="89"/>
      <c r="B19" s="27"/>
      <c r="C19" s="29"/>
      <c r="D19" s="29"/>
      <c r="E19" s="28"/>
      <c r="F19" s="29"/>
      <c r="G19" s="28"/>
      <c r="H19" s="28"/>
      <c r="I19" s="88"/>
      <c r="J19" s="62"/>
      <c r="N19" s="61"/>
    </row>
    <row r="20" spans="1:14" x14ac:dyDescent="0.25">
      <c r="A20" s="89"/>
      <c r="B20" s="27"/>
      <c r="C20" s="29"/>
      <c r="D20" s="29"/>
      <c r="E20" s="28"/>
      <c r="F20" s="29"/>
      <c r="G20" s="28"/>
      <c r="H20" s="28"/>
      <c r="I20" s="88"/>
      <c r="J20" s="62"/>
      <c r="N20" s="61"/>
    </row>
    <row r="21" spans="1:14" x14ac:dyDescent="0.25">
      <c r="A21" s="89"/>
      <c r="B21" s="27"/>
      <c r="C21" s="29"/>
      <c r="D21" s="29"/>
      <c r="E21" s="28"/>
      <c r="F21" s="29"/>
      <c r="G21" s="28"/>
      <c r="H21" s="28"/>
      <c r="I21" s="88"/>
      <c r="J21" s="62"/>
      <c r="N21" s="61"/>
    </row>
    <row r="22" spans="1:14" x14ac:dyDescent="0.25">
      <c r="A22" s="90"/>
      <c r="B22" s="91"/>
      <c r="C22" s="28"/>
      <c r="D22" s="28"/>
      <c r="E22" s="28"/>
      <c r="F22" s="28"/>
      <c r="G22" s="28"/>
      <c r="H22" s="28"/>
      <c r="I22" s="92"/>
      <c r="J22" s="62"/>
    </row>
    <row r="23" spans="1:14" x14ac:dyDescent="0.25">
      <c r="A23" s="93"/>
      <c r="B23" s="94"/>
      <c r="C23" s="62"/>
      <c r="D23" s="62"/>
      <c r="E23" s="62"/>
      <c r="F23" s="62"/>
      <c r="G23" s="62"/>
      <c r="H23" s="62"/>
      <c r="I23" s="95"/>
      <c r="J23" s="62"/>
    </row>
    <row r="24" spans="1:14" x14ac:dyDescent="0.25">
      <c r="A24" s="93"/>
      <c r="B24" s="94"/>
      <c r="C24" s="62"/>
      <c r="D24" s="62"/>
      <c r="E24" s="62"/>
      <c r="F24" s="62"/>
      <c r="G24" s="62"/>
      <c r="H24" s="62"/>
      <c r="I24" s="95"/>
      <c r="J24" s="62"/>
    </row>
    <row r="25" spans="1:14" x14ac:dyDescent="0.25">
      <c r="A25" s="93"/>
      <c r="B25" s="94"/>
      <c r="C25" s="62"/>
      <c r="D25" s="62"/>
      <c r="E25" s="62"/>
      <c r="F25" s="62"/>
      <c r="G25" s="62"/>
      <c r="H25" s="62"/>
      <c r="I25" s="95"/>
      <c r="J25" s="62"/>
    </row>
    <row r="28" spans="1:14" ht="15.75" thickBot="1" x14ac:dyDescent="0.3"/>
    <row r="29" spans="1:14" ht="15.75" thickBot="1" x14ac:dyDescent="0.3">
      <c r="A29" s="282" t="s">
        <v>42</v>
      </c>
      <c r="B29" s="283"/>
      <c r="C29" s="283"/>
      <c r="D29" s="283"/>
      <c r="E29" s="283"/>
      <c r="F29" s="283"/>
      <c r="G29" s="283"/>
      <c r="H29" s="283"/>
      <c r="I29" s="284"/>
    </row>
    <row r="30" spans="1:14" x14ac:dyDescent="0.25">
      <c r="A30" s="13"/>
      <c r="B30" s="14"/>
      <c r="C30" s="14"/>
      <c r="D30" s="14"/>
      <c r="E30" s="14"/>
      <c r="F30" s="14"/>
      <c r="G30" s="14"/>
      <c r="H30" s="14"/>
      <c r="I30" s="15"/>
    </row>
    <row r="31" spans="1:14" x14ac:dyDescent="0.25">
      <c r="A31" s="285" t="s">
        <v>43</v>
      </c>
      <c r="B31" s="286"/>
      <c r="C31" s="286"/>
      <c r="D31" s="286"/>
      <c r="E31" s="3" t="s">
        <v>440</v>
      </c>
      <c r="F31" s="16"/>
      <c r="G31" s="16"/>
      <c r="H31" s="16"/>
      <c r="I31" s="17"/>
    </row>
    <row r="32" spans="1:14" ht="15.75" thickBot="1" x14ac:dyDescent="0.3">
      <c r="A32" s="279" t="s">
        <v>514</v>
      </c>
      <c r="B32" s="280"/>
      <c r="C32" s="280"/>
      <c r="D32" s="280"/>
      <c r="E32" s="280"/>
      <c r="F32" s="280"/>
      <c r="G32" s="280"/>
      <c r="H32" s="280"/>
      <c r="I32" s="281"/>
    </row>
    <row r="33" spans="1:14" ht="38.25" x14ac:dyDescent="0.25">
      <c r="A33" s="18" t="s">
        <v>44</v>
      </c>
      <c r="B33" s="19" t="s">
        <v>45</v>
      </c>
      <c r="C33" s="20" t="s">
        <v>46</v>
      </c>
      <c r="D33" s="21" t="s">
        <v>47</v>
      </c>
      <c r="E33" s="22" t="s">
        <v>48</v>
      </c>
      <c r="F33" s="23" t="s">
        <v>49</v>
      </c>
      <c r="G33" s="24" t="s">
        <v>50</v>
      </c>
      <c r="H33" s="24" t="s">
        <v>51</v>
      </c>
      <c r="I33" s="25" t="s">
        <v>52</v>
      </c>
    </row>
    <row r="34" spans="1:14" x14ac:dyDescent="0.25">
      <c r="A34" s="26" t="s">
        <v>23</v>
      </c>
      <c r="B34" s="27">
        <v>42942</v>
      </c>
      <c r="C34" s="28">
        <v>3450</v>
      </c>
      <c r="D34" s="29">
        <v>0</v>
      </c>
      <c r="E34" s="28">
        <f t="shared" ref="E34:E39" si="0">+C34*0.05*F34</f>
        <v>0</v>
      </c>
      <c r="F34" s="29">
        <v>0</v>
      </c>
      <c r="G34" s="28">
        <f t="shared" ref="G34:G44" si="1">+C34+D34+E34</f>
        <v>3450</v>
      </c>
      <c r="H34" s="28">
        <f>2770+680</f>
        <v>3450</v>
      </c>
      <c r="I34" s="30">
        <f>G34-H34</f>
        <v>0</v>
      </c>
    </row>
    <row r="35" spans="1:14" x14ac:dyDescent="0.25">
      <c r="A35" s="26" t="s">
        <v>24</v>
      </c>
      <c r="B35" s="27">
        <v>42948</v>
      </c>
      <c r="C35" s="28">
        <v>3450</v>
      </c>
      <c r="D35" s="29">
        <v>150</v>
      </c>
      <c r="E35" s="28">
        <f t="shared" si="0"/>
        <v>172.5</v>
      </c>
      <c r="F35" s="29">
        <v>1</v>
      </c>
      <c r="G35" s="28">
        <f t="shared" si="1"/>
        <v>3772.5</v>
      </c>
      <c r="H35" s="28">
        <v>3772.5</v>
      </c>
      <c r="I35" s="30">
        <f>+I34+G35-H35</f>
        <v>0</v>
      </c>
    </row>
    <row r="36" spans="1:14" x14ac:dyDescent="0.25">
      <c r="A36" s="26" t="s">
        <v>25</v>
      </c>
      <c r="B36" s="27">
        <v>42987</v>
      </c>
      <c r="C36" s="28">
        <v>3450</v>
      </c>
      <c r="D36" s="29">
        <v>150</v>
      </c>
      <c r="E36" s="28">
        <f t="shared" si="0"/>
        <v>517.5</v>
      </c>
      <c r="F36" s="29">
        <v>3</v>
      </c>
      <c r="G36" s="28">
        <f t="shared" si="1"/>
        <v>4117.5</v>
      </c>
      <c r="H36" s="28">
        <v>4117.5</v>
      </c>
      <c r="I36" s="30">
        <f>+I35+G36-H36</f>
        <v>0</v>
      </c>
      <c r="L36" s="62"/>
      <c r="M36" s="62"/>
    </row>
    <row r="37" spans="1:14" x14ac:dyDescent="0.25">
      <c r="A37" s="26" t="s">
        <v>55</v>
      </c>
      <c r="B37" s="27">
        <v>42987</v>
      </c>
      <c r="C37" s="28">
        <v>3450</v>
      </c>
      <c r="D37" s="29">
        <v>150</v>
      </c>
      <c r="E37" s="28">
        <f t="shared" si="0"/>
        <v>345</v>
      </c>
      <c r="F37" s="29">
        <v>2</v>
      </c>
      <c r="G37" s="28">
        <f t="shared" si="1"/>
        <v>3945</v>
      </c>
      <c r="H37" s="28">
        <v>3945</v>
      </c>
      <c r="I37" s="30">
        <f>+I36+G37-H37</f>
        <v>0</v>
      </c>
      <c r="K37" s="62"/>
    </row>
    <row r="38" spans="1:14" x14ac:dyDescent="0.25">
      <c r="A38" s="89" t="s">
        <v>515</v>
      </c>
      <c r="B38" s="27">
        <v>42987</v>
      </c>
      <c r="C38" s="28">
        <v>3450</v>
      </c>
      <c r="D38" s="29">
        <v>150</v>
      </c>
      <c r="E38" s="28">
        <f t="shared" si="0"/>
        <v>172.5</v>
      </c>
      <c r="F38" s="29">
        <v>1</v>
      </c>
      <c r="G38" s="28">
        <f t="shared" si="1"/>
        <v>3772.5</v>
      </c>
      <c r="H38" s="28">
        <v>3255</v>
      </c>
      <c r="I38" s="30">
        <f>+I37+G38-H38</f>
        <v>517.5</v>
      </c>
    </row>
    <row r="39" spans="1:14" x14ac:dyDescent="0.25">
      <c r="A39" s="89" t="s">
        <v>516</v>
      </c>
      <c r="B39" s="27">
        <v>43038</v>
      </c>
      <c r="C39" s="28">
        <v>3450</v>
      </c>
      <c r="D39" s="29">
        <v>150</v>
      </c>
      <c r="E39" s="28">
        <f t="shared" si="0"/>
        <v>0</v>
      </c>
      <c r="F39" s="29"/>
      <c r="G39" s="28">
        <f t="shared" si="1"/>
        <v>3600</v>
      </c>
      <c r="H39" s="28">
        <v>3772.5</v>
      </c>
      <c r="I39" s="30">
        <f>+I38+G39-H39</f>
        <v>345</v>
      </c>
    </row>
    <row r="40" spans="1:14" x14ac:dyDescent="0.25">
      <c r="A40" s="89" t="s">
        <v>517</v>
      </c>
      <c r="B40" s="27">
        <v>43038</v>
      </c>
      <c r="C40" s="28">
        <v>3450</v>
      </c>
      <c r="D40" s="29">
        <v>-207</v>
      </c>
      <c r="E40" s="28"/>
      <c r="F40" s="29"/>
      <c r="G40" s="28">
        <f t="shared" si="1"/>
        <v>3243</v>
      </c>
      <c r="H40" s="28">
        <v>3772.5</v>
      </c>
      <c r="I40" s="30">
        <f t="shared" ref="I40:I44" si="2">+I39+G40-H40</f>
        <v>-184.5</v>
      </c>
      <c r="K40" s="62"/>
      <c r="N40" s="62"/>
    </row>
    <row r="41" spans="1:14" x14ac:dyDescent="0.25">
      <c r="A41" s="89" t="s">
        <v>518</v>
      </c>
      <c r="B41" s="27">
        <v>43038</v>
      </c>
      <c r="C41" s="28">
        <v>3450</v>
      </c>
      <c r="D41" s="29">
        <v>-207</v>
      </c>
      <c r="E41" s="28"/>
      <c r="F41" s="29"/>
      <c r="G41" s="28">
        <f t="shared" si="1"/>
        <v>3243</v>
      </c>
      <c r="H41" s="28">
        <v>3772.5</v>
      </c>
      <c r="I41" s="30">
        <f t="shared" si="2"/>
        <v>-714</v>
      </c>
      <c r="K41" s="62"/>
    </row>
    <row r="42" spans="1:14" x14ac:dyDescent="0.25">
      <c r="A42" s="89" t="s">
        <v>26</v>
      </c>
      <c r="B42" s="27">
        <v>43104</v>
      </c>
      <c r="C42" s="28">
        <v>3450</v>
      </c>
      <c r="D42" s="29">
        <v>-207</v>
      </c>
      <c r="E42" s="28"/>
      <c r="F42" s="29"/>
      <c r="G42" s="28">
        <f t="shared" si="1"/>
        <v>3243</v>
      </c>
      <c r="H42" s="28">
        <v>3772.5</v>
      </c>
      <c r="I42" s="30">
        <f t="shared" si="2"/>
        <v>-1243.5</v>
      </c>
    </row>
    <row r="43" spans="1:14" x14ac:dyDescent="0.25">
      <c r="A43" s="89" t="s">
        <v>519</v>
      </c>
      <c r="B43" s="27">
        <v>43137</v>
      </c>
      <c r="C43" s="28">
        <v>3450</v>
      </c>
      <c r="D43" s="29"/>
      <c r="E43" s="28"/>
      <c r="F43" s="29"/>
      <c r="G43" s="28">
        <f t="shared" si="1"/>
        <v>3450</v>
      </c>
      <c r="H43" s="28">
        <v>3772.5</v>
      </c>
      <c r="I43" s="30">
        <f t="shared" si="2"/>
        <v>-1566</v>
      </c>
    </row>
    <row r="44" spans="1:14" x14ac:dyDescent="0.25">
      <c r="A44" s="89" t="s">
        <v>520</v>
      </c>
      <c r="B44" s="27">
        <v>43153</v>
      </c>
      <c r="C44" s="28">
        <v>3450</v>
      </c>
      <c r="D44" s="29">
        <v>-207</v>
      </c>
      <c r="E44" s="28"/>
      <c r="F44" s="29"/>
      <c r="G44" s="28">
        <f t="shared" si="1"/>
        <v>3243</v>
      </c>
      <c r="H44" s="28">
        <v>3772.5</v>
      </c>
      <c r="I44" s="30">
        <f t="shared" si="2"/>
        <v>-2095.5</v>
      </c>
    </row>
    <row r="45" spans="1:14" x14ac:dyDescent="0.25">
      <c r="A45" s="90" t="s">
        <v>53</v>
      </c>
      <c r="B45" s="91"/>
      <c r="C45" s="28"/>
      <c r="D45" s="28"/>
      <c r="E45" s="28"/>
      <c r="F45" s="28"/>
      <c r="G45" s="28"/>
      <c r="H45" s="96" t="s">
        <v>521</v>
      </c>
      <c r="I45" s="92">
        <f>I44</f>
        <v>-2095.5</v>
      </c>
    </row>
    <row r="46" spans="1:14" x14ac:dyDescent="0.25">
      <c r="G46" s="296" t="s">
        <v>522</v>
      </c>
      <c r="H46" s="296"/>
      <c r="I46">
        <v>820</v>
      </c>
    </row>
    <row r="47" spans="1:14" x14ac:dyDescent="0.25">
      <c r="H47" t="s">
        <v>523</v>
      </c>
      <c r="I47" s="62">
        <f>I45+I46</f>
        <v>-1275.5</v>
      </c>
    </row>
    <row r="48" spans="1:14" x14ac:dyDescent="0.25">
      <c r="H48" t="s">
        <v>524</v>
      </c>
      <c r="I48">
        <v>4518.5</v>
      </c>
    </row>
    <row r="50" spans="9:9" x14ac:dyDescent="0.25">
      <c r="I50" s="62"/>
    </row>
  </sheetData>
  <mergeCells count="11">
    <mergeCell ref="M7:P9"/>
    <mergeCell ref="A29:I29"/>
    <mergeCell ref="A31:D31"/>
    <mergeCell ref="A32:I32"/>
    <mergeCell ref="G46:H46"/>
    <mergeCell ref="A3:I3"/>
    <mergeCell ref="M4:P4"/>
    <mergeCell ref="A5:D5"/>
    <mergeCell ref="M5:P5"/>
    <mergeCell ref="A6:I6"/>
    <mergeCell ref="M6:P6"/>
  </mergeCells>
  <pageMargins left="0.7" right="0.7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2:J36"/>
  <sheetViews>
    <sheetView topLeftCell="B17" zoomScaleNormal="100" workbookViewId="0">
      <selection activeCell="F40" sqref="F40"/>
    </sheetView>
  </sheetViews>
  <sheetFormatPr baseColWidth="10" defaultColWidth="11.42578125" defaultRowHeight="14.25" x14ac:dyDescent="0.2"/>
  <cols>
    <col min="1" max="1" width="11.7109375" style="1" customWidth="1"/>
    <col min="2" max="2" width="10.140625" style="2" bestFit="1" customWidth="1"/>
    <col min="3" max="3" width="43.5703125" style="2" bestFit="1" customWidth="1"/>
    <col min="4" max="4" width="16.7109375" style="2" bestFit="1" customWidth="1"/>
    <col min="5" max="5" width="22" style="1" bestFit="1" customWidth="1"/>
    <col min="6" max="6" width="15.85546875" style="1" customWidth="1"/>
    <col min="7" max="7" width="35" style="1" customWidth="1"/>
    <col min="8" max="8" width="36.28515625" style="1" bestFit="1" customWidth="1"/>
    <col min="9" max="9" width="29.5703125" style="1" bestFit="1" customWidth="1"/>
    <col min="10" max="10" width="16.7109375" style="1" customWidth="1"/>
    <col min="11" max="16384" width="11.42578125" style="1"/>
  </cols>
  <sheetData>
    <row r="2" spans="1:10" ht="15.75" x14ac:dyDescent="0.25">
      <c r="B2" s="4" t="s">
        <v>31</v>
      </c>
      <c r="C2" s="4" t="s">
        <v>32</v>
      </c>
      <c r="D2" s="4" t="s">
        <v>33</v>
      </c>
      <c r="E2" s="3" t="s">
        <v>70</v>
      </c>
      <c r="F2" s="3" t="s">
        <v>71</v>
      </c>
      <c r="G2" s="3" t="s">
        <v>72</v>
      </c>
    </row>
    <row r="3" spans="1:10" x14ac:dyDescent="0.2">
      <c r="A3" s="3" t="s">
        <v>34</v>
      </c>
      <c r="B3" s="2">
        <v>1475</v>
      </c>
      <c r="C3" s="2">
        <v>3200</v>
      </c>
      <c r="E3" s="57">
        <v>3450</v>
      </c>
      <c r="F3" s="57">
        <v>5375</v>
      </c>
      <c r="G3" s="57">
        <v>4780</v>
      </c>
    </row>
    <row r="4" spans="1:10" x14ac:dyDescent="0.2">
      <c r="A4" s="3" t="s">
        <v>29</v>
      </c>
      <c r="B4" s="2">
        <v>3450</v>
      </c>
      <c r="C4" s="2">
        <v>4200</v>
      </c>
      <c r="D4" s="2">
        <v>3950</v>
      </c>
    </row>
    <row r="5" spans="1:10" x14ac:dyDescent="0.2">
      <c r="A5" s="3" t="s">
        <v>30</v>
      </c>
      <c r="B5" s="2">
        <v>3450</v>
      </c>
      <c r="C5" s="2">
        <v>4200</v>
      </c>
      <c r="D5" s="2">
        <v>3950</v>
      </c>
    </row>
    <row r="7" spans="1:10" x14ac:dyDescent="0.2">
      <c r="A7" s="1" t="s">
        <v>54</v>
      </c>
      <c r="B7" s="1"/>
      <c r="C7" s="1"/>
      <c r="D7" s="1"/>
    </row>
    <row r="8" spans="1:10" ht="18" x14ac:dyDescent="0.25">
      <c r="A8" s="1" t="s">
        <v>41</v>
      </c>
      <c r="B8" s="1"/>
      <c r="C8" s="1"/>
      <c r="D8" s="1"/>
    </row>
    <row r="9" spans="1:10" x14ac:dyDescent="0.2">
      <c r="A9" s="1" t="s">
        <v>40</v>
      </c>
      <c r="B9" s="1"/>
      <c r="C9" s="1"/>
      <c r="D9" s="1"/>
    </row>
    <row r="10" spans="1:10" ht="14.25" customHeight="1" x14ac:dyDescent="0.2">
      <c r="A10" s="1" t="s">
        <v>37</v>
      </c>
      <c r="B10" s="1"/>
      <c r="C10" s="1"/>
      <c r="D10" s="1"/>
    </row>
    <row r="11" spans="1:10" ht="14.25" customHeight="1" x14ac:dyDescent="0.2">
      <c r="A11" s="1" t="s">
        <v>39</v>
      </c>
      <c r="B11" s="1"/>
      <c r="C11" s="1"/>
      <c r="D11" s="1"/>
    </row>
    <row r="12" spans="1:10" customFormat="1" ht="15" x14ac:dyDescent="0.25">
      <c r="A12" s="1" t="s">
        <v>38</v>
      </c>
      <c r="B12" s="1"/>
    </row>
    <row r="13" spans="1:10" ht="15" customHeight="1" x14ac:dyDescent="0.25">
      <c r="A13" s="1" t="s">
        <v>35</v>
      </c>
      <c r="B13" s="1"/>
      <c r="C13" s="1"/>
      <c r="D13" s="1"/>
    </row>
    <row r="16" spans="1:10" x14ac:dyDescent="0.2">
      <c r="B16" s="1"/>
      <c r="C16" s="1"/>
      <c r="D16" s="1"/>
      <c r="E16" s="49"/>
      <c r="F16" s="45"/>
      <c r="G16" s="49"/>
      <c r="H16" s="45"/>
      <c r="I16" s="5"/>
      <c r="J16" s="45"/>
    </row>
    <row r="18" spans="1:7" ht="16.5" x14ac:dyDescent="0.25">
      <c r="A18" s="63" t="s">
        <v>153</v>
      </c>
      <c r="B18" s="54" t="s">
        <v>0</v>
      </c>
      <c r="C18" s="54" t="s">
        <v>1</v>
      </c>
      <c r="D18" s="54" t="s">
        <v>64</v>
      </c>
      <c r="E18" s="54" t="s">
        <v>63</v>
      </c>
      <c r="F18" s="290" t="s">
        <v>65</v>
      </c>
      <c r="G18" s="290"/>
    </row>
    <row r="19" spans="1:7" ht="15" x14ac:dyDescent="0.25">
      <c r="A19" s="65" t="s">
        <v>525</v>
      </c>
      <c r="B19" s="64">
        <v>1</v>
      </c>
      <c r="C19" s="65" t="s">
        <v>374</v>
      </c>
      <c r="D19" s="65">
        <v>4773795306</v>
      </c>
      <c r="E19" s="65"/>
      <c r="F19" s="297" t="s">
        <v>527</v>
      </c>
      <c r="G19" s="290"/>
    </row>
    <row r="20" spans="1:7" ht="15" x14ac:dyDescent="0.25">
      <c r="A20" s="65" t="s">
        <v>525</v>
      </c>
      <c r="B20" s="64">
        <v>2</v>
      </c>
      <c r="C20" s="65" t="s">
        <v>392</v>
      </c>
      <c r="D20" s="65">
        <v>4772409150</v>
      </c>
      <c r="E20" s="65"/>
      <c r="F20" s="297" t="s">
        <v>528</v>
      </c>
      <c r="G20" s="290"/>
    </row>
    <row r="21" spans="1:7" ht="15" x14ac:dyDescent="0.25">
      <c r="A21" s="65" t="s">
        <v>525</v>
      </c>
      <c r="B21" s="64">
        <v>3</v>
      </c>
      <c r="C21" s="65" t="s">
        <v>408</v>
      </c>
      <c r="D21" s="65">
        <v>4731175996</v>
      </c>
      <c r="E21" s="65"/>
      <c r="F21" s="297" t="s">
        <v>529</v>
      </c>
      <c r="G21" s="290"/>
    </row>
    <row r="22" spans="1:7" ht="15" x14ac:dyDescent="0.25">
      <c r="A22" s="65" t="s">
        <v>525</v>
      </c>
      <c r="B22" s="64">
        <v>4</v>
      </c>
      <c r="C22" s="65" t="s">
        <v>530</v>
      </c>
      <c r="D22" s="65">
        <v>4731030465</v>
      </c>
      <c r="E22" s="65"/>
      <c r="F22" s="297" t="s">
        <v>531</v>
      </c>
      <c r="G22" s="290"/>
    </row>
    <row r="23" spans="1:7" ht="15" x14ac:dyDescent="0.25">
      <c r="A23" s="65" t="s">
        <v>525</v>
      </c>
      <c r="B23" s="64">
        <v>5</v>
      </c>
      <c r="C23" s="65" t="s">
        <v>532</v>
      </c>
      <c r="D23" s="97" t="s">
        <v>533</v>
      </c>
      <c r="E23" s="65"/>
      <c r="F23" s="297" t="s">
        <v>534</v>
      </c>
      <c r="G23" s="290"/>
    </row>
    <row r="24" spans="1:7" ht="15" x14ac:dyDescent="0.25">
      <c r="A24" s="65" t="s">
        <v>526</v>
      </c>
      <c r="B24" s="64">
        <v>6</v>
      </c>
      <c r="C24" s="65" t="s">
        <v>454</v>
      </c>
      <c r="D24" s="65">
        <v>4772865930</v>
      </c>
      <c r="E24" s="65"/>
      <c r="F24" s="297" t="s">
        <v>535</v>
      </c>
      <c r="G24" s="290"/>
    </row>
    <row r="25" spans="1:7" ht="15" x14ac:dyDescent="0.25">
      <c r="A25" s="65" t="s">
        <v>525</v>
      </c>
      <c r="B25" s="64">
        <v>7</v>
      </c>
      <c r="C25" s="65" t="s">
        <v>536</v>
      </c>
      <c r="D25" s="65">
        <v>4622207390</v>
      </c>
      <c r="E25" s="65" t="s">
        <v>537</v>
      </c>
      <c r="F25" s="297" t="s">
        <v>538</v>
      </c>
      <c r="G25" s="290"/>
    </row>
    <row r="26" spans="1:7" ht="15" x14ac:dyDescent="0.25">
      <c r="A26" s="65" t="s">
        <v>525</v>
      </c>
      <c r="B26" s="64">
        <v>8</v>
      </c>
      <c r="C26" s="65" t="s">
        <v>482</v>
      </c>
      <c r="D26" s="65">
        <v>4321027312</v>
      </c>
      <c r="E26" s="65"/>
      <c r="F26" s="297" t="s">
        <v>539</v>
      </c>
      <c r="G26" s="290"/>
    </row>
    <row r="27" spans="1:7" ht="15" x14ac:dyDescent="0.25">
      <c r="A27" s="65" t="s">
        <v>526</v>
      </c>
      <c r="B27" s="64">
        <v>9</v>
      </c>
      <c r="C27" s="65" t="s">
        <v>492</v>
      </c>
      <c r="D27" s="65">
        <v>4731030227</v>
      </c>
      <c r="E27" s="65"/>
      <c r="F27" s="297" t="s">
        <v>540</v>
      </c>
      <c r="G27" s="290"/>
    </row>
    <row r="28" spans="1:7" ht="15" x14ac:dyDescent="0.25">
      <c r="A28" s="65" t="s">
        <v>526</v>
      </c>
      <c r="B28" s="64">
        <v>10</v>
      </c>
      <c r="C28" s="65" t="s">
        <v>541</v>
      </c>
      <c r="D28" s="65">
        <v>4775889156</v>
      </c>
      <c r="E28" s="65"/>
      <c r="F28" s="297" t="s">
        <v>542</v>
      </c>
      <c r="G28" s="290"/>
    </row>
    <row r="29" spans="1:7" ht="15" x14ac:dyDescent="0.25">
      <c r="A29" s="65"/>
      <c r="B29" s="64">
        <v>11</v>
      </c>
      <c r="C29" s="65" t="s">
        <v>543</v>
      </c>
      <c r="D29" s="65">
        <v>4735978038</v>
      </c>
      <c r="E29" s="65"/>
      <c r="F29" s="298" t="s">
        <v>544</v>
      </c>
      <c r="G29" s="299"/>
    </row>
    <row r="30" spans="1:7" ht="15" x14ac:dyDescent="0.25">
      <c r="A30" s="65"/>
      <c r="B30" s="64">
        <v>12</v>
      </c>
      <c r="C30" s="65" t="s">
        <v>545</v>
      </c>
      <c r="D30" s="65">
        <v>4661083189</v>
      </c>
      <c r="E30" s="65"/>
      <c r="F30" s="298" t="s">
        <v>546</v>
      </c>
      <c r="G30" s="299"/>
    </row>
    <row r="31" spans="1:7" ht="15" x14ac:dyDescent="0.25">
      <c r="A31" s="65" t="s">
        <v>525</v>
      </c>
      <c r="B31" s="64">
        <v>13</v>
      </c>
      <c r="C31" s="65" t="s">
        <v>547</v>
      </c>
      <c r="D31" s="65">
        <v>4731194372</v>
      </c>
      <c r="E31" s="65"/>
      <c r="F31" s="298" t="s">
        <v>548</v>
      </c>
      <c r="G31" s="299"/>
    </row>
    <row r="32" spans="1:7" ht="15" x14ac:dyDescent="0.25">
      <c r="A32" s="65" t="s">
        <v>525</v>
      </c>
      <c r="B32" s="64">
        <v>14</v>
      </c>
      <c r="C32" s="65" t="s">
        <v>549</v>
      </c>
      <c r="D32" s="65">
        <v>4737365069</v>
      </c>
      <c r="E32" s="65"/>
      <c r="F32" s="298" t="s">
        <v>550</v>
      </c>
      <c r="G32" s="299"/>
    </row>
    <row r="33" spans="1:7" ht="15" x14ac:dyDescent="0.25">
      <c r="A33" s="65" t="s">
        <v>525</v>
      </c>
      <c r="B33" s="64">
        <v>15</v>
      </c>
      <c r="C33" s="65" t="s">
        <v>504</v>
      </c>
      <c r="D33" s="97" t="s">
        <v>551</v>
      </c>
      <c r="E33" s="65"/>
      <c r="F33" s="298" t="s">
        <v>552</v>
      </c>
      <c r="G33" s="299"/>
    </row>
    <row r="34" spans="1:7" ht="15" x14ac:dyDescent="0.25">
      <c r="A34" s="65"/>
      <c r="B34" s="64">
        <v>16</v>
      </c>
      <c r="C34" s="65"/>
      <c r="D34" s="65"/>
      <c r="E34" s="65"/>
      <c r="F34" s="298"/>
      <c r="G34" s="299"/>
    </row>
    <row r="35" spans="1:7" ht="15" x14ac:dyDescent="0.25">
      <c r="A35" s="65"/>
      <c r="B35" s="64">
        <v>17</v>
      </c>
      <c r="C35" s="65"/>
      <c r="D35" s="65"/>
      <c r="E35" s="65"/>
      <c r="F35" s="298"/>
      <c r="G35" s="299"/>
    </row>
    <row r="36" spans="1:7" ht="15" x14ac:dyDescent="0.25">
      <c r="A36" s="65"/>
      <c r="B36" s="64">
        <v>18</v>
      </c>
      <c r="C36" s="65"/>
      <c r="D36" s="65"/>
      <c r="E36" s="65"/>
      <c r="F36" s="298"/>
      <c r="G36" s="299"/>
    </row>
  </sheetData>
  <mergeCells count="19">
    <mergeCell ref="F33:G33"/>
    <mergeCell ref="F34:G34"/>
    <mergeCell ref="F35:G35"/>
    <mergeCell ref="F36:G36"/>
    <mergeCell ref="F27:G27"/>
    <mergeCell ref="F28:G28"/>
    <mergeCell ref="F29:G29"/>
    <mergeCell ref="F30:G30"/>
    <mergeCell ref="F31:G31"/>
    <mergeCell ref="F32:G32"/>
    <mergeCell ref="F26:G26"/>
    <mergeCell ref="F18:G18"/>
    <mergeCell ref="F19:G19"/>
    <mergeCell ref="F20:G20"/>
    <mergeCell ref="F21:G21"/>
    <mergeCell ref="F22:G22"/>
    <mergeCell ref="F23:G23"/>
    <mergeCell ref="F24:G24"/>
    <mergeCell ref="F25:G25"/>
  </mergeCells>
  <hyperlinks>
    <hyperlink ref="F19" r:id="rId1"/>
    <hyperlink ref="F21" r:id="rId2" display="ing.josemaq@gmail.com"/>
    <hyperlink ref="F20" r:id="rId3"/>
    <hyperlink ref="F22" r:id="rId4"/>
    <hyperlink ref="F23" r:id="rId5"/>
    <hyperlink ref="F24" r:id="rId6"/>
    <hyperlink ref="F25" r:id="rId7"/>
    <hyperlink ref="F26" r:id="rId8"/>
    <hyperlink ref="F27" r:id="rId9"/>
    <hyperlink ref="F28" r:id="rId10"/>
    <hyperlink ref="F29" r:id="rId11"/>
    <hyperlink ref="F30" r:id="rId12"/>
    <hyperlink ref="F31" r:id="rId13"/>
    <hyperlink ref="F32" r:id="rId14"/>
    <hyperlink ref="F33" r:id="rId15"/>
  </hyperlinks>
  <pageMargins left="0.7" right="0.7" top="0.75" bottom="0.75" header="0.3" footer="0.3"/>
  <pageSetup scale="80" orientation="landscape" r:id="rId16"/>
  <legacyDrawing r:id="rId17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DY42"/>
  <sheetViews>
    <sheetView zoomScaleNormal="100" workbookViewId="0">
      <pane xSplit="5" ySplit="6" topLeftCell="AJ7" activePane="bottomRight" state="frozen"/>
      <selection pane="topRight" activeCell="F1" sqref="F1"/>
      <selection pane="bottomLeft" activeCell="A7" sqref="A7"/>
      <selection pane="bottomRight" activeCell="C10" sqref="C10"/>
    </sheetView>
  </sheetViews>
  <sheetFormatPr baseColWidth="10" defaultColWidth="11.42578125" defaultRowHeight="14.25" x14ac:dyDescent="0.2"/>
  <cols>
    <col min="1" max="1" width="3.7109375" style="1" customWidth="1"/>
    <col min="2" max="2" width="5.140625" style="1" customWidth="1"/>
    <col min="3" max="3" width="40" style="1" bestFit="1" customWidth="1"/>
    <col min="4" max="4" width="14.140625" style="1" customWidth="1"/>
    <col min="5" max="5" width="5.5703125" style="1" customWidth="1"/>
    <col min="6" max="6" width="43.42578125" style="1" customWidth="1"/>
    <col min="7" max="7" width="15.5703125" style="41" bestFit="1" customWidth="1"/>
    <col min="8" max="8" width="11.140625" style="41" customWidth="1"/>
    <col min="9" max="9" width="11.5703125" style="41" customWidth="1"/>
    <col min="10" max="10" width="10.140625" style="41" customWidth="1"/>
    <col min="11" max="11" width="11.5703125" style="2" customWidth="1"/>
    <col min="12" max="12" width="9.28515625" style="41" customWidth="1"/>
    <col min="13" max="13" width="11.5703125" style="2" customWidth="1"/>
    <col min="14" max="14" width="8.28515625" style="41" customWidth="1"/>
    <col min="15" max="15" width="11.5703125" style="2" customWidth="1"/>
    <col min="16" max="16" width="8.42578125" style="41" customWidth="1"/>
    <col min="17" max="17" width="11.5703125" style="2" customWidth="1"/>
    <col min="18" max="18" width="7.140625" style="41" customWidth="1"/>
    <col min="19" max="19" width="11.5703125" style="2" customWidth="1"/>
    <col min="20" max="20" width="6.7109375" style="41" customWidth="1"/>
    <col min="21" max="21" width="11.42578125" style="2"/>
    <col min="22" max="22" width="6.42578125" style="41" customWidth="1"/>
    <col min="23" max="23" width="11.5703125" style="2" bestFit="1" customWidth="1"/>
    <col min="24" max="24" width="7.85546875" style="41" customWidth="1"/>
    <col min="25" max="25" width="11.5703125" style="2" bestFit="1" customWidth="1"/>
    <col min="26" max="26" width="10" style="41" bestFit="1" customWidth="1"/>
    <col min="27" max="27" width="12.85546875" style="2" bestFit="1" customWidth="1"/>
    <col min="28" max="28" width="10" style="41" bestFit="1" customWidth="1"/>
    <col min="29" max="29" width="12.85546875" style="2" bestFit="1" customWidth="1"/>
    <col min="30" max="30" width="10" style="41" bestFit="1" customWidth="1"/>
    <col min="31" max="31" width="12.85546875" style="2" bestFit="1" customWidth="1"/>
    <col min="32" max="32" width="10" style="41" bestFit="1" customWidth="1"/>
    <col min="33" max="33" width="12.85546875" style="2" bestFit="1" customWidth="1"/>
    <col min="34" max="34" width="7.7109375" style="41" bestFit="1" customWidth="1"/>
    <col min="35" max="35" width="12.85546875" style="2" bestFit="1" customWidth="1"/>
    <col min="36" max="36" width="7.7109375" style="41" bestFit="1" customWidth="1"/>
    <col min="37" max="37" width="12.85546875" style="2" bestFit="1" customWidth="1"/>
    <col min="38" max="38" width="7.7109375" style="41" bestFit="1" customWidth="1"/>
    <col min="39" max="39" width="12.85546875" style="2" bestFit="1" customWidth="1"/>
    <col min="40" max="40" width="7.7109375" style="41" bestFit="1" customWidth="1"/>
    <col min="41" max="41" width="12.85546875" style="2" bestFit="1" customWidth="1"/>
    <col min="42" max="42" width="7.7109375" style="41" bestFit="1" customWidth="1"/>
    <col min="43" max="43" width="12.85546875" style="2" bestFit="1" customWidth="1"/>
    <col min="44" max="44" width="7.7109375" style="41" bestFit="1" customWidth="1"/>
    <col min="45" max="129" width="11.42578125" style="2"/>
    <col min="130" max="16384" width="11.42578125" style="1"/>
  </cols>
  <sheetData>
    <row r="1" spans="2:129" x14ac:dyDescent="0.2">
      <c r="H1" s="3" t="s">
        <v>70</v>
      </c>
      <c r="I1" s="3" t="s">
        <v>71</v>
      </c>
      <c r="J1" s="3" t="s">
        <v>72</v>
      </c>
    </row>
    <row r="2" spans="2:129" ht="18.75" x14ac:dyDescent="0.25">
      <c r="B2" s="278" t="s">
        <v>612</v>
      </c>
      <c r="C2" s="278"/>
      <c r="D2" s="278"/>
      <c r="E2" s="278"/>
      <c r="F2" s="278"/>
      <c r="G2" s="278"/>
      <c r="H2" s="57">
        <v>3450</v>
      </c>
      <c r="I2" s="57">
        <v>5375</v>
      </c>
      <c r="J2" s="57">
        <v>4780</v>
      </c>
      <c r="N2" s="2"/>
      <c r="P2" s="2"/>
      <c r="R2" s="2"/>
      <c r="T2" s="2"/>
      <c r="V2" s="2"/>
      <c r="X2" s="2"/>
      <c r="Z2" s="2"/>
      <c r="AB2" s="2"/>
      <c r="AD2" s="2"/>
      <c r="AF2" s="2"/>
      <c r="AH2" s="2"/>
      <c r="AJ2" s="2"/>
      <c r="AL2" s="2"/>
      <c r="AN2" s="2"/>
      <c r="AP2" s="2"/>
      <c r="AR2" s="2"/>
    </row>
    <row r="3" spans="2:129" ht="18.75" x14ac:dyDescent="0.25">
      <c r="B3" s="278" t="s">
        <v>613</v>
      </c>
      <c r="C3" s="278"/>
      <c r="D3" s="278"/>
      <c r="E3" s="278"/>
      <c r="F3" s="278"/>
      <c r="G3" s="278"/>
      <c r="H3" s="278"/>
      <c r="I3" s="278"/>
      <c r="J3" s="278"/>
      <c r="L3" s="2"/>
      <c r="N3" s="2"/>
      <c r="P3" s="2"/>
      <c r="R3" s="2"/>
      <c r="T3" s="2"/>
      <c r="V3" s="2"/>
      <c r="X3" s="2"/>
      <c r="Z3" s="2"/>
      <c r="AB3" s="2"/>
      <c r="AD3" s="2"/>
      <c r="AF3" s="2"/>
      <c r="AH3" s="2"/>
      <c r="AJ3" s="2"/>
      <c r="AL3" s="2"/>
      <c r="AN3" s="2"/>
      <c r="AP3" s="2"/>
      <c r="AR3" s="2"/>
    </row>
    <row r="4" spans="2:129" ht="18.75" x14ac:dyDescent="0.25">
      <c r="B4" s="278" t="s">
        <v>614</v>
      </c>
      <c r="C4" s="278"/>
      <c r="D4" s="278"/>
      <c r="E4" s="278"/>
      <c r="F4" s="278"/>
      <c r="G4" s="278"/>
      <c r="H4" s="278"/>
      <c r="I4" s="278"/>
      <c r="J4" s="278"/>
      <c r="L4" s="2"/>
      <c r="N4" s="2"/>
      <c r="P4" s="2"/>
      <c r="R4" s="2"/>
      <c r="T4" s="2"/>
      <c r="V4" s="2"/>
      <c r="X4" s="2">
        <v>0</v>
      </c>
      <c r="Z4" s="2"/>
      <c r="AB4" s="2"/>
      <c r="AD4" s="2"/>
      <c r="AF4" s="2"/>
      <c r="AH4" s="2"/>
      <c r="AJ4" s="2"/>
      <c r="AL4" s="2"/>
      <c r="AN4" s="2"/>
      <c r="AP4" s="2"/>
      <c r="AR4" s="2"/>
    </row>
    <row r="5" spans="2:129" s="42" customFormat="1" ht="16.5" x14ac:dyDescent="0.25">
      <c r="G5" s="46"/>
      <c r="H5" s="41" t="s">
        <v>27</v>
      </c>
      <c r="I5" s="41" t="s">
        <v>5</v>
      </c>
      <c r="J5" s="41" t="s">
        <v>27</v>
      </c>
      <c r="K5" s="41" t="s">
        <v>6</v>
      </c>
      <c r="L5" s="41" t="s">
        <v>27</v>
      </c>
      <c r="M5" s="41" t="s">
        <v>7</v>
      </c>
      <c r="N5" s="41" t="s">
        <v>27</v>
      </c>
      <c r="O5" s="41" t="s">
        <v>8</v>
      </c>
      <c r="P5" s="41" t="s">
        <v>27</v>
      </c>
      <c r="Q5" s="41" t="s">
        <v>9</v>
      </c>
      <c r="R5" s="41" t="s">
        <v>27</v>
      </c>
      <c r="S5" s="41" t="s">
        <v>10</v>
      </c>
      <c r="T5" s="41" t="s">
        <v>27</v>
      </c>
      <c r="U5" s="41" t="s">
        <v>11</v>
      </c>
      <c r="V5" s="41" t="s">
        <v>27</v>
      </c>
      <c r="W5" s="41" t="s">
        <v>12</v>
      </c>
      <c r="X5" s="41" t="s">
        <v>27</v>
      </c>
      <c r="Y5" s="41" t="s">
        <v>13</v>
      </c>
      <c r="Z5" s="41" t="s">
        <v>27</v>
      </c>
      <c r="AA5" s="41" t="s">
        <v>14</v>
      </c>
      <c r="AB5" s="41" t="s">
        <v>27</v>
      </c>
      <c r="AC5" s="41" t="s">
        <v>15</v>
      </c>
      <c r="AD5" s="41" t="s">
        <v>27</v>
      </c>
      <c r="AE5" s="41" t="s">
        <v>16</v>
      </c>
      <c r="AF5" s="41" t="s">
        <v>27</v>
      </c>
      <c r="AG5" s="41" t="s">
        <v>17</v>
      </c>
      <c r="AH5" s="41" t="s">
        <v>27</v>
      </c>
      <c r="AI5" s="41" t="s">
        <v>18</v>
      </c>
      <c r="AJ5" s="41" t="s">
        <v>27</v>
      </c>
      <c r="AK5" s="41" t="s">
        <v>19</v>
      </c>
      <c r="AL5" s="41" t="s">
        <v>27</v>
      </c>
      <c r="AM5" s="41" t="s">
        <v>20</v>
      </c>
      <c r="AN5" s="41" t="s">
        <v>27</v>
      </c>
      <c r="AO5" s="41" t="s">
        <v>21</v>
      </c>
      <c r="AP5" s="41" t="s">
        <v>27</v>
      </c>
      <c r="AQ5" s="41" t="s">
        <v>22</v>
      </c>
      <c r="AR5" s="41" t="s">
        <v>27</v>
      </c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</row>
    <row r="6" spans="2:129" s="42" customFormat="1" ht="16.5" x14ac:dyDescent="0.25">
      <c r="B6" s="38" t="s">
        <v>0</v>
      </c>
      <c r="C6" s="38" t="s">
        <v>1</v>
      </c>
      <c r="D6" s="38"/>
      <c r="E6" s="38"/>
      <c r="F6" s="38"/>
      <c r="G6" s="46" t="s">
        <v>2</v>
      </c>
      <c r="H6" s="41" t="s">
        <v>28</v>
      </c>
      <c r="I6" s="41" t="s">
        <v>26</v>
      </c>
      <c r="J6" s="41" t="s">
        <v>28</v>
      </c>
      <c r="K6" s="41" t="s">
        <v>61</v>
      </c>
      <c r="L6" s="41" t="s">
        <v>28</v>
      </c>
      <c r="M6" s="41" t="s">
        <v>3</v>
      </c>
      <c r="N6" s="41" t="s">
        <v>28</v>
      </c>
      <c r="O6" s="41" t="s">
        <v>4</v>
      </c>
      <c r="P6" s="41" t="s">
        <v>28</v>
      </c>
      <c r="Q6" s="41" t="s">
        <v>23</v>
      </c>
      <c r="R6" s="41" t="s">
        <v>28</v>
      </c>
      <c r="S6" s="41" t="s">
        <v>24</v>
      </c>
      <c r="T6" s="41" t="s">
        <v>28</v>
      </c>
      <c r="U6" s="41" t="s">
        <v>25</v>
      </c>
      <c r="V6" s="41" t="s">
        <v>28</v>
      </c>
      <c r="W6" s="41" t="s">
        <v>55</v>
      </c>
      <c r="X6" s="41" t="s">
        <v>28</v>
      </c>
      <c r="Y6" s="41" t="s">
        <v>56</v>
      </c>
      <c r="Z6" s="41" t="s">
        <v>28</v>
      </c>
      <c r="AA6" s="41" t="s">
        <v>58</v>
      </c>
      <c r="AB6" s="41" t="s">
        <v>28</v>
      </c>
      <c r="AC6" s="41" t="s">
        <v>59</v>
      </c>
      <c r="AD6" s="41" t="s">
        <v>28</v>
      </c>
      <c r="AE6" s="41" t="s">
        <v>60</v>
      </c>
      <c r="AF6" s="41" t="s">
        <v>28</v>
      </c>
      <c r="AG6" s="41" t="s">
        <v>26</v>
      </c>
      <c r="AH6" s="41" t="s">
        <v>28</v>
      </c>
      <c r="AI6" s="41" t="s">
        <v>61</v>
      </c>
      <c r="AJ6" s="41" t="s">
        <v>28</v>
      </c>
      <c r="AK6" s="41" t="s">
        <v>3</v>
      </c>
      <c r="AL6" s="41" t="s">
        <v>28</v>
      </c>
      <c r="AM6" s="41" t="s">
        <v>4</v>
      </c>
      <c r="AN6" s="41" t="s">
        <v>28</v>
      </c>
      <c r="AO6" s="41" t="s">
        <v>23</v>
      </c>
      <c r="AP6" s="41" t="s">
        <v>28</v>
      </c>
      <c r="AQ6" s="41" t="s">
        <v>24</v>
      </c>
      <c r="AR6" s="41" t="s">
        <v>28</v>
      </c>
      <c r="AS6" s="43"/>
      <c r="AT6" s="44"/>
      <c r="AU6" s="43"/>
      <c r="AV6" s="44"/>
      <c r="AW6" s="43"/>
      <c r="AX6" s="44"/>
      <c r="AY6" s="43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</row>
    <row r="7" spans="2:129" x14ac:dyDescent="0.2">
      <c r="B7" s="1">
        <v>1</v>
      </c>
      <c r="C7" s="1" t="s">
        <v>560</v>
      </c>
      <c r="D7" s="39" t="s">
        <v>615</v>
      </c>
      <c r="E7" s="39"/>
      <c r="F7" s="1" t="s">
        <v>616</v>
      </c>
      <c r="G7" s="9">
        <v>1600</v>
      </c>
      <c r="H7" s="45" t="s">
        <v>68</v>
      </c>
      <c r="I7" s="36">
        <v>3772.5</v>
      </c>
      <c r="J7" s="45" t="s">
        <v>617</v>
      </c>
      <c r="K7" s="36">
        <v>3450</v>
      </c>
      <c r="L7" s="45" t="s">
        <v>617</v>
      </c>
      <c r="M7" s="60">
        <v>3450</v>
      </c>
      <c r="N7" s="45" t="s">
        <v>618</v>
      </c>
      <c r="O7" s="45">
        <v>3450</v>
      </c>
      <c r="P7" s="45" t="s">
        <v>619</v>
      </c>
      <c r="Q7" s="45">
        <v>3243</v>
      </c>
      <c r="R7" s="45" t="s">
        <v>619</v>
      </c>
      <c r="S7" s="5">
        <v>3450</v>
      </c>
      <c r="T7" s="45" t="s">
        <v>620</v>
      </c>
      <c r="U7" s="5">
        <v>3243</v>
      </c>
      <c r="V7" s="45" t="s">
        <v>620</v>
      </c>
      <c r="W7" s="5">
        <v>3243</v>
      </c>
      <c r="X7" s="45" t="s">
        <v>620</v>
      </c>
      <c r="Y7" s="5">
        <v>3600</v>
      </c>
      <c r="Z7" s="45" t="s">
        <v>68</v>
      </c>
      <c r="AA7" s="5">
        <v>3243</v>
      </c>
      <c r="AB7" s="45" t="s">
        <v>68</v>
      </c>
      <c r="AC7" s="5">
        <v>3093</v>
      </c>
      <c r="AD7" s="45" t="s">
        <v>68</v>
      </c>
      <c r="AE7" s="5">
        <v>3243</v>
      </c>
      <c r="AF7" s="45" t="s">
        <v>621</v>
      </c>
      <c r="AG7" s="5">
        <v>3450</v>
      </c>
      <c r="AH7" s="45" t="s">
        <v>622</v>
      </c>
      <c r="AI7" s="5">
        <v>3243</v>
      </c>
      <c r="AJ7" s="45" t="s">
        <v>622</v>
      </c>
      <c r="AK7" s="5">
        <v>4602</v>
      </c>
      <c r="AL7" s="45" t="s">
        <v>623</v>
      </c>
      <c r="AM7" s="5">
        <v>3450</v>
      </c>
      <c r="AN7" s="45" t="s">
        <v>623</v>
      </c>
      <c r="AO7" s="5">
        <v>3600</v>
      </c>
      <c r="AP7" s="45" t="s">
        <v>624</v>
      </c>
      <c r="AQ7" s="5">
        <v>3600</v>
      </c>
      <c r="AR7" s="45" t="s">
        <v>625</v>
      </c>
      <c r="AS7" s="2" t="s">
        <v>626</v>
      </c>
    </row>
    <row r="8" spans="2:129" x14ac:dyDescent="0.2">
      <c r="B8" s="1">
        <v>2</v>
      </c>
      <c r="C8" s="1" t="s">
        <v>563</v>
      </c>
      <c r="D8" s="39" t="s">
        <v>615</v>
      </c>
      <c r="E8" s="39"/>
      <c r="F8" s="1" t="s">
        <v>627</v>
      </c>
      <c r="G8" s="9">
        <v>1600</v>
      </c>
      <c r="H8" s="45" t="s">
        <v>628</v>
      </c>
      <c r="I8" s="36">
        <v>3450</v>
      </c>
      <c r="J8" s="45" t="s">
        <v>629</v>
      </c>
      <c r="K8" s="60">
        <v>3243</v>
      </c>
      <c r="L8" s="45" t="s">
        <v>630</v>
      </c>
      <c r="M8" s="60">
        <v>3243</v>
      </c>
      <c r="N8" s="45" t="s">
        <v>631</v>
      </c>
      <c r="O8" s="45">
        <v>3243</v>
      </c>
      <c r="P8" s="45" t="s">
        <v>632</v>
      </c>
      <c r="Q8" s="45">
        <v>3243</v>
      </c>
      <c r="R8" s="45" t="s">
        <v>633</v>
      </c>
      <c r="S8" s="5">
        <v>3243</v>
      </c>
      <c r="T8" s="45" t="s">
        <v>634</v>
      </c>
      <c r="U8" s="5">
        <v>3243</v>
      </c>
      <c r="V8" s="45" t="s">
        <v>635</v>
      </c>
      <c r="W8" s="5">
        <v>3243</v>
      </c>
      <c r="X8" s="45" t="s">
        <v>636</v>
      </c>
      <c r="Y8" s="5">
        <v>3243</v>
      </c>
      <c r="Z8" s="45" t="s">
        <v>637</v>
      </c>
      <c r="AA8" s="5">
        <v>3243</v>
      </c>
      <c r="AB8" s="45" t="s">
        <v>638</v>
      </c>
      <c r="AC8" s="5">
        <v>3243</v>
      </c>
      <c r="AD8" s="45" t="s">
        <v>639</v>
      </c>
      <c r="AE8" s="5">
        <v>3243</v>
      </c>
      <c r="AF8" s="45" t="s">
        <v>640</v>
      </c>
      <c r="AG8" s="5">
        <v>3243</v>
      </c>
      <c r="AH8" s="45" t="s">
        <v>641</v>
      </c>
      <c r="AI8" s="5">
        <v>3243</v>
      </c>
      <c r="AJ8" s="45" t="s">
        <v>642</v>
      </c>
      <c r="AK8" s="5">
        <v>3243</v>
      </c>
      <c r="AL8" s="45" t="s">
        <v>643</v>
      </c>
      <c r="AM8" s="5">
        <v>3243</v>
      </c>
      <c r="AN8" s="45" t="s">
        <v>644</v>
      </c>
      <c r="AO8" s="5">
        <v>3243</v>
      </c>
      <c r="AP8" s="45" t="s">
        <v>645</v>
      </c>
      <c r="AQ8" s="5">
        <v>3243</v>
      </c>
      <c r="AR8" s="45" t="s">
        <v>646</v>
      </c>
      <c r="AS8" s="2" t="s">
        <v>626</v>
      </c>
    </row>
    <row r="9" spans="2:129" ht="15" x14ac:dyDescent="0.25">
      <c r="B9" s="1">
        <v>3</v>
      </c>
      <c r="C9" s="1" t="s">
        <v>566</v>
      </c>
      <c r="D9" s="39" t="s">
        <v>615</v>
      </c>
      <c r="E9" s="39"/>
      <c r="F9" s="1" t="s">
        <v>647</v>
      </c>
      <c r="G9" s="9">
        <v>1600</v>
      </c>
      <c r="H9" s="98" t="s">
        <v>648</v>
      </c>
      <c r="I9" s="9">
        <v>3772.5</v>
      </c>
      <c r="J9" s="45" t="s">
        <v>649</v>
      </c>
      <c r="K9" s="5">
        <v>3450</v>
      </c>
      <c r="L9" s="45" t="s">
        <v>650</v>
      </c>
      <c r="M9" s="60">
        <v>3243</v>
      </c>
      <c r="N9" s="45" t="s">
        <v>651</v>
      </c>
      <c r="O9" s="60">
        <v>3243</v>
      </c>
      <c r="P9" s="45" t="s">
        <v>652</v>
      </c>
      <c r="Q9" s="5">
        <v>3807</v>
      </c>
      <c r="R9" s="45" t="s">
        <v>653</v>
      </c>
      <c r="S9" s="5">
        <v>3450</v>
      </c>
      <c r="T9" s="45" t="s">
        <v>654</v>
      </c>
      <c r="U9" s="5">
        <v>3243</v>
      </c>
      <c r="V9" s="45" t="s">
        <v>655</v>
      </c>
      <c r="W9" s="5">
        <v>3243</v>
      </c>
      <c r="X9" s="45" t="s">
        <v>656</v>
      </c>
      <c r="Y9" s="5">
        <v>3600</v>
      </c>
      <c r="Z9" s="45" t="s">
        <v>657</v>
      </c>
      <c r="AA9" s="5">
        <v>3243</v>
      </c>
      <c r="AB9" s="45" t="s">
        <v>658</v>
      </c>
      <c r="AC9" s="5">
        <v>3243</v>
      </c>
      <c r="AD9" s="45" t="s">
        <v>659</v>
      </c>
      <c r="AE9" s="5">
        <v>3243</v>
      </c>
      <c r="AF9" s="45" t="s">
        <v>660</v>
      </c>
      <c r="AG9" s="5">
        <v>3243</v>
      </c>
      <c r="AH9" s="45" t="s">
        <v>661</v>
      </c>
      <c r="AI9" s="5">
        <v>3243</v>
      </c>
      <c r="AJ9" s="45" t="s">
        <v>662</v>
      </c>
      <c r="AK9" s="5">
        <v>3600</v>
      </c>
      <c r="AL9" s="45" t="s">
        <v>663</v>
      </c>
      <c r="AM9" s="5">
        <v>3243</v>
      </c>
      <c r="AN9" s="45" t="s">
        <v>664</v>
      </c>
      <c r="AO9" s="5">
        <v>3243</v>
      </c>
      <c r="AP9" s="45" t="s">
        <v>665</v>
      </c>
      <c r="AQ9" s="5">
        <v>3243</v>
      </c>
      <c r="AR9" s="45" t="s">
        <v>666</v>
      </c>
      <c r="AS9" s="2" t="s">
        <v>626</v>
      </c>
    </row>
    <row r="10" spans="2:129" x14ac:dyDescent="0.2">
      <c r="B10" s="1">
        <v>4</v>
      </c>
      <c r="C10" s="1" t="s">
        <v>667</v>
      </c>
      <c r="D10" s="39" t="s">
        <v>668</v>
      </c>
      <c r="E10" s="39"/>
      <c r="F10" s="8" t="s">
        <v>669</v>
      </c>
      <c r="G10" s="11">
        <v>1600</v>
      </c>
      <c r="H10" s="45" t="s">
        <v>68</v>
      </c>
      <c r="I10" s="9">
        <v>3772.5</v>
      </c>
      <c r="J10" s="45" t="s">
        <v>670</v>
      </c>
      <c r="K10" s="9">
        <v>3450</v>
      </c>
      <c r="L10" s="45" t="s">
        <v>671</v>
      </c>
      <c r="M10" s="9">
        <v>3243</v>
      </c>
      <c r="N10" s="45" t="s">
        <v>672</v>
      </c>
      <c r="O10" s="5">
        <v>3772.5</v>
      </c>
      <c r="P10" s="45" t="s">
        <v>673</v>
      </c>
      <c r="Q10" s="60">
        <v>3450</v>
      </c>
      <c r="R10" s="45" t="s">
        <v>68</v>
      </c>
      <c r="S10" s="5">
        <v>3450</v>
      </c>
      <c r="T10" s="45" t="s">
        <v>674</v>
      </c>
      <c r="U10" s="5">
        <v>4000</v>
      </c>
      <c r="V10" s="45" t="s">
        <v>675</v>
      </c>
      <c r="W10" s="5">
        <v>4000</v>
      </c>
      <c r="X10" s="45" t="s">
        <v>676</v>
      </c>
      <c r="Y10" s="5">
        <v>4000</v>
      </c>
      <c r="Z10" s="45" t="s">
        <v>68</v>
      </c>
      <c r="AA10" s="5">
        <v>3500</v>
      </c>
      <c r="AB10" s="45" t="s">
        <v>677</v>
      </c>
      <c r="AC10" s="5">
        <v>7000</v>
      </c>
      <c r="AD10" s="45" t="s">
        <v>678</v>
      </c>
      <c r="AE10" s="5">
        <v>3000</v>
      </c>
      <c r="AF10" s="45" t="s">
        <v>679</v>
      </c>
      <c r="AG10" s="5">
        <v>5000</v>
      </c>
      <c r="AH10" s="5" t="s">
        <v>680</v>
      </c>
      <c r="AI10" s="5">
        <v>2000</v>
      </c>
      <c r="AJ10" s="5" t="s">
        <v>68</v>
      </c>
      <c r="AK10" s="5">
        <v>3845</v>
      </c>
      <c r="AL10" s="5" t="s">
        <v>681</v>
      </c>
      <c r="AM10" s="5">
        <v>3105</v>
      </c>
      <c r="AN10" s="45" t="s">
        <v>682</v>
      </c>
      <c r="AO10" s="5">
        <v>3945</v>
      </c>
      <c r="AP10" s="45" t="s">
        <v>683</v>
      </c>
      <c r="AQ10" s="5">
        <v>3600</v>
      </c>
      <c r="AR10" s="45" t="s">
        <v>68</v>
      </c>
      <c r="AS10" s="2" t="s">
        <v>626</v>
      </c>
    </row>
    <row r="11" spans="2:129" x14ac:dyDescent="0.2">
      <c r="B11" s="1">
        <v>5</v>
      </c>
      <c r="C11" s="1" t="s">
        <v>572</v>
      </c>
      <c r="D11" s="39" t="s">
        <v>615</v>
      </c>
      <c r="E11" s="39"/>
      <c r="F11" s="1" t="s">
        <v>684</v>
      </c>
      <c r="G11" s="45">
        <v>1600</v>
      </c>
      <c r="H11" s="45" t="s">
        <v>68</v>
      </c>
      <c r="I11" s="9">
        <v>3600</v>
      </c>
      <c r="J11" s="9" t="s">
        <v>685</v>
      </c>
      <c r="K11" s="60">
        <v>3450</v>
      </c>
      <c r="L11" s="45" t="s">
        <v>686</v>
      </c>
      <c r="M11" s="60">
        <v>3622.5</v>
      </c>
      <c r="N11" s="45" t="s">
        <v>687</v>
      </c>
      <c r="O11" s="5">
        <v>3600</v>
      </c>
      <c r="P11" s="45" t="s">
        <v>688</v>
      </c>
      <c r="Q11" s="5">
        <v>3600</v>
      </c>
      <c r="R11" s="45" t="s">
        <v>689</v>
      </c>
      <c r="S11" s="5">
        <v>3600</v>
      </c>
      <c r="T11" s="45" t="s">
        <v>690</v>
      </c>
      <c r="U11" s="5">
        <v>3600</v>
      </c>
      <c r="V11" s="45" t="s">
        <v>691</v>
      </c>
      <c r="W11" s="5">
        <v>3243</v>
      </c>
      <c r="X11" s="45" t="s">
        <v>692</v>
      </c>
      <c r="Y11" s="5">
        <v>3093</v>
      </c>
      <c r="Z11" s="45" t="s">
        <v>693</v>
      </c>
      <c r="AA11" s="5">
        <v>3243</v>
      </c>
      <c r="AB11" s="45" t="s">
        <v>694</v>
      </c>
      <c r="AC11" s="5">
        <v>3945</v>
      </c>
      <c r="AD11" s="45" t="s">
        <v>695</v>
      </c>
      <c r="AE11" s="5">
        <v>3772.5</v>
      </c>
      <c r="AF11" s="45" t="s">
        <v>695</v>
      </c>
      <c r="AG11" s="5">
        <v>3945</v>
      </c>
      <c r="AH11" s="5" t="s">
        <v>696</v>
      </c>
      <c r="AI11" s="5">
        <v>3772.5</v>
      </c>
      <c r="AJ11" s="5" t="s">
        <v>696</v>
      </c>
      <c r="AK11" s="5">
        <v>3945</v>
      </c>
      <c r="AL11" s="5" t="s">
        <v>68</v>
      </c>
      <c r="AM11" s="5">
        <v>3772.5</v>
      </c>
      <c r="AN11" s="45" t="s">
        <v>68</v>
      </c>
      <c r="AO11" s="5">
        <v>3450</v>
      </c>
      <c r="AP11" s="45" t="s">
        <v>68</v>
      </c>
      <c r="AQ11" s="5">
        <v>3243</v>
      </c>
      <c r="AR11" s="45" t="s">
        <v>68</v>
      </c>
      <c r="AS11" s="2" t="s">
        <v>626</v>
      </c>
    </row>
    <row r="12" spans="2:129" ht="14.25" customHeight="1" x14ac:dyDescent="0.2">
      <c r="B12" s="1">
        <v>7</v>
      </c>
      <c r="C12" s="1" t="s">
        <v>577</v>
      </c>
      <c r="D12" s="39" t="s">
        <v>615</v>
      </c>
      <c r="E12" s="39"/>
      <c r="F12" s="1" t="s">
        <v>627</v>
      </c>
      <c r="G12" s="9">
        <v>1600</v>
      </c>
      <c r="H12" s="45" t="s">
        <v>68</v>
      </c>
      <c r="I12" s="9">
        <v>3600</v>
      </c>
      <c r="J12" s="45" t="s">
        <v>68</v>
      </c>
      <c r="K12" s="60">
        <v>3450</v>
      </c>
      <c r="L12" s="45" t="s">
        <v>697</v>
      </c>
      <c r="M12" s="5">
        <v>3450</v>
      </c>
      <c r="N12" s="45" t="s">
        <v>698</v>
      </c>
      <c r="O12" s="5">
        <v>3450</v>
      </c>
      <c r="P12" s="45" t="s">
        <v>699</v>
      </c>
      <c r="Q12" s="5">
        <v>3450</v>
      </c>
      <c r="R12" s="45" t="s">
        <v>700</v>
      </c>
      <c r="S12" s="5">
        <v>3450</v>
      </c>
      <c r="T12" s="45" t="s">
        <v>701</v>
      </c>
      <c r="U12" s="5">
        <v>3450</v>
      </c>
      <c r="V12" s="45" t="s">
        <v>702</v>
      </c>
      <c r="W12" s="5">
        <v>3450</v>
      </c>
      <c r="X12" s="45" t="s">
        <v>703</v>
      </c>
      <c r="Y12" s="5">
        <v>3450</v>
      </c>
      <c r="Z12" s="45" t="s">
        <v>704</v>
      </c>
      <c r="AA12" s="5">
        <v>3450</v>
      </c>
      <c r="AB12" s="45" t="s">
        <v>705</v>
      </c>
      <c r="AC12" s="5">
        <v>3450</v>
      </c>
      <c r="AD12" s="45" t="s">
        <v>68</v>
      </c>
      <c r="AE12" s="5">
        <v>3450</v>
      </c>
      <c r="AF12" s="45" t="s">
        <v>68</v>
      </c>
      <c r="AG12" s="5">
        <v>3450</v>
      </c>
      <c r="AH12" s="45" t="s">
        <v>706</v>
      </c>
      <c r="AI12" s="5">
        <v>3450</v>
      </c>
      <c r="AJ12" s="45" t="s">
        <v>707</v>
      </c>
      <c r="AK12" s="5">
        <v>3450</v>
      </c>
      <c r="AL12" s="45" t="s">
        <v>68</v>
      </c>
      <c r="AM12" s="5">
        <v>3450</v>
      </c>
      <c r="AN12" s="45" t="s">
        <v>68</v>
      </c>
      <c r="AO12" s="5">
        <v>3450</v>
      </c>
      <c r="AP12" s="45" t="s">
        <v>708</v>
      </c>
      <c r="AQ12" s="5">
        <v>3450</v>
      </c>
      <c r="AR12" s="45" t="s">
        <v>709</v>
      </c>
      <c r="AS12" s="2" t="s">
        <v>626</v>
      </c>
    </row>
    <row r="13" spans="2:129" x14ac:dyDescent="0.2">
      <c r="B13" s="1">
        <v>8</v>
      </c>
      <c r="C13" s="1" t="s">
        <v>580</v>
      </c>
      <c r="D13" s="39" t="s">
        <v>710</v>
      </c>
      <c r="E13" s="39"/>
      <c r="F13" s="74" t="s">
        <v>584</v>
      </c>
      <c r="G13" s="9">
        <v>1600</v>
      </c>
      <c r="H13" s="109" t="s">
        <v>711</v>
      </c>
      <c r="I13" s="36">
        <v>4002</v>
      </c>
      <c r="J13" s="45" t="s">
        <v>712</v>
      </c>
      <c r="K13" s="36">
        <v>4002</v>
      </c>
      <c r="L13" s="45" t="s">
        <v>712</v>
      </c>
      <c r="M13" s="36">
        <v>4002</v>
      </c>
      <c r="N13" s="45" t="s">
        <v>712</v>
      </c>
      <c r="O13" s="36">
        <v>4002</v>
      </c>
      <c r="P13" s="45" t="s">
        <v>712</v>
      </c>
      <c r="Q13" s="36">
        <v>4002</v>
      </c>
      <c r="R13" s="45" t="s">
        <v>712</v>
      </c>
      <c r="S13" s="36">
        <v>4002</v>
      </c>
      <c r="T13" s="45" t="s">
        <v>712</v>
      </c>
      <c r="U13" s="36">
        <v>4002</v>
      </c>
      <c r="V13" s="45" t="s">
        <v>713</v>
      </c>
      <c r="W13" s="36">
        <v>4002</v>
      </c>
      <c r="X13" s="45" t="s">
        <v>713</v>
      </c>
      <c r="Y13" s="36">
        <v>4002</v>
      </c>
      <c r="Z13" s="45" t="s">
        <v>713</v>
      </c>
      <c r="AA13" s="36">
        <v>4002</v>
      </c>
      <c r="AB13" s="45" t="s">
        <v>713</v>
      </c>
      <c r="AC13" s="36">
        <v>4002</v>
      </c>
      <c r="AD13" s="45" t="s">
        <v>713</v>
      </c>
      <c r="AE13" s="36">
        <v>4002</v>
      </c>
      <c r="AF13" s="45" t="s">
        <v>713</v>
      </c>
      <c r="AG13" s="36">
        <v>4002</v>
      </c>
      <c r="AH13" s="45" t="s">
        <v>714</v>
      </c>
      <c r="AI13" s="36">
        <v>4002</v>
      </c>
      <c r="AJ13" s="45" t="s">
        <v>714</v>
      </c>
      <c r="AK13" s="36">
        <v>4002</v>
      </c>
      <c r="AL13" s="45" t="s">
        <v>714</v>
      </c>
      <c r="AM13" s="36">
        <v>4002</v>
      </c>
      <c r="AN13" s="45" t="s">
        <v>714</v>
      </c>
      <c r="AO13" s="36">
        <v>4002</v>
      </c>
      <c r="AP13" s="45" t="s">
        <v>714</v>
      </c>
      <c r="AQ13" s="36">
        <v>4002</v>
      </c>
      <c r="AR13" s="45" t="s">
        <v>714</v>
      </c>
      <c r="AS13" s="2" t="s">
        <v>626</v>
      </c>
    </row>
    <row r="14" spans="2:129" x14ac:dyDescent="0.2">
      <c r="B14" s="110">
        <v>9</v>
      </c>
      <c r="C14" s="1" t="s">
        <v>583</v>
      </c>
      <c r="D14" s="39" t="s">
        <v>710</v>
      </c>
      <c r="E14" s="39"/>
      <c r="F14" s="74" t="s">
        <v>584</v>
      </c>
      <c r="G14" s="9">
        <v>1600</v>
      </c>
      <c r="H14" s="109" t="s">
        <v>711</v>
      </c>
      <c r="I14" s="36">
        <v>4002</v>
      </c>
      <c r="J14" s="45" t="s">
        <v>712</v>
      </c>
      <c r="K14" s="36">
        <v>4002</v>
      </c>
      <c r="L14" s="45" t="s">
        <v>712</v>
      </c>
      <c r="M14" s="36">
        <v>4002</v>
      </c>
      <c r="N14" s="45" t="s">
        <v>712</v>
      </c>
      <c r="O14" s="36">
        <v>4002</v>
      </c>
      <c r="P14" s="45" t="s">
        <v>712</v>
      </c>
      <c r="Q14" s="36">
        <v>4002</v>
      </c>
      <c r="R14" s="45" t="s">
        <v>712</v>
      </c>
      <c r="S14" s="36">
        <v>4002</v>
      </c>
      <c r="T14" s="45" t="s">
        <v>712</v>
      </c>
      <c r="U14" s="36">
        <v>4002</v>
      </c>
      <c r="V14" s="45" t="s">
        <v>713</v>
      </c>
      <c r="W14" s="36">
        <v>4002</v>
      </c>
      <c r="X14" s="45" t="s">
        <v>713</v>
      </c>
      <c r="Y14" s="36">
        <v>4002</v>
      </c>
      <c r="Z14" s="45" t="s">
        <v>713</v>
      </c>
      <c r="AA14" s="36">
        <v>4002</v>
      </c>
      <c r="AB14" s="45" t="s">
        <v>713</v>
      </c>
      <c r="AC14" s="36">
        <v>4002</v>
      </c>
      <c r="AD14" s="45" t="s">
        <v>713</v>
      </c>
      <c r="AE14" s="36">
        <v>4002</v>
      </c>
      <c r="AF14" s="45" t="s">
        <v>713</v>
      </c>
      <c r="AG14" s="36">
        <v>4002</v>
      </c>
      <c r="AH14" s="45" t="s">
        <v>714</v>
      </c>
      <c r="AI14" s="36">
        <v>4002</v>
      </c>
      <c r="AJ14" s="45" t="s">
        <v>714</v>
      </c>
      <c r="AK14" s="36">
        <v>4002</v>
      </c>
      <c r="AL14" s="45" t="s">
        <v>714</v>
      </c>
      <c r="AM14" s="36">
        <v>4002</v>
      </c>
      <c r="AN14" s="45" t="s">
        <v>714</v>
      </c>
      <c r="AO14" s="36">
        <v>4002</v>
      </c>
      <c r="AP14" s="45" t="s">
        <v>714</v>
      </c>
      <c r="AQ14" s="36">
        <v>4002</v>
      </c>
      <c r="AR14" s="45" t="s">
        <v>714</v>
      </c>
      <c r="AS14" s="2" t="s">
        <v>626</v>
      </c>
    </row>
    <row r="15" spans="2:129" ht="14.25" customHeight="1" x14ac:dyDescent="0.2">
      <c r="B15" s="1">
        <v>10</v>
      </c>
      <c r="C15" s="8" t="s">
        <v>585</v>
      </c>
      <c r="D15" s="39" t="s">
        <v>710</v>
      </c>
      <c r="E15" s="39"/>
      <c r="F15" s="74" t="s">
        <v>584</v>
      </c>
      <c r="G15" s="9">
        <v>1600</v>
      </c>
      <c r="H15" s="109" t="s">
        <v>711</v>
      </c>
      <c r="I15" s="36">
        <v>4002</v>
      </c>
      <c r="J15" s="45" t="s">
        <v>712</v>
      </c>
      <c r="K15" s="36">
        <v>4002</v>
      </c>
      <c r="L15" s="45" t="s">
        <v>712</v>
      </c>
      <c r="M15" s="36">
        <v>4002</v>
      </c>
      <c r="N15" s="45" t="s">
        <v>712</v>
      </c>
      <c r="O15" s="36">
        <v>4002</v>
      </c>
      <c r="P15" s="45" t="s">
        <v>712</v>
      </c>
      <c r="Q15" s="36">
        <v>4002</v>
      </c>
      <c r="R15" s="45" t="s">
        <v>712</v>
      </c>
      <c r="S15" s="36">
        <v>4002</v>
      </c>
      <c r="T15" s="45" t="s">
        <v>712</v>
      </c>
      <c r="U15" s="36">
        <v>4002</v>
      </c>
      <c r="V15" s="45" t="s">
        <v>713</v>
      </c>
      <c r="W15" s="36">
        <v>4002</v>
      </c>
      <c r="X15" s="45" t="s">
        <v>713</v>
      </c>
      <c r="Y15" s="36">
        <v>4002</v>
      </c>
      <c r="Z15" s="45" t="s">
        <v>713</v>
      </c>
      <c r="AA15" s="36">
        <v>4002</v>
      </c>
      <c r="AB15" s="45" t="s">
        <v>713</v>
      </c>
      <c r="AC15" s="36">
        <v>4002</v>
      </c>
      <c r="AD15" s="45" t="s">
        <v>713</v>
      </c>
      <c r="AE15" s="36">
        <v>4002</v>
      </c>
      <c r="AF15" s="45" t="s">
        <v>713</v>
      </c>
      <c r="AG15" s="36">
        <v>4002</v>
      </c>
      <c r="AH15" s="45" t="s">
        <v>714</v>
      </c>
      <c r="AI15" s="36">
        <v>4002</v>
      </c>
      <c r="AJ15" s="45" t="s">
        <v>714</v>
      </c>
      <c r="AK15" s="36">
        <v>4002</v>
      </c>
      <c r="AL15" s="45" t="s">
        <v>714</v>
      </c>
      <c r="AM15" s="36">
        <v>4002</v>
      </c>
      <c r="AN15" s="45" t="s">
        <v>714</v>
      </c>
      <c r="AO15" s="36">
        <v>4002</v>
      </c>
      <c r="AP15" s="45" t="s">
        <v>714</v>
      </c>
      <c r="AQ15" s="36">
        <v>4002</v>
      </c>
      <c r="AR15" s="45" t="s">
        <v>714</v>
      </c>
      <c r="AS15" s="2" t="s">
        <v>626</v>
      </c>
    </row>
    <row r="16" spans="2:129" x14ac:dyDescent="0.2">
      <c r="B16" s="1">
        <v>11</v>
      </c>
      <c r="C16" s="1" t="s">
        <v>588</v>
      </c>
      <c r="D16" s="39" t="s">
        <v>710</v>
      </c>
      <c r="E16" s="39"/>
      <c r="F16" s="74" t="s">
        <v>584</v>
      </c>
      <c r="G16" s="9">
        <v>1600</v>
      </c>
      <c r="H16" s="109" t="s">
        <v>711</v>
      </c>
      <c r="I16" s="36">
        <v>4002</v>
      </c>
      <c r="J16" s="45" t="s">
        <v>712</v>
      </c>
      <c r="K16" s="36">
        <v>4002</v>
      </c>
      <c r="L16" s="45" t="s">
        <v>712</v>
      </c>
      <c r="M16" s="36">
        <v>4002</v>
      </c>
      <c r="N16" s="45" t="s">
        <v>712</v>
      </c>
      <c r="O16" s="36">
        <v>4002</v>
      </c>
      <c r="P16" s="45" t="s">
        <v>712</v>
      </c>
      <c r="Q16" s="36">
        <v>4002</v>
      </c>
      <c r="R16" s="45" t="s">
        <v>712</v>
      </c>
      <c r="S16" s="36">
        <v>4002</v>
      </c>
      <c r="T16" s="45" t="s">
        <v>712</v>
      </c>
      <c r="U16" s="36">
        <v>4002</v>
      </c>
      <c r="V16" s="45" t="s">
        <v>713</v>
      </c>
      <c r="W16" s="36">
        <v>4002</v>
      </c>
      <c r="X16" s="45" t="s">
        <v>713</v>
      </c>
      <c r="Y16" s="36">
        <v>4002</v>
      </c>
      <c r="Z16" s="45" t="s">
        <v>713</v>
      </c>
      <c r="AA16" s="36">
        <v>4002</v>
      </c>
      <c r="AB16" s="45" t="s">
        <v>713</v>
      </c>
      <c r="AC16" s="36">
        <v>4002</v>
      </c>
      <c r="AD16" s="45" t="s">
        <v>713</v>
      </c>
      <c r="AE16" s="36">
        <v>4002</v>
      </c>
      <c r="AF16" s="45" t="s">
        <v>713</v>
      </c>
      <c r="AG16" s="36">
        <v>4002</v>
      </c>
      <c r="AH16" s="45" t="s">
        <v>714</v>
      </c>
      <c r="AI16" s="36">
        <v>4002</v>
      </c>
      <c r="AJ16" s="45" t="s">
        <v>714</v>
      </c>
      <c r="AK16" s="36">
        <v>4002</v>
      </c>
      <c r="AL16" s="45" t="s">
        <v>714</v>
      </c>
      <c r="AM16" s="36">
        <v>4002</v>
      </c>
      <c r="AN16" s="45" t="s">
        <v>714</v>
      </c>
      <c r="AO16" s="36">
        <v>4002</v>
      </c>
      <c r="AP16" s="45" t="s">
        <v>714</v>
      </c>
      <c r="AQ16" s="36">
        <v>4002</v>
      </c>
      <c r="AR16" s="45" t="s">
        <v>714</v>
      </c>
      <c r="AS16" s="1" t="s">
        <v>626</v>
      </c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</row>
    <row r="17" spans="2:129" x14ac:dyDescent="0.2">
      <c r="B17" s="1">
        <v>12</v>
      </c>
      <c r="C17" s="1" t="s">
        <v>590</v>
      </c>
      <c r="D17" s="39" t="s">
        <v>668</v>
      </c>
      <c r="E17" s="39"/>
      <c r="F17" s="1" t="s">
        <v>715</v>
      </c>
      <c r="G17" s="9">
        <v>1600</v>
      </c>
      <c r="H17" s="45" t="s">
        <v>68</v>
      </c>
      <c r="I17" s="9">
        <v>3450</v>
      </c>
      <c r="J17" s="45" t="s">
        <v>716</v>
      </c>
      <c r="K17" s="60">
        <v>3450</v>
      </c>
      <c r="L17" s="45" t="s">
        <v>717</v>
      </c>
      <c r="M17" s="60">
        <v>3243</v>
      </c>
      <c r="N17" s="45" t="s">
        <v>718</v>
      </c>
      <c r="O17" s="5">
        <v>3450</v>
      </c>
      <c r="P17" s="45" t="s">
        <v>719</v>
      </c>
      <c r="Q17" s="5">
        <v>3450</v>
      </c>
      <c r="R17" s="45" t="s">
        <v>720</v>
      </c>
      <c r="S17" s="5">
        <v>3450</v>
      </c>
      <c r="T17" s="45" t="s">
        <v>721</v>
      </c>
      <c r="U17" s="5">
        <v>3450</v>
      </c>
      <c r="V17" s="45" t="s">
        <v>722</v>
      </c>
      <c r="W17" s="5">
        <v>3450</v>
      </c>
      <c r="X17" s="45" t="s">
        <v>723</v>
      </c>
      <c r="Y17" s="5">
        <v>3450</v>
      </c>
      <c r="Z17" s="45" t="s">
        <v>724</v>
      </c>
      <c r="AA17" s="5">
        <v>3750</v>
      </c>
      <c r="AB17" s="45" t="s">
        <v>725</v>
      </c>
      <c r="AC17" s="5">
        <v>3450</v>
      </c>
      <c r="AD17" s="45" t="s">
        <v>68</v>
      </c>
      <c r="AE17" s="5">
        <v>3450</v>
      </c>
      <c r="AF17" s="45" t="s">
        <v>68</v>
      </c>
      <c r="AG17" s="5">
        <v>3600</v>
      </c>
      <c r="AH17" s="45" t="s">
        <v>726</v>
      </c>
      <c r="AI17" s="5">
        <v>3243</v>
      </c>
      <c r="AJ17" s="45" t="s">
        <v>727</v>
      </c>
      <c r="AK17" s="5">
        <v>3450</v>
      </c>
      <c r="AL17" s="45" t="s">
        <v>728</v>
      </c>
      <c r="AM17" s="5">
        <v>3450</v>
      </c>
      <c r="AN17" s="45" t="s">
        <v>729</v>
      </c>
      <c r="AO17" s="5">
        <v>3600</v>
      </c>
      <c r="AP17" s="45" t="s">
        <v>730</v>
      </c>
      <c r="AQ17" s="5">
        <v>4152</v>
      </c>
      <c r="AR17" s="45" t="s">
        <v>731</v>
      </c>
      <c r="AS17" s="2" t="s">
        <v>626</v>
      </c>
    </row>
    <row r="18" spans="2:129" x14ac:dyDescent="0.2">
      <c r="B18" s="1">
        <v>13</v>
      </c>
      <c r="C18" s="1" t="s">
        <v>732</v>
      </c>
      <c r="D18" s="39" t="s">
        <v>668</v>
      </c>
      <c r="E18" s="39"/>
      <c r="F18" s="1" t="s">
        <v>733</v>
      </c>
      <c r="G18" s="45">
        <v>3200</v>
      </c>
      <c r="H18" s="45" t="s">
        <v>68</v>
      </c>
      <c r="I18" s="36">
        <v>3600</v>
      </c>
      <c r="J18" s="45" t="s">
        <v>68</v>
      </c>
      <c r="K18" s="5">
        <v>3450</v>
      </c>
      <c r="L18" s="45" t="s">
        <v>734</v>
      </c>
      <c r="M18" s="60">
        <v>3243</v>
      </c>
      <c r="N18" s="45" t="s">
        <v>735</v>
      </c>
      <c r="O18" s="5">
        <v>3243</v>
      </c>
      <c r="P18" s="45" t="s">
        <v>736</v>
      </c>
      <c r="Q18" s="5">
        <v>3243</v>
      </c>
      <c r="R18" s="45" t="s">
        <v>737</v>
      </c>
      <c r="S18" s="5">
        <v>3243</v>
      </c>
      <c r="T18" s="45" t="s">
        <v>738</v>
      </c>
      <c r="U18" s="5">
        <v>3243</v>
      </c>
      <c r="V18" s="45" t="s">
        <v>739</v>
      </c>
      <c r="W18" s="5">
        <v>3243</v>
      </c>
      <c r="X18" s="45" t="s">
        <v>740</v>
      </c>
      <c r="Y18" s="5">
        <v>3243</v>
      </c>
      <c r="Z18" s="45" t="s">
        <v>741</v>
      </c>
      <c r="AA18" s="5">
        <v>3761.88</v>
      </c>
      <c r="AB18" s="45" t="s">
        <v>742</v>
      </c>
      <c r="AC18" s="5">
        <v>3450</v>
      </c>
      <c r="AD18" s="45" t="s">
        <v>743</v>
      </c>
      <c r="AE18" s="5">
        <v>3450</v>
      </c>
      <c r="AF18" s="45" t="s">
        <v>744</v>
      </c>
      <c r="AG18" s="5">
        <v>3243</v>
      </c>
      <c r="AH18" s="45" t="s">
        <v>745</v>
      </c>
      <c r="AI18" s="5">
        <v>3450</v>
      </c>
      <c r="AJ18" s="45" t="s">
        <v>746</v>
      </c>
      <c r="AK18" s="5">
        <v>3772.5</v>
      </c>
      <c r="AL18" s="45" t="s">
        <v>747</v>
      </c>
      <c r="AM18" s="5">
        <v>3600</v>
      </c>
      <c r="AN18" s="45" t="s">
        <v>748</v>
      </c>
      <c r="AO18" s="5">
        <v>3450</v>
      </c>
      <c r="AP18" s="45" t="s">
        <v>749</v>
      </c>
      <c r="AQ18" s="5">
        <v>3450</v>
      </c>
      <c r="AR18" s="45" t="s">
        <v>750</v>
      </c>
      <c r="AS18" s="2" t="s">
        <v>626</v>
      </c>
    </row>
    <row r="19" spans="2:129" x14ac:dyDescent="0.2">
      <c r="B19" s="1">
        <v>14</v>
      </c>
      <c r="C19" s="1" t="s">
        <v>592</v>
      </c>
      <c r="D19" s="39" t="s">
        <v>615</v>
      </c>
      <c r="E19" s="39"/>
      <c r="F19" s="1" t="s">
        <v>751</v>
      </c>
      <c r="G19" s="9">
        <v>3200</v>
      </c>
      <c r="H19" s="109" t="s">
        <v>68</v>
      </c>
      <c r="I19" s="9">
        <v>3600</v>
      </c>
      <c r="J19" s="45" t="s">
        <v>752</v>
      </c>
      <c r="K19" s="60">
        <v>3600</v>
      </c>
      <c r="L19" s="45" t="s">
        <v>753</v>
      </c>
      <c r="M19" s="5">
        <v>3500</v>
      </c>
      <c r="N19" s="45" t="s">
        <v>754</v>
      </c>
      <c r="O19" s="5">
        <v>3622.5</v>
      </c>
      <c r="P19" s="45" t="s">
        <v>755</v>
      </c>
      <c r="Q19" s="5">
        <v>3450</v>
      </c>
      <c r="R19" s="45" t="s">
        <v>756</v>
      </c>
      <c r="S19" s="5">
        <v>3250</v>
      </c>
      <c r="T19" s="45" t="s">
        <v>757</v>
      </c>
      <c r="U19" s="5">
        <v>3772.5</v>
      </c>
      <c r="V19" s="45" t="s">
        <v>758</v>
      </c>
      <c r="W19" s="5">
        <v>3772.5</v>
      </c>
      <c r="X19" s="45" t="s">
        <v>759</v>
      </c>
      <c r="Y19" s="303" t="s">
        <v>760</v>
      </c>
      <c r="Z19" s="303"/>
      <c r="AA19" s="60">
        <v>3772.5</v>
      </c>
      <c r="AB19" s="45" t="s">
        <v>68</v>
      </c>
      <c r="AC19" s="5">
        <v>3250</v>
      </c>
      <c r="AD19" s="45" t="s">
        <v>68</v>
      </c>
      <c r="AE19" s="5">
        <v>3945</v>
      </c>
      <c r="AF19" s="45" t="s">
        <v>68</v>
      </c>
      <c r="AG19" s="5">
        <v>3940</v>
      </c>
      <c r="AH19" s="45" t="s">
        <v>761</v>
      </c>
      <c r="AI19" s="5">
        <v>3772.5</v>
      </c>
      <c r="AJ19" s="45" t="s">
        <v>762</v>
      </c>
      <c r="AK19" s="5">
        <v>4287.62</v>
      </c>
      <c r="AL19" s="45" t="s">
        <v>763</v>
      </c>
      <c r="AM19" s="5">
        <v>4117.5</v>
      </c>
      <c r="AN19" s="45" t="s">
        <v>763</v>
      </c>
      <c r="AO19" s="5">
        <v>2760</v>
      </c>
      <c r="AP19" s="45" t="s">
        <v>763</v>
      </c>
      <c r="AQ19" s="5">
        <v>3772.5</v>
      </c>
      <c r="AR19" s="45" t="s">
        <v>764</v>
      </c>
      <c r="AS19" s="2" t="s">
        <v>626</v>
      </c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</row>
    <row r="20" spans="2:129" x14ac:dyDescent="0.2">
      <c r="B20" s="1">
        <v>15</v>
      </c>
      <c r="C20" s="1" t="s">
        <v>596</v>
      </c>
      <c r="D20" s="39" t="s">
        <v>615</v>
      </c>
      <c r="E20" s="39"/>
      <c r="F20" s="1" t="s">
        <v>765</v>
      </c>
      <c r="G20" s="9">
        <v>3200</v>
      </c>
      <c r="H20" s="109" t="s">
        <v>68</v>
      </c>
      <c r="I20" s="9">
        <v>3450</v>
      </c>
      <c r="J20" s="45" t="s">
        <v>68</v>
      </c>
      <c r="K20" s="60">
        <v>3450</v>
      </c>
      <c r="L20" s="45" t="s">
        <v>766</v>
      </c>
      <c r="M20" s="5">
        <v>3772.5</v>
      </c>
      <c r="N20" s="45" t="s">
        <v>767</v>
      </c>
      <c r="O20" s="5">
        <v>3772.5</v>
      </c>
      <c r="P20" s="45" t="s">
        <v>768</v>
      </c>
      <c r="Q20" s="5">
        <v>3600</v>
      </c>
      <c r="R20" s="45" t="s">
        <v>769</v>
      </c>
      <c r="S20" s="5">
        <v>3600</v>
      </c>
      <c r="T20" s="45" t="s">
        <v>770</v>
      </c>
      <c r="U20" s="5">
        <v>3772.5</v>
      </c>
      <c r="V20" s="45" t="s">
        <v>771</v>
      </c>
      <c r="W20" s="5">
        <v>3600</v>
      </c>
      <c r="X20" s="45" t="s">
        <v>772</v>
      </c>
      <c r="Y20" s="60">
        <v>3772.5</v>
      </c>
      <c r="Z20" s="45" t="s">
        <v>773</v>
      </c>
      <c r="AA20" s="5">
        <v>3772.5</v>
      </c>
      <c r="AB20" s="45" t="s">
        <v>774</v>
      </c>
      <c r="AC20" s="5">
        <v>3600</v>
      </c>
      <c r="AD20" s="45" t="s">
        <v>775</v>
      </c>
      <c r="AE20" s="5">
        <v>3450</v>
      </c>
      <c r="AF20" s="45" t="s">
        <v>776</v>
      </c>
      <c r="AG20" s="5">
        <v>3243</v>
      </c>
      <c r="AH20" s="45" t="s">
        <v>68</v>
      </c>
      <c r="AI20" s="5">
        <v>3450</v>
      </c>
      <c r="AJ20" s="45" t="s">
        <v>777</v>
      </c>
      <c r="AK20" s="5">
        <v>3450</v>
      </c>
      <c r="AL20" s="45" t="s">
        <v>778</v>
      </c>
      <c r="AM20" s="5">
        <v>3600</v>
      </c>
      <c r="AN20" s="45" t="s">
        <v>779</v>
      </c>
      <c r="AO20" s="5">
        <v>3450</v>
      </c>
      <c r="AP20" s="45" t="s">
        <v>780</v>
      </c>
      <c r="AQ20" s="5">
        <v>3450</v>
      </c>
      <c r="AR20" s="45" t="s">
        <v>781</v>
      </c>
      <c r="AS20" s="1" t="s">
        <v>626</v>
      </c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</row>
    <row r="21" spans="2:129" ht="12.75" customHeight="1" x14ac:dyDescent="0.2">
      <c r="B21" s="1">
        <v>16</v>
      </c>
      <c r="C21" s="1" t="s">
        <v>599</v>
      </c>
      <c r="D21" s="39" t="s">
        <v>615</v>
      </c>
      <c r="E21" s="39"/>
      <c r="F21" s="1" t="s">
        <v>782</v>
      </c>
      <c r="G21" s="9">
        <v>1600</v>
      </c>
      <c r="H21" s="109" t="s">
        <v>783</v>
      </c>
      <c r="I21" s="9">
        <v>3450</v>
      </c>
      <c r="J21" s="45" t="s">
        <v>784</v>
      </c>
      <c r="K21" s="60">
        <v>3243</v>
      </c>
      <c r="L21" s="45" t="s">
        <v>785</v>
      </c>
      <c r="M21" s="5">
        <v>3243</v>
      </c>
      <c r="N21" s="45" t="s">
        <v>786</v>
      </c>
      <c r="O21" s="5">
        <v>3243</v>
      </c>
      <c r="P21" s="45" t="s">
        <v>787</v>
      </c>
      <c r="Q21" s="5">
        <v>3450</v>
      </c>
      <c r="R21" s="45" t="s">
        <v>788</v>
      </c>
      <c r="S21" s="5">
        <v>3243</v>
      </c>
      <c r="T21" s="45" t="s">
        <v>789</v>
      </c>
      <c r="U21" s="5">
        <v>3243</v>
      </c>
      <c r="V21" s="45" t="s">
        <v>790</v>
      </c>
      <c r="W21" s="5">
        <v>3243</v>
      </c>
      <c r="X21" s="45" t="s">
        <v>791</v>
      </c>
      <c r="Y21" s="60">
        <v>3243</v>
      </c>
      <c r="Z21" s="45" t="s">
        <v>792</v>
      </c>
      <c r="AA21" s="5">
        <v>3243</v>
      </c>
      <c r="AB21" s="45" t="s">
        <v>793</v>
      </c>
      <c r="AC21" s="5">
        <v>3243</v>
      </c>
      <c r="AD21" s="45" t="s">
        <v>794</v>
      </c>
      <c r="AE21" s="5">
        <v>3243</v>
      </c>
      <c r="AF21" s="45" t="s">
        <v>795</v>
      </c>
      <c r="AG21" s="5" t="s">
        <v>760</v>
      </c>
      <c r="AH21" s="5" t="s">
        <v>68</v>
      </c>
      <c r="AI21" s="5" t="s">
        <v>760</v>
      </c>
      <c r="AJ21" s="5" t="s">
        <v>68</v>
      </c>
      <c r="AK21" s="5" t="s">
        <v>760</v>
      </c>
      <c r="AL21" s="5" t="s">
        <v>68</v>
      </c>
      <c r="AM21" s="5" t="s">
        <v>760</v>
      </c>
      <c r="AN21" s="45" t="s">
        <v>68</v>
      </c>
      <c r="AO21" s="5" t="s">
        <v>760</v>
      </c>
      <c r="AP21" s="45" t="s">
        <v>68</v>
      </c>
      <c r="AQ21" s="5" t="s">
        <v>796</v>
      </c>
      <c r="AR21" s="45" t="s">
        <v>68</v>
      </c>
      <c r="AS21" s="1" t="s">
        <v>626</v>
      </c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</row>
    <row r="22" spans="2:129" x14ac:dyDescent="0.2">
      <c r="B22" s="1">
        <v>18</v>
      </c>
      <c r="C22" s="1" t="s">
        <v>603</v>
      </c>
      <c r="D22" s="39" t="s">
        <v>797</v>
      </c>
      <c r="E22" s="39"/>
      <c r="F22" s="8" t="s">
        <v>798</v>
      </c>
      <c r="G22" s="11">
        <v>1600</v>
      </c>
      <c r="H22" s="109" t="s">
        <v>68</v>
      </c>
      <c r="I22" s="9">
        <v>4002</v>
      </c>
      <c r="J22" s="45" t="s">
        <v>799</v>
      </c>
      <c r="K22" s="9">
        <v>4002</v>
      </c>
      <c r="L22" s="45" t="s">
        <v>800</v>
      </c>
      <c r="M22" s="9">
        <v>4002</v>
      </c>
      <c r="N22" s="45" t="s">
        <v>801</v>
      </c>
      <c r="O22" s="5">
        <v>4002</v>
      </c>
      <c r="P22" s="45" t="s">
        <v>802</v>
      </c>
      <c r="Q22" s="60">
        <v>4002</v>
      </c>
      <c r="R22" s="45" t="s">
        <v>803</v>
      </c>
      <c r="S22" s="5">
        <v>4002</v>
      </c>
      <c r="T22" s="45" t="s">
        <v>804</v>
      </c>
      <c r="U22" s="5">
        <v>4002</v>
      </c>
      <c r="V22" s="53" t="s">
        <v>805</v>
      </c>
      <c r="W22" s="5">
        <v>3450</v>
      </c>
      <c r="X22" s="45" t="s">
        <v>68</v>
      </c>
      <c r="Y22" s="60">
        <v>3450</v>
      </c>
      <c r="Z22" s="45" t="s">
        <v>68</v>
      </c>
      <c r="AA22" s="5">
        <v>3450</v>
      </c>
      <c r="AB22" s="45" t="s">
        <v>68</v>
      </c>
      <c r="AC22" s="5">
        <v>3450</v>
      </c>
      <c r="AD22" s="45" t="s">
        <v>68</v>
      </c>
      <c r="AE22" s="5">
        <v>3450</v>
      </c>
      <c r="AF22" s="45" t="s">
        <v>68</v>
      </c>
      <c r="AG22" s="5">
        <v>3762</v>
      </c>
      <c r="AH22" s="45" t="s">
        <v>806</v>
      </c>
      <c r="AI22" s="5">
        <v>3450</v>
      </c>
      <c r="AJ22" s="45" t="s">
        <v>807</v>
      </c>
      <c r="AK22" s="5">
        <v>3450</v>
      </c>
      <c r="AL22" s="45" t="s">
        <v>808</v>
      </c>
      <c r="AM22" s="5">
        <v>3450</v>
      </c>
      <c r="AN22" s="45" t="s">
        <v>809</v>
      </c>
      <c r="AO22" s="5">
        <v>3450</v>
      </c>
      <c r="AP22" s="45" t="s">
        <v>810</v>
      </c>
      <c r="AQ22" s="5">
        <v>3450</v>
      </c>
      <c r="AR22" s="45" t="s">
        <v>811</v>
      </c>
      <c r="AS22" s="1" t="s">
        <v>626</v>
      </c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</row>
    <row r="23" spans="2:129" x14ac:dyDescent="0.2">
      <c r="B23" s="1">
        <v>20</v>
      </c>
      <c r="C23" s="1" t="s">
        <v>610</v>
      </c>
      <c r="D23" s="39" t="s">
        <v>615</v>
      </c>
      <c r="E23" s="39"/>
      <c r="F23" s="1" t="s">
        <v>812</v>
      </c>
      <c r="G23" s="9">
        <v>1600</v>
      </c>
      <c r="H23" s="45" t="s">
        <v>813</v>
      </c>
      <c r="I23" s="9">
        <v>3243</v>
      </c>
      <c r="J23" s="45" t="s">
        <v>814</v>
      </c>
      <c r="K23" s="9">
        <v>3243</v>
      </c>
      <c r="L23" s="45" t="s">
        <v>815</v>
      </c>
      <c r="M23" s="5">
        <v>3243</v>
      </c>
      <c r="N23" s="45" t="s">
        <v>816</v>
      </c>
      <c r="O23" s="5">
        <v>3772.5</v>
      </c>
      <c r="P23" s="45" t="s">
        <v>817</v>
      </c>
      <c r="Q23" s="5">
        <v>3450</v>
      </c>
      <c r="R23" s="45" t="s">
        <v>818</v>
      </c>
      <c r="S23" s="5">
        <v>3450</v>
      </c>
      <c r="T23" s="45" t="s">
        <v>819</v>
      </c>
      <c r="U23" s="5">
        <v>3243</v>
      </c>
      <c r="V23" s="45" t="s">
        <v>820</v>
      </c>
      <c r="W23" s="5">
        <v>3450</v>
      </c>
      <c r="X23" s="45" t="s">
        <v>821</v>
      </c>
      <c r="Y23" s="5">
        <v>3243</v>
      </c>
      <c r="Z23" s="45" t="s">
        <v>822</v>
      </c>
      <c r="AA23" s="5">
        <v>3450</v>
      </c>
      <c r="AB23" s="45" t="s">
        <v>823</v>
      </c>
      <c r="AC23" s="5">
        <v>3450</v>
      </c>
      <c r="AD23" s="45" t="s">
        <v>824</v>
      </c>
      <c r="AE23" s="5">
        <v>3450</v>
      </c>
      <c r="AF23" s="45" t="s">
        <v>825</v>
      </c>
      <c r="AG23" s="5">
        <v>3450</v>
      </c>
      <c r="AH23" s="45" t="s">
        <v>826</v>
      </c>
      <c r="AI23" s="5">
        <v>3243</v>
      </c>
      <c r="AJ23" s="45" t="s">
        <v>827</v>
      </c>
      <c r="AK23" s="5">
        <v>3243</v>
      </c>
      <c r="AL23" s="45" t="s">
        <v>828</v>
      </c>
      <c r="AM23" s="5">
        <v>3450</v>
      </c>
      <c r="AN23" s="45" t="s">
        <v>829</v>
      </c>
      <c r="AO23" s="5">
        <v>3243</v>
      </c>
      <c r="AP23" s="45" t="s">
        <v>830</v>
      </c>
      <c r="AQ23" s="5">
        <f>3243+322.5</f>
        <v>3565.5</v>
      </c>
      <c r="AR23" s="45" t="s">
        <v>831</v>
      </c>
      <c r="AS23" s="1" t="s">
        <v>626</v>
      </c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</row>
    <row r="24" spans="2:129" x14ac:dyDescent="0.2">
      <c r="B24" s="1">
        <v>21</v>
      </c>
      <c r="C24" s="1" t="s">
        <v>832</v>
      </c>
      <c r="D24" s="39" t="s">
        <v>615</v>
      </c>
      <c r="E24" s="39"/>
      <c r="F24" s="1" t="s">
        <v>133</v>
      </c>
      <c r="G24" s="9">
        <v>1600</v>
      </c>
      <c r="H24" s="45"/>
      <c r="I24" s="9">
        <v>5152.5</v>
      </c>
      <c r="J24" s="45" t="s">
        <v>68</v>
      </c>
      <c r="K24" s="9">
        <v>4980</v>
      </c>
      <c r="L24" s="45" t="s">
        <v>68</v>
      </c>
      <c r="M24" s="9">
        <v>4807.5</v>
      </c>
      <c r="N24" s="45" t="s">
        <v>68</v>
      </c>
      <c r="O24" s="9">
        <v>4635</v>
      </c>
      <c r="P24" s="45" t="s">
        <v>68</v>
      </c>
      <c r="Q24" s="9">
        <v>4462.5</v>
      </c>
      <c r="R24" s="45" t="s">
        <v>68</v>
      </c>
      <c r="S24" s="9">
        <v>4290</v>
      </c>
      <c r="T24" s="45" t="s">
        <v>68</v>
      </c>
      <c r="U24" s="9">
        <v>4117.5</v>
      </c>
      <c r="V24" s="45" t="s">
        <v>68</v>
      </c>
      <c r="W24" s="9">
        <v>3945</v>
      </c>
      <c r="X24" s="45" t="s">
        <v>68</v>
      </c>
      <c r="Y24" s="9">
        <v>3772.5</v>
      </c>
      <c r="Z24" s="45" t="s">
        <v>68</v>
      </c>
      <c r="AA24" s="5">
        <v>4117.5</v>
      </c>
      <c r="AB24" s="45" t="s">
        <v>833</v>
      </c>
      <c r="AC24" s="5">
        <v>3945</v>
      </c>
      <c r="AD24" s="45" t="s">
        <v>834</v>
      </c>
      <c r="AE24" s="5">
        <v>3772.5</v>
      </c>
      <c r="AF24" s="45" t="s">
        <v>835</v>
      </c>
      <c r="AG24" s="5">
        <v>3600</v>
      </c>
      <c r="AH24" s="45" t="s">
        <v>836</v>
      </c>
      <c r="AI24" s="5">
        <v>3450</v>
      </c>
      <c r="AJ24" s="45" t="s">
        <v>837</v>
      </c>
      <c r="AK24" s="5">
        <v>3450</v>
      </c>
      <c r="AL24" s="45" t="s">
        <v>838</v>
      </c>
      <c r="AM24" s="5">
        <v>3450</v>
      </c>
      <c r="AN24" s="45" t="s">
        <v>839</v>
      </c>
      <c r="AO24" s="5">
        <v>3450</v>
      </c>
      <c r="AP24" s="45" t="s">
        <v>840</v>
      </c>
      <c r="AQ24" s="5">
        <v>3450</v>
      </c>
      <c r="AR24" s="45" t="s">
        <v>841</v>
      </c>
      <c r="AS24" s="1" t="s">
        <v>626</v>
      </c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</row>
    <row r="25" spans="2:129" ht="15" customHeight="1" x14ac:dyDescent="0.2">
      <c r="B25" s="1">
        <v>22</v>
      </c>
      <c r="C25" s="1" t="s">
        <v>842</v>
      </c>
      <c r="D25" s="39" t="s">
        <v>843</v>
      </c>
      <c r="E25" s="39"/>
      <c r="F25" s="1" t="s">
        <v>844</v>
      </c>
      <c r="G25" s="111"/>
      <c r="H25" s="112"/>
      <c r="I25" s="111"/>
      <c r="J25" s="112"/>
      <c r="K25" s="111"/>
      <c r="L25" s="112"/>
      <c r="M25" s="111"/>
      <c r="N25" s="112"/>
      <c r="O25" s="111"/>
      <c r="P25" s="112"/>
      <c r="Q25" s="111"/>
      <c r="R25" s="112"/>
      <c r="S25" s="111"/>
      <c r="T25" s="112"/>
      <c r="U25" s="111"/>
      <c r="V25" s="112"/>
      <c r="W25" s="111" t="s">
        <v>845</v>
      </c>
      <c r="X25" s="112"/>
      <c r="Y25" s="111"/>
      <c r="Z25" s="112"/>
      <c r="AA25" s="113"/>
      <c r="AB25" s="112"/>
      <c r="AC25" s="114">
        <v>3450</v>
      </c>
      <c r="AD25" s="300" t="s">
        <v>846</v>
      </c>
      <c r="AE25" s="300"/>
      <c r="AF25" s="300"/>
      <c r="AG25" s="301" t="s">
        <v>847</v>
      </c>
      <c r="AH25" s="301"/>
      <c r="AI25" s="5">
        <v>3450</v>
      </c>
      <c r="AJ25" s="45" t="s">
        <v>848</v>
      </c>
      <c r="AK25" s="5">
        <v>3450</v>
      </c>
      <c r="AL25" s="45" t="s">
        <v>849</v>
      </c>
      <c r="AM25" s="5">
        <v>3450</v>
      </c>
      <c r="AN25" s="45" t="s">
        <v>850</v>
      </c>
      <c r="AO25" s="5"/>
      <c r="AP25" s="45"/>
      <c r="AQ25" s="5"/>
      <c r="AR25" s="45"/>
      <c r="AS25" s="1" t="s">
        <v>851</v>
      </c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</row>
    <row r="26" spans="2:129" x14ac:dyDescent="0.2">
      <c r="C26" s="6" t="s">
        <v>36</v>
      </c>
      <c r="D26" s="6"/>
      <c r="E26" s="6"/>
      <c r="F26" s="6"/>
      <c r="G26" s="7">
        <f>SUM(G7:G24)</f>
        <v>33600</v>
      </c>
      <c r="H26" s="7" t="s">
        <v>57</v>
      </c>
      <c r="I26" s="7">
        <f>SUM(I7:I25)</f>
        <v>67923</v>
      </c>
      <c r="J26" s="7">
        <f t="shared" ref="J26:X26" si="0">SUM(J7:J23)</f>
        <v>0</v>
      </c>
      <c r="K26" s="7">
        <f>SUM(K7:K25)</f>
        <v>65919</v>
      </c>
      <c r="L26" s="7">
        <f t="shared" si="0"/>
        <v>0</v>
      </c>
      <c r="M26" s="7">
        <f>SUM(M7:M25)</f>
        <v>65313.5</v>
      </c>
      <c r="N26" s="7">
        <f t="shared" si="0"/>
        <v>0</v>
      </c>
      <c r="O26" s="7">
        <f>SUM(O7:O25)</f>
        <v>66507</v>
      </c>
      <c r="P26" s="7">
        <f t="shared" si="0"/>
        <v>0</v>
      </c>
      <c r="Q26" s="7">
        <f>SUM(Q7:Q25)</f>
        <v>65908.5</v>
      </c>
      <c r="R26" s="7">
        <f t="shared" si="0"/>
        <v>0</v>
      </c>
      <c r="S26" s="7">
        <f>SUM(S7:S25)</f>
        <v>65179</v>
      </c>
      <c r="T26" s="7">
        <f t="shared" si="0"/>
        <v>0</v>
      </c>
      <c r="U26" s="7">
        <f>SUM(U7:U25)</f>
        <v>65630.5</v>
      </c>
      <c r="V26" s="7">
        <f t="shared" si="0"/>
        <v>0</v>
      </c>
      <c r="W26" s="7">
        <f>SUM(W7:W24)</f>
        <v>64583.5</v>
      </c>
      <c r="X26" s="7">
        <f t="shared" si="0"/>
        <v>0</v>
      </c>
      <c r="Y26" s="7">
        <f>SUM(Y7:Y25)</f>
        <v>61168</v>
      </c>
      <c r="Z26" s="7">
        <f t="shared" ref="Z26:AD26" si="1">SUM(Z7:Z24)</f>
        <v>0</v>
      </c>
      <c r="AA26" s="7">
        <f>SUM(AA7:AA25)</f>
        <v>65247.38</v>
      </c>
      <c r="AB26" s="7">
        <f t="shared" si="1"/>
        <v>0</v>
      </c>
      <c r="AC26" s="7">
        <f>SUM(AC7:AC25)</f>
        <v>71270</v>
      </c>
      <c r="AD26" s="7">
        <f t="shared" si="1"/>
        <v>0</v>
      </c>
      <c r="AE26" s="7">
        <f>SUM(AE7:AE25)</f>
        <v>64170</v>
      </c>
      <c r="AF26" s="7">
        <f>SUM(AF7:AF24)</f>
        <v>0</v>
      </c>
      <c r="AG26" s="7">
        <f>SUM(AG7:AG25)</f>
        <v>63177</v>
      </c>
      <c r="AH26" s="7">
        <f t="shared" ref="AH26" si="2">SUM(AH7:AH25)</f>
        <v>0</v>
      </c>
      <c r="AI26" s="7">
        <f>SUM(AI7:AI25)</f>
        <v>62468</v>
      </c>
      <c r="AJ26" s="7">
        <f t="shared" ref="AJ26" si="3">SUM(AJ7:AJ24)</f>
        <v>0</v>
      </c>
      <c r="AK26" s="7">
        <f>SUM(AK7:AK25)</f>
        <v>67246.12</v>
      </c>
      <c r="AL26" s="7">
        <f>SUM(AL7:AL24)</f>
        <v>0</v>
      </c>
      <c r="AM26" s="7">
        <f>SUM(AM7:AM25)</f>
        <v>64839</v>
      </c>
      <c r="AN26" s="7">
        <f t="shared" ref="AN26:AQ26" si="4">SUM(AN7:AN24)</f>
        <v>0</v>
      </c>
      <c r="AO26" s="7">
        <f t="shared" si="4"/>
        <v>60342</v>
      </c>
      <c r="AP26" s="7">
        <f t="shared" si="4"/>
        <v>0</v>
      </c>
      <c r="AQ26" s="7">
        <f t="shared" si="4"/>
        <v>61677</v>
      </c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</row>
    <row r="27" spans="2:129" x14ac:dyDescent="0.2">
      <c r="K27" s="41"/>
      <c r="M27" s="41"/>
      <c r="O27" s="41"/>
      <c r="Q27" s="41"/>
      <c r="S27" s="41"/>
      <c r="U27" s="41"/>
      <c r="W27" s="41"/>
      <c r="Y27" s="41"/>
      <c r="AA27" s="41"/>
      <c r="AC27" s="41"/>
      <c r="AE27" s="41"/>
      <c r="AG27" s="41"/>
      <c r="AI27" s="41"/>
      <c r="AK27" s="41"/>
      <c r="AM27" s="41"/>
      <c r="AO27" s="41"/>
      <c r="AQ27" s="4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</row>
    <row r="28" spans="2:129" x14ac:dyDescent="0.2">
      <c r="K28" s="41"/>
      <c r="M28" s="41"/>
      <c r="O28" s="41"/>
      <c r="Q28" s="41"/>
      <c r="S28" s="41"/>
      <c r="U28" s="41"/>
      <c r="W28" s="41"/>
      <c r="Y28" s="41"/>
      <c r="AA28" s="41"/>
      <c r="AC28" s="41"/>
      <c r="AE28" s="41"/>
      <c r="AG28" s="41"/>
      <c r="AI28" s="41"/>
      <c r="AK28" s="41"/>
      <c r="AM28" s="41"/>
      <c r="AO28" s="41"/>
      <c r="AQ28" s="4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</row>
    <row r="29" spans="2:129" x14ac:dyDescent="0.2">
      <c r="K29" s="41"/>
      <c r="M29" s="41"/>
      <c r="O29" s="41"/>
      <c r="Q29" s="41"/>
      <c r="S29" s="41"/>
      <c r="U29" s="41"/>
      <c r="W29" s="41"/>
      <c r="Y29" s="41"/>
      <c r="AA29" s="41"/>
      <c r="AC29" s="41"/>
      <c r="AE29" s="41"/>
      <c r="AG29" s="41"/>
      <c r="AI29" s="41"/>
      <c r="AK29" s="41"/>
      <c r="AM29" s="41"/>
      <c r="AO29" s="41"/>
      <c r="AQ29" s="4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</row>
    <row r="30" spans="2:129" x14ac:dyDescent="0.2">
      <c r="K30" s="41"/>
      <c r="M30" s="41"/>
      <c r="O30" s="41"/>
      <c r="Q30" s="41"/>
      <c r="S30" s="41"/>
      <c r="U30" s="41"/>
      <c r="W30" s="41"/>
      <c r="Y30" s="41"/>
      <c r="AA30" s="41"/>
      <c r="AC30" s="41"/>
      <c r="AE30" s="41"/>
      <c r="AG30" s="41"/>
      <c r="AI30" s="41"/>
      <c r="AK30" s="41"/>
      <c r="AM30" s="41"/>
      <c r="AO30" s="41"/>
      <c r="AQ30" s="4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</row>
    <row r="31" spans="2:129" x14ac:dyDescent="0.2">
      <c r="K31" s="41"/>
      <c r="M31" s="41"/>
      <c r="O31" s="41"/>
      <c r="Q31" s="41"/>
      <c r="S31" s="41"/>
      <c r="U31" s="41"/>
      <c r="W31" s="41"/>
      <c r="Y31" s="41"/>
      <c r="AA31" s="41"/>
      <c r="AC31" s="41"/>
      <c r="AE31" s="41"/>
      <c r="AG31" s="41"/>
      <c r="AI31" s="41"/>
      <c r="AK31" s="41"/>
      <c r="AM31" s="41"/>
      <c r="AO31" s="41"/>
      <c r="AQ31" s="4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</row>
    <row r="32" spans="2:129" x14ac:dyDescent="0.2">
      <c r="K32" s="41"/>
      <c r="M32" s="41"/>
      <c r="O32" s="41"/>
      <c r="Q32" s="41"/>
      <c r="S32" s="41"/>
      <c r="U32" s="41"/>
      <c r="W32" s="41"/>
      <c r="Y32" s="41"/>
      <c r="AA32" s="41"/>
      <c r="AC32" s="41"/>
      <c r="AE32" s="41"/>
      <c r="AG32" s="41"/>
      <c r="AI32" s="41"/>
      <c r="AK32" s="41"/>
      <c r="AM32" s="41"/>
      <c r="AO32" s="41"/>
      <c r="AQ32" s="4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</row>
    <row r="34" spans="1:129" ht="13.5" customHeight="1" x14ac:dyDescent="0.2">
      <c r="O34" s="115"/>
    </row>
    <row r="35" spans="1:129" x14ac:dyDescent="0.2">
      <c r="S35" s="5"/>
      <c r="T35" s="53"/>
      <c r="U35" s="5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</row>
    <row r="36" spans="1:129" x14ac:dyDescent="0.2">
      <c r="C36" s="110" t="s">
        <v>852</v>
      </c>
      <c r="G36" s="11"/>
      <c r="H36" s="45"/>
      <c r="I36" s="9"/>
      <c r="J36" s="45"/>
      <c r="K36" s="45"/>
      <c r="L36" s="45"/>
      <c r="M36" s="45"/>
      <c r="N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</row>
    <row r="37" spans="1:129" ht="14.25" customHeight="1" x14ac:dyDescent="0.2">
      <c r="B37" s="1">
        <v>17</v>
      </c>
      <c r="C37" s="1" t="s">
        <v>601</v>
      </c>
      <c r="D37" s="39" t="s">
        <v>853</v>
      </c>
      <c r="E37" s="39" t="s">
        <v>854</v>
      </c>
      <c r="F37" s="1" t="s">
        <v>855</v>
      </c>
      <c r="G37" s="9">
        <v>3200</v>
      </c>
      <c r="H37" s="109" t="s">
        <v>856</v>
      </c>
      <c r="I37" s="302" t="s">
        <v>857</v>
      </c>
      <c r="J37" s="302"/>
      <c r="K37" s="302"/>
      <c r="L37" s="45"/>
      <c r="M37" s="5"/>
      <c r="N37" s="45"/>
      <c r="O37" s="5"/>
      <c r="P37" s="45"/>
      <c r="Q37" s="5"/>
      <c r="R37" s="45"/>
      <c r="S37" s="5"/>
      <c r="T37" s="45"/>
      <c r="U37" s="5"/>
      <c r="V37" s="45"/>
      <c r="W37" s="5"/>
      <c r="X37" s="45"/>
      <c r="Y37" s="60"/>
      <c r="Z37" s="45"/>
      <c r="AA37" s="5"/>
      <c r="AB37" s="45"/>
      <c r="AC37" s="5"/>
      <c r="AD37" s="45"/>
      <c r="AE37" s="5"/>
      <c r="AF37" s="45"/>
      <c r="AG37" s="5"/>
      <c r="AH37" s="45"/>
      <c r="AI37" s="5"/>
      <c r="AJ37" s="45"/>
      <c r="AK37" s="5"/>
      <c r="AL37" s="45"/>
      <c r="AM37" s="5"/>
      <c r="AN37" s="45"/>
      <c r="AO37" s="5"/>
      <c r="AP37" s="45"/>
      <c r="AQ37" s="5"/>
      <c r="AR37" s="45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</row>
    <row r="38" spans="1:129" x14ac:dyDescent="0.2">
      <c r="A38" s="1" t="s">
        <v>452</v>
      </c>
      <c r="B38" s="1">
        <v>19</v>
      </c>
      <c r="C38" s="1" t="s">
        <v>606</v>
      </c>
      <c r="D38" s="39" t="s">
        <v>66</v>
      </c>
      <c r="E38" s="39">
        <v>2015</v>
      </c>
      <c r="F38" s="1" t="s">
        <v>858</v>
      </c>
      <c r="G38" s="9">
        <v>3200</v>
      </c>
      <c r="H38" s="45" t="s">
        <v>859</v>
      </c>
      <c r="I38" s="303" t="s">
        <v>860</v>
      </c>
      <c r="J38" s="303"/>
      <c r="K38" s="303"/>
      <c r="L38" s="45"/>
      <c r="M38" s="5"/>
      <c r="N38" s="45"/>
      <c r="O38" s="5"/>
      <c r="P38" s="45"/>
      <c r="Q38" s="5"/>
      <c r="R38" s="45"/>
      <c r="S38" s="5"/>
      <c r="T38" s="45"/>
      <c r="U38" s="5"/>
      <c r="V38" s="45"/>
      <c r="W38" s="5"/>
      <c r="X38" s="45"/>
      <c r="Y38" s="5"/>
      <c r="Z38" s="45"/>
      <c r="AA38" s="5"/>
      <c r="AB38" s="45"/>
      <c r="AC38" s="5"/>
      <c r="AD38" s="45"/>
      <c r="AE38" s="5"/>
      <c r="AF38" s="45"/>
      <c r="AG38" s="5"/>
      <c r="AH38" s="45"/>
      <c r="AI38" s="5"/>
      <c r="AJ38" s="45"/>
      <c r="AK38" s="5"/>
      <c r="AL38" s="45"/>
      <c r="AM38" s="5"/>
      <c r="AN38" s="45"/>
      <c r="AO38" s="5"/>
      <c r="AP38" s="45"/>
      <c r="AQ38" s="5"/>
      <c r="AR38" s="45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</row>
    <row r="39" spans="1:129" x14ac:dyDescent="0.2">
      <c r="B39" s="1">
        <v>19</v>
      </c>
      <c r="C39" s="1" t="s">
        <v>607</v>
      </c>
      <c r="D39" s="39" t="s">
        <v>331</v>
      </c>
      <c r="E39" s="39"/>
      <c r="F39" s="1" t="s">
        <v>861</v>
      </c>
      <c r="G39" s="9">
        <v>3200</v>
      </c>
      <c r="H39" s="45" t="s">
        <v>862</v>
      </c>
      <c r="I39" s="9">
        <v>3450</v>
      </c>
      <c r="J39" s="45" t="s">
        <v>863</v>
      </c>
      <c r="K39" s="9">
        <v>3243</v>
      </c>
      <c r="L39" s="45" t="s">
        <v>864</v>
      </c>
      <c r="M39" s="5" t="s">
        <v>865</v>
      </c>
      <c r="N39" s="45"/>
      <c r="O39" s="5"/>
      <c r="P39" s="45"/>
      <c r="Q39" s="5"/>
      <c r="R39" s="45"/>
      <c r="S39" s="5"/>
      <c r="T39" s="45"/>
      <c r="U39" s="5"/>
      <c r="V39" s="45"/>
      <c r="W39" s="5"/>
      <c r="X39" s="45"/>
      <c r="Y39" s="5"/>
      <c r="Z39" s="45"/>
      <c r="AA39" s="5"/>
      <c r="AB39" s="45"/>
      <c r="AC39" s="5"/>
      <c r="AD39" s="45"/>
      <c r="AE39" s="5"/>
      <c r="AF39" s="45"/>
      <c r="AG39" s="5"/>
      <c r="AH39" s="45"/>
      <c r="AI39" s="5"/>
      <c r="AJ39" s="45"/>
      <c r="AK39" s="5"/>
      <c r="AL39" s="45"/>
      <c r="AM39" s="5"/>
      <c r="AN39" s="45"/>
      <c r="AO39" s="5"/>
      <c r="AP39" s="45"/>
      <c r="AQ39" s="5"/>
      <c r="AR39" s="45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</row>
    <row r="40" spans="1:129" ht="19.5" customHeight="1" x14ac:dyDescent="0.2">
      <c r="B40" s="1">
        <v>6</v>
      </c>
      <c r="C40" s="1" t="s">
        <v>574</v>
      </c>
      <c r="D40" s="39" t="s">
        <v>615</v>
      </c>
      <c r="E40" s="39"/>
      <c r="F40" s="1" t="s">
        <v>733</v>
      </c>
      <c r="G40" s="9">
        <v>1600</v>
      </c>
      <c r="H40" s="109"/>
      <c r="I40" s="36" t="s">
        <v>866</v>
      </c>
      <c r="J40" s="45"/>
      <c r="K40" s="36"/>
      <c r="L40" s="45"/>
      <c r="M40" s="36"/>
      <c r="N40" s="45"/>
      <c r="O40" s="5"/>
      <c r="P40" s="45"/>
      <c r="Q40" s="5"/>
      <c r="R40" s="45"/>
      <c r="S40" s="5"/>
      <c r="T40" s="45"/>
      <c r="U40" s="5"/>
      <c r="V40" s="45"/>
      <c r="W40" s="5"/>
      <c r="X40" s="45"/>
      <c r="Y40" s="5"/>
      <c r="Z40" s="45"/>
      <c r="AA40" s="5"/>
      <c r="AB40" s="45"/>
      <c r="AC40" s="5"/>
      <c r="AD40" s="45"/>
      <c r="AE40" s="5"/>
      <c r="AF40" s="45"/>
      <c r="AG40" s="5"/>
      <c r="AH40" s="45"/>
      <c r="AJ40" s="45"/>
      <c r="AK40" s="5"/>
      <c r="AL40" s="45"/>
      <c r="AM40" s="5"/>
      <c r="AN40" s="45"/>
      <c r="AO40" s="5"/>
      <c r="AP40" s="45"/>
      <c r="AQ40" s="5"/>
      <c r="AR40" s="45"/>
    </row>
    <row r="41" spans="1:129" x14ac:dyDescent="0.2">
      <c r="F41" s="12"/>
      <c r="G41" s="9"/>
      <c r="H41" s="45"/>
      <c r="I41" s="36"/>
      <c r="J41" s="45"/>
      <c r="K41" s="5"/>
      <c r="L41" s="45"/>
      <c r="M41" s="5"/>
      <c r="N41" s="45"/>
      <c r="O41" s="5"/>
      <c r="P41" s="45"/>
      <c r="Q41" s="5"/>
      <c r="R41" s="45"/>
      <c r="S41" s="5"/>
      <c r="T41" s="45"/>
      <c r="U41" s="5"/>
      <c r="V41" s="45"/>
      <c r="W41" s="5"/>
      <c r="X41" s="45"/>
      <c r="Y41" s="5"/>
      <c r="Z41" s="45"/>
      <c r="AA41" s="5"/>
      <c r="AB41" s="45"/>
      <c r="AC41" s="5"/>
      <c r="AD41" s="45"/>
      <c r="AE41" s="5"/>
      <c r="AF41" s="45"/>
      <c r="AG41" s="5"/>
      <c r="AH41" s="45"/>
      <c r="AI41" s="5"/>
      <c r="AJ41" s="45"/>
      <c r="AK41" s="5"/>
      <c r="AL41" s="45"/>
      <c r="AM41" s="5"/>
      <c r="AN41" s="45"/>
      <c r="AO41" s="5"/>
      <c r="AP41" s="45"/>
      <c r="AQ41" s="5"/>
      <c r="AR41" s="45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</row>
    <row r="42" spans="1:129" x14ac:dyDescent="0.2">
      <c r="G42" s="9"/>
      <c r="H42" s="45"/>
      <c r="I42" s="37"/>
      <c r="J42" s="45"/>
      <c r="K42" s="10"/>
      <c r="L42" s="45"/>
      <c r="M42" s="5"/>
      <c r="N42" s="45"/>
      <c r="O42" s="5"/>
      <c r="P42" s="45"/>
      <c r="Q42" s="5"/>
      <c r="R42" s="45"/>
      <c r="S42" s="5"/>
      <c r="T42" s="45"/>
      <c r="U42" s="5"/>
      <c r="V42" s="45"/>
      <c r="W42" s="5"/>
      <c r="X42" s="45"/>
      <c r="Y42" s="5"/>
      <c r="Z42" s="45"/>
      <c r="AA42" s="5"/>
      <c r="AB42" s="45"/>
      <c r="AC42" s="5"/>
      <c r="AD42" s="45"/>
      <c r="AE42" s="5"/>
      <c r="AF42" s="45"/>
      <c r="AG42" s="5"/>
      <c r="AH42" s="45"/>
      <c r="AI42" s="5"/>
      <c r="AJ42" s="45"/>
      <c r="AK42" s="5"/>
      <c r="AL42" s="45"/>
      <c r="AM42" s="5"/>
      <c r="AN42" s="45"/>
      <c r="AO42" s="5"/>
      <c r="AP42" s="45"/>
      <c r="AQ42" s="5"/>
      <c r="AR42" s="45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</row>
  </sheetData>
  <mergeCells count="10">
    <mergeCell ref="AD25:AF25"/>
    <mergeCell ref="AG25:AH25"/>
    <mergeCell ref="I37:K37"/>
    <mergeCell ref="I38:K38"/>
    <mergeCell ref="B2:G2"/>
    <mergeCell ref="B3:G3"/>
    <mergeCell ref="H3:J3"/>
    <mergeCell ref="B4:G4"/>
    <mergeCell ref="H4:J4"/>
    <mergeCell ref="Y19:Z19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4:J13"/>
  <sheetViews>
    <sheetView zoomScaleNormal="100" workbookViewId="0">
      <selection activeCell="H21" sqref="H21"/>
    </sheetView>
  </sheetViews>
  <sheetFormatPr baseColWidth="10" defaultColWidth="11.42578125" defaultRowHeight="15" x14ac:dyDescent="0.25"/>
  <cols>
    <col min="2" max="2" width="15.85546875" customWidth="1"/>
    <col min="10" max="10" width="11.85546875" bestFit="1" customWidth="1"/>
  </cols>
  <sheetData>
    <row r="4" spans="2:10" ht="15.75" thickBot="1" x14ac:dyDescent="0.3"/>
    <row r="5" spans="2:10" ht="15.75" thickBot="1" x14ac:dyDescent="0.3">
      <c r="B5" s="282" t="s">
        <v>42</v>
      </c>
      <c r="C5" s="283"/>
      <c r="D5" s="283"/>
      <c r="E5" s="283"/>
      <c r="F5" s="283"/>
      <c r="G5" s="283"/>
      <c r="H5" s="283"/>
      <c r="I5" s="283"/>
      <c r="J5" s="284"/>
    </row>
    <row r="6" spans="2:10" x14ac:dyDescent="0.25">
      <c r="B6" s="13"/>
      <c r="C6" s="14"/>
      <c r="D6" s="14"/>
      <c r="E6" s="14"/>
      <c r="F6" s="14"/>
      <c r="G6" s="14"/>
      <c r="H6" s="14"/>
      <c r="I6" s="14"/>
      <c r="J6" s="15"/>
    </row>
    <row r="7" spans="2:10" x14ac:dyDescent="0.25">
      <c r="B7" s="285" t="s">
        <v>43</v>
      </c>
      <c r="C7" s="286"/>
      <c r="D7" s="286"/>
      <c r="E7" s="286"/>
      <c r="F7" s="3" t="s">
        <v>607</v>
      </c>
      <c r="G7" s="16"/>
      <c r="H7" s="16"/>
      <c r="I7" s="16"/>
      <c r="J7" s="17"/>
    </row>
    <row r="8" spans="2:10" ht="15.75" thickBot="1" x14ac:dyDescent="0.3">
      <c r="B8" s="279" t="s">
        <v>867</v>
      </c>
      <c r="C8" s="280"/>
      <c r="D8" s="280"/>
      <c r="E8" s="280"/>
      <c r="F8" s="280"/>
      <c r="G8" s="280"/>
      <c r="H8" s="280"/>
      <c r="I8" s="280"/>
      <c r="J8" s="281"/>
    </row>
    <row r="9" spans="2:10" ht="38.25" x14ac:dyDescent="0.25">
      <c r="B9" s="18" t="s">
        <v>44</v>
      </c>
      <c r="C9" s="19" t="s">
        <v>45</v>
      </c>
      <c r="D9" s="20" t="s">
        <v>46</v>
      </c>
      <c r="E9" s="21" t="s">
        <v>47</v>
      </c>
      <c r="F9" s="22" t="s">
        <v>48</v>
      </c>
      <c r="G9" s="23" t="s">
        <v>49</v>
      </c>
      <c r="H9" s="24" t="s">
        <v>50</v>
      </c>
      <c r="I9" s="24" t="s">
        <v>51</v>
      </c>
      <c r="J9" s="25" t="s">
        <v>52</v>
      </c>
    </row>
    <row r="10" spans="2:10" x14ac:dyDescent="0.25">
      <c r="B10" s="26" t="s">
        <v>3</v>
      </c>
      <c r="C10" s="27"/>
      <c r="D10" s="28">
        <v>3450</v>
      </c>
      <c r="E10" s="29">
        <v>150</v>
      </c>
      <c r="F10" s="28">
        <f>+D10*0.05*G10</f>
        <v>345</v>
      </c>
      <c r="G10" s="29">
        <v>2</v>
      </c>
      <c r="H10" s="28">
        <f>+D10+E10+F10</f>
        <v>3945</v>
      </c>
      <c r="I10" s="28"/>
      <c r="J10" s="30">
        <f>H10-I10</f>
        <v>3945</v>
      </c>
    </row>
    <row r="11" spans="2:10" x14ac:dyDescent="0.25">
      <c r="B11" s="26" t="s">
        <v>4</v>
      </c>
      <c r="C11" s="27"/>
      <c r="D11" s="28">
        <v>3450</v>
      </c>
      <c r="E11" s="29">
        <v>150</v>
      </c>
      <c r="F11" s="28">
        <f>+D11*0.05*G11</f>
        <v>172.5</v>
      </c>
      <c r="G11" s="29">
        <v>1</v>
      </c>
      <c r="H11" s="28">
        <f>+D11+E11+F11</f>
        <v>3772.5</v>
      </c>
      <c r="I11" s="28"/>
      <c r="J11" s="30">
        <f>+J10+H11-I11</f>
        <v>7717.5</v>
      </c>
    </row>
    <row r="12" spans="2:10" x14ac:dyDescent="0.25">
      <c r="B12" s="26"/>
      <c r="C12" s="27"/>
      <c r="D12" s="28"/>
      <c r="E12" s="29"/>
      <c r="F12" s="28">
        <f>+D12*0.05*G12</f>
        <v>0</v>
      </c>
      <c r="G12" s="29"/>
      <c r="H12" s="28">
        <f>+D12+E12+F12</f>
        <v>0</v>
      </c>
      <c r="I12" s="28"/>
      <c r="J12" s="30">
        <f>+J11+H12-I12</f>
        <v>7717.5</v>
      </c>
    </row>
    <row r="13" spans="2:10" x14ac:dyDescent="0.25">
      <c r="B13" s="116" t="s">
        <v>53</v>
      </c>
      <c r="C13" s="91"/>
      <c r="D13" s="28"/>
      <c r="E13" s="28"/>
      <c r="F13" s="28"/>
      <c r="G13" s="28"/>
      <c r="H13" s="28"/>
      <c r="I13" s="28"/>
      <c r="J13" s="117">
        <f>+J12+H13-I13</f>
        <v>7717.5</v>
      </c>
    </row>
  </sheetData>
  <mergeCells count="3">
    <mergeCell ref="B5:J5"/>
    <mergeCell ref="B7:E7"/>
    <mergeCell ref="B8:J8"/>
  </mergeCells>
  <pageMargins left="0.31496062992125984" right="0.31496062992125984" top="0.74803149606299213" bottom="0.74803149606299213" header="0.31496062992125984" footer="0.31496062992125984"/>
  <pageSetup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F23"/>
  <sheetViews>
    <sheetView workbookViewId="0">
      <selection activeCell="E26" sqref="E26"/>
    </sheetView>
  </sheetViews>
  <sheetFormatPr baseColWidth="10" defaultColWidth="11.42578125" defaultRowHeight="15" x14ac:dyDescent="0.25"/>
  <cols>
    <col min="2" max="2" width="11.42578125" style="98"/>
    <col min="3" max="3" width="41.140625" customWidth="1"/>
    <col min="4" max="4" width="56.7109375" customWidth="1"/>
    <col min="5" max="5" width="35.28515625" customWidth="1"/>
    <col min="6" max="6" width="15" customWidth="1"/>
  </cols>
  <sheetData>
    <row r="2" spans="2:6" x14ac:dyDescent="0.25">
      <c r="B2" s="98" t="s">
        <v>553</v>
      </c>
      <c r="C2" s="99" t="s">
        <v>554</v>
      </c>
      <c r="D2" s="99" t="s">
        <v>555</v>
      </c>
      <c r="E2" s="99" t="s">
        <v>556</v>
      </c>
    </row>
    <row r="3" spans="2:6" x14ac:dyDescent="0.25">
      <c r="B3" s="64">
        <v>1</v>
      </c>
      <c r="C3" s="100" t="s">
        <v>557</v>
      </c>
      <c r="D3" s="101" t="s">
        <v>558</v>
      </c>
      <c r="E3" s="102" t="s">
        <v>559</v>
      </c>
    </row>
    <row r="4" spans="2:6" x14ac:dyDescent="0.25">
      <c r="B4" s="64">
        <v>2</v>
      </c>
      <c r="C4" s="100" t="s">
        <v>560</v>
      </c>
      <c r="D4" s="103" t="s">
        <v>561</v>
      </c>
      <c r="E4" s="102" t="s">
        <v>562</v>
      </c>
    </row>
    <row r="5" spans="2:6" x14ac:dyDescent="0.25">
      <c r="B5" s="64">
        <v>3</v>
      </c>
      <c r="C5" s="100" t="s">
        <v>563</v>
      </c>
      <c r="D5" s="103" t="s">
        <v>564</v>
      </c>
      <c r="E5" s="102" t="s">
        <v>565</v>
      </c>
    </row>
    <row r="6" spans="2:6" x14ac:dyDescent="0.25">
      <c r="B6" s="64">
        <v>4</v>
      </c>
      <c r="C6" s="100" t="s">
        <v>566</v>
      </c>
      <c r="D6" s="103" t="s">
        <v>567</v>
      </c>
      <c r="E6" s="102" t="s">
        <v>568</v>
      </c>
    </row>
    <row r="7" spans="2:6" x14ac:dyDescent="0.25">
      <c r="B7" s="64">
        <v>5</v>
      </c>
      <c r="C7" s="100" t="s">
        <v>569</v>
      </c>
      <c r="D7" s="103" t="s">
        <v>570</v>
      </c>
      <c r="E7" s="102" t="s">
        <v>571</v>
      </c>
    </row>
    <row r="8" spans="2:6" x14ac:dyDescent="0.25">
      <c r="B8" s="64">
        <v>6</v>
      </c>
      <c r="C8" s="100" t="s">
        <v>572</v>
      </c>
      <c r="D8" s="103" t="s">
        <v>573</v>
      </c>
      <c r="E8" s="102">
        <v>2285056</v>
      </c>
    </row>
    <row r="9" spans="2:6" x14ac:dyDescent="0.25">
      <c r="B9" s="64">
        <v>7</v>
      </c>
      <c r="C9" s="100" t="s">
        <v>574</v>
      </c>
      <c r="D9" s="103" t="s">
        <v>575</v>
      </c>
      <c r="E9" s="102" t="s">
        <v>576</v>
      </c>
    </row>
    <row r="10" spans="2:6" x14ac:dyDescent="0.25">
      <c r="B10" s="64">
        <v>8</v>
      </c>
      <c r="C10" s="100" t="s">
        <v>577</v>
      </c>
      <c r="D10" s="66" t="s">
        <v>578</v>
      </c>
      <c r="E10" s="102" t="s">
        <v>579</v>
      </c>
    </row>
    <row r="11" spans="2:6" x14ac:dyDescent="0.25">
      <c r="B11" s="64">
        <v>9</v>
      </c>
      <c r="C11" s="100" t="s">
        <v>580</v>
      </c>
      <c r="D11" s="66" t="s">
        <v>581</v>
      </c>
      <c r="E11" s="102" t="s">
        <v>582</v>
      </c>
    </row>
    <row r="12" spans="2:6" x14ac:dyDescent="0.25">
      <c r="B12" s="64">
        <v>10</v>
      </c>
      <c r="C12" s="100" t="s">
        <v>583</v>
      </c>
      <c r="D12" s="104" t="s">
        <v>584</v>
      </c>
      <c r="E12" s="102"/>
    </row>
    <row r="13" spans="2:6" x14ac:dyDescent="0.25">
      <c r="B13" s="64">
        <v>11</v>
      </c>
      <c r="C13" s="105" t="s">
        <v>585</v>
      </c>
      <c r="D13" s="104" t="s">
        <v>586</v>
      </c>
      <c r="E13" s="102" t="s">
        <v>587</v>
      </c>
    </row>
    <row r="14" spans="2:6" x14ac:dyDescent="0.25">
      <c r="B14" s="64">
        <v>12</v>
      </c>
      <c r="C14" s="100" t="s">
        <v>588</v>
      </c>
      <c r="D14" s="104" t="s">
        <v>584</v>
      </c>
      <c r="E14" s="103" t="s">
        <v>589</v>
      </c>
    </row>
    <row r="15" spans="2:6" x14ac:dyDescent="0.25">
      <c r="B15" s="64">
        <v>13</v>
      </c>
      <c r="C15" s="100" t="s">
        <v>590</v>
      </c>
      <c r="D15" s="103" t="s">
        <v>591</v>
      </c>
      <c r="E15" s="102"/>
    </row>
    <row r="16" spans="2:6" x14ac:dyDescent="0.25">
      <c r="B16" s="64">
        <v>14</v>
      </c>
      <c r="C16" s="100" t="s">
        <v>592</v>
      </c>
      <c r="D16" s="103" t="s">
        <v>593</v>
      </c>
      <c r="E16" s="102" t="s">
        <v>594</v>
      </c>
      <c r="F16" t="s">
        <v>595</v>
      </c>
    </row>
    <row r="17" spans="2:5" x14ac:dyDescent="0.25">
      <c r="B17" s="64">
        <v>15</v>
      </c>
      <c r="C17" s="100" t="s">
        <v>596</v>
      </c>
      <c r="D17" s="103" t="s">
        <v>597</v>
      </c>
      <c r="E17" s="102" t="s">
        <v>598</v>
      </c>
    </row>
    <row r="18" spans="2:5" x14ac:dyDescent="0.25">
      <c r="B18" s="64">
        <v>16</v>
      </c>
      <c r="C18" s="100" t="s">
        <v>599</v>
      </c>
      <c r="D18" s="103" t="s">
        <v>600</v>
      </c>
      <c r="E18" s="102"/>
    </row>
    <row r="19" spans="2:5" x14ac:dyDescent="0.25">
      <c r="B19" s="64">
        <v>17</v>
      </c>
      <c r="C19" s="106" t="s">
        <v>601</v>
      </c>
      <c r="D19" s="65" t="s">
        <v>602</v>
      </c>
      <c r="E19" s="65"/>
    </row>
    <row r="20" spans="2:5" ht="19.5" x14ac:dyDescent="0.25">
      <c r="B20" s="64">
        <v>18</v>
      </c>
      <c r="C20" s="100" t="s">
        <v>603</v>
      </c>
      <c r="D20" s="66" t="s">
        <v>604</v>
      </c>
      <c r="E20" s="107" t="s">
        <v>605</v>
      </c>
    </row>
    <row r="21" spans="2:5" x14ac:dyDescent="0.25">
      <c r="B21" s="64">
        <v>19</v>
      </c>
      <c r="C21" s="100" t="s">
        <v>606</v>
      </c>
      <c r="D21" s="65" t="s">
        <v>602</v>
      </c>
      <c r="E21" s="65"/>
    </row>
    <row r="22" spans="2:5" x14ac:dyDescent="0.25">
      <c r="B22" s="64">
        <v>20</v>
      </c>
      <c r="C22" s="100" t="s">
        <v>607</v>
      </c>
      <c r="D22" s="66" t="s">
        <v>608</v>
      </c>
      <c r="E22" s="65" t="s">
        <v>609</v>
      </c>
    </row>
    <row r="23" spans="2:5" x14ac:dyDescent="0.25">
      <c r="B23" s="64">
        <v>21</v>
      </c>
      <c r="C23" s="100" t="s">
        <v>610</v>
      </c>
      <c r="D23" s="108" t="s">
        <v>611</v>
      </c>
      <c r="E23" s="65"/>
    </row>
  </sheetData>
  <hyperlinks>
    <hyperlink ref="D3" r:id="rId1"/>
    <hyperlink ref="D5" r:id="rId2" display="acorona@vise.com.mx"/>
    <hyperlink ref="D10" r:id="rId3"/>
    <hyperlink ref="D15" r:id="rId4"/>
    <hyperlink ref="D18" r:id="rId5" display="pablo_parkman@clan.com.mx"/>
    <hyperlink ref="D20" r:id="rId6"/>
    <hyperlink ref="E14" r:id="rId7"/>
    <hyperlink ref="D11" r:id="rId8"/>
    <hyperlink ref="D9" r:id="rId9"/>
    <hyperlink ref="D7" r:id="rId10"/>
    <hyperlink ref="D4" r:id="rId11"/>
    <hyperlink ref="D8" r:id="rId12"/>
    <hyperlink ref="D22" r:id="rId13"/>
  </hyperlinks>
  <pageMargins left="0.7" right="0.7" top="0.75" bottom="0.75" header="0.3" footer="0.3"/>
  <pageSetup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MCVT-1CELAYA</vt:lpstr>
      <vt:lpstr>ADEUDOSMCVT-1</vt:lpstr>
      <vt:lpstr>LISTA MCVT1</vt:lpstr>
      <vt:lpstr>MVT2</vt:lpstr>
      <vt:lpstr>ADEUDOSMCVT-2</vt:lpstr>
      <vt:lpstr>LISTA MCVT 2</vt:lpstr>
      <vt:lpstr>MCVT-3 LEÓN</vt:lpstr>
      <vt:lpstr>DEUDORES </vt:lpstr>
      <vt:lpstr>LISTA MCVT 3</vt:lpstr>
      <vt:lpstr>MCVT-4</vt:lpstr>
      <vt:lpstr>ADEUDOS MCVT-4</vt:lpstr>
      <vt:lpstr>LISTA MCVT 4</vt:lpstr>
      <vt:lpstr>MCVT-5</vt:lpstr>
      <vt:lpstr>LISTA MCVT 5</vt:lpstr>
      <vt:lpstr>ADEUDOS MCVT-5</vt:lpstr>
      <vt:lpstr>MCVT-6</vt:lpstr>
      <vt:lpstr>LISTA MCVT-6</vt:lpstr>
      <vt:lpstr>ADEUDOS MCVT-6</vt:lpstr>
      <vt:lpstr>MCVT-7</vt:lpstr>
      <vt:lpstr>LISTA MCVT-7</vt:lpstr>
      <vt:lpstr>ADEUDOS MCVT-7</vt:lpstr>
      <vt:lpstr>MCVT-8</vt:lpstr>
      <vt:lpstr>LISTA MCVT-8</vt:lpstr>
      <vt:lpstr>MCVT-9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Auxadmon</cp:lastModifiedBy>
  <cp:lastPrinted>2023-07-13T15:50:54Z</cp:lastPrinted>
  <dcterms:created xsi:type="dcterms:W3CDTF">2014-02-19T18:58:08Z</dcterms:created>
  <dcterms:modified xsi:type="dcterms:W3CDTF">2024-10-28T18:50:27Z</dcterms:modified>
</cp:coreProperties>
</file>