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AJA\MAESTRIAS\MAC\"/>
    </mc:Choice>
  </mc:AlternateContent>
  <xr:revisionPtr revIDLastSave="0" documentId="8_{543C0664-EE08-4739-BE8B-6489ADF0B124}" xr6:coauthVersionLast="45" xr6:coauthVersionMax="45" xr10:uidLastSave="{00000000-0000-0000-0000-000000000000}"/>
  <bookViews>
    <workbookView xWindow="-120" yWindow="-120" windowWidth="24240" windowHeight="13140" tabRatio="633" firstSheet="33" activeTab="37" xr2:uid="{00000000-000D-0000-FFFF-FFFF00000000}"/>
  </bookViews>
  <sheets>
    <sheet name="F.ADEUDOS" sheetId="28" r:id="rId1"/>
    <sheet name="ADEUDOS" sheetId="29" r:id="rId2"/>
    <sheet name="MAC-1 " sheetId="31" r:id="rId3"/>
    <sheet name="MAC-2" sheetId="32" r:id="rId4"/>
    <sheet name="MAC-3" sheetId="33" r:id="rId5"/>
    <sheet name="MAC-4" sheetId="34" r:id="rId6"/>
    <sheet name="MAC-5" sheetId="35" r:id="rId7"/>
    <sheet name="MAC-6" sheetId="36" r:id="rId8"/>
    <sheet name="MAC-7" sheetId="26" r:id="rId9"/>
    <sheet name="lLISTA MAC7" sheetId="27" r:id="rId10"/>
    <sheet name="MAC-8" sheetId="25" r:id="rId11"/>
    <sheet name="MAC-9 " sheetId="22" r:id="rId12"/>
    <sheet name="ADEUDOS MAC9" sheetId="24" r:id="rId13"/>
    <sheet name="MAC-10" sheetId="1" r:id="rId14"/>
    <sheet name="ADEUDOSMAC10" sheetId="9" r:id="rId15"/>
    <sheet name="LISTA MAC10" sheetId="7" r:id="rId16"/>
    <sheet name="MAC-11" sheetId="10" r:id="rId17"/>
    <sheet name="ADEUDOSMAC11" sheetId="11" r:id="rId18"/>
    <sheet name="LISTA MAC11" sheetId="12" r:id="rId19"/>
    <sheet name="MAC-12" sheetId="13" r:id="rId20"/>
    <sheet name="ADEUDOSMAC12" sheetId="14" r:id="rId21"/>
    <sheet name="LISTA MAC12" sheetId="15" r:id="rId22"/>
    <sheet name="MAC-13" sheetId="16" r:id="rId23"/>
    <sheet name="ADEUDOSMAC13" sheetId="17" r:id="rId24"/>
    <sheet name="LISTA MAC13" sheetId="18" r:id="rId25"/>
    <sheet name="MAC-14" sheetId="19" r:id="rId26"/>
    <sheet name="ADEUDOS MAC 14" sheetId="20" r:id="rId27"/>
    <sheet name="LISTA MAC 14" sheetId="21" r:id="rId28"/>
    <sheet name="MAC-15" sheetId="30" r:id="rId29"/>
    <sheet name="ADEUDOS MAC 15" sheetId="37" r:id="rId30"/>
    <sheet name="LISTA MAC-15" sheetId="23" r:id="rId31"/>
    <sheet name="MAC-16" sheetId="40" r:id="rId32"/>
    <sheet name="LISTA MAC-16" sheetId="39" r:id="rId33"/>
    <sheet name="DEUDORES MAC-16" sheetId="38" r:id="rId34"/>
    <sheet name="MAC-17" sheetId="43" r:id="rId35"/>
    <sheet name="LISTA MAC-17" sheetId="44" r:id="rId36"/>
    <sheet name="DEUDORES MAC-17" sheetId="45" r:id="rId37"/>
    <sheet name="MAC-18" sheetId="46" r:id="rId38"/>
    <sheet name="LISTA MAC-18" sheetId="47" r:id="rId39"/>
    <sheet name="DEUDORES MAC-18" sheetId="48" r:id="rId40"/>
  </sheets>
  <definedNames>
    <definedName name="_xlnm._FilterDatabase" localSheetId="28" hidden="1">'MAC-15'!$A$6:$DY$30</definedName>
    <definedName name="_xlnm._FilterDatabase" localSheetId="31" hidden="1">'MAC-16'!$A$6:$DY$18</definedName>
    <definedName name="_xlnm._FilterDatabase" localSheetId="34" hidden="1">'MAC-17'!$A$6:$CQ$13</definedName>
    <definedName name="_xlnm._FilterDatabase" localSheetId="37" hidden="1">'MAC-18'!$A$6:$CQ$13</definedName>
    <definedName name="_xlnm.Print_Area" localSheetId="1">ADEUDOS!$A$59:$G$70</definedName>
    <definedName name="_xlnm.Print_Area" localSheetId="23">ADEUDOSMAC13!$M$3:$Q$11</definedName>
    <definedName name="_xlnm.Print_Area" localSheetId="19">'MAC-12'!$C$7:$C$9</definedName>
    <definedName name="_xlnm.Print_Area" localSheetId="11">'MAC-9 '!#REF!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2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3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3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2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3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3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2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3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3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45" l="1"/>
  <c r="U13" i="46" l="1"/>
  <c r="U15" i="46" s="1"/>
  <c r="AG14" i="43" l="1"/>
  <c r="AG15" i="43" s="1"/>
  <c r="AE13" i="43" l="1"/>
  <c r="Q15" i="46" l="1"/>
  <c r="S15" i="46" l="1"/>
  <c r="Q14" i="46"/>
  <c r="S14" i="46"/>
  <c r="AE14" i="43"/>
  <c r="K13" i="45" l="1"/>
  <c r="I13" i="45"/>
  <c r="G12" i="45"/>
  <c r="AA14" i="43" l="1"/>
  <c r="AC14" i="43"/>
  <c r="AC13" i="43"/>
  <c r="AE15" i="43"/>
  <c r="I12" i="45" l="1"/>
  <c r="G11" i="48"/>
  <c r="I11" i="48" s="1"/>
  <c r="G10" i="48"/>
  <c r="I10" i="48" s="1"/>
  <c r="K10" i="48" s="1"/>
  <c r="K11" i="48" l="1"/>
  <c r="K12" i="48" s="1"/>
  <c r="S13" i="46"/>
  <c r="Q13" i="46" l="1"/>
  <c r="AC15" i="43"/>
  <c r="AA13" i="43" l="1"/>
  <c r="AA15" i="43" l="1"/>
  <c r="AA10" i="43"/>
  <c r="AA9" i="43" l="1"/>
  <c r="Z13" i="43"/>
  <c r="Y15" i="43"/>
  <c r="Y13" i="43" l="1"/>
  <c r="M13" i="46"/>
  <c r="M15" i="46" s="1"/>
  <c r="I20" i="14" l="1"/>
  <c r="E20" i="14"/>
  <c r="G20" i="14" s="1"/>
  <c r="E21" i="14"/>
  <c r="G21" i="14" s="1"/>
  <c r="E22" i="14"/>
  <c r="G22" i="14"/>
  <c r="E23" i="14"/>
  <c r="G23" i="14" s="1"/>
  <c r="E24" i="14"/>
  <c r="G24" i="14" s="1"/>
  <c r="E25" i="14"/>
  <c r="G25" i="14" s="1"/>
  <c r="E26" i="14"/>
  <c r="G26" i="14" s="1"/>
  <c r="W14" i="43" l="1"/>
  <c r="Y10" i="43" l="1"/>
  <c r="Y9" i="43"/>
  <c r="W13" i="43" l="1"/>
  <c r="W15" i="43" s="1"/>
  <c r="K13" i="46" l="1"/>
  <c r="K15" i="46" s="1"/>
  <c r="I13" i="46" l="1"/>
  <c r="U13" i="43" l="1"/>
  <c r="U15" i="43"/>
  <c r="I15" i="46" l="1"/>
  <c r="Q14" i="43" l="1"/>
  <c r="S14" i="43"/>
  <c r="S13" i="43"/>
  <c r="S15" i="43" s="1"/>
  <c r="G14" i="46" l="1"/>
  <c r="G13" i="46"/>
  <c r="AR13" i="46" l="1"/>
  <c r="AQ13" i="46"/>
  <c r="AP13" i="46"/>
  <c r="AO13" i="46"/>
  <c r="AN13" i="46"/>
  <c r="AM13" i="46"/>
  <c r="AL13" i="46"/>
  <c r="AK13" i="46"/>
  <c r="AJ13" i="46"/>
  <c r="AI13" i="46"/>
  <c r="AH13" i="46"/>
  <c r="AG13" i="46"/>
  <c r="AF13" i="46"/>
  <c r="AE13" i="46"/>
  <c r="AD13" i="46"/>
  <c r="AC13" i="46"/>
  <c r="AB13" i="46"/>
  <c r="AA13" i="46"/>
  <c r="Z13" i="46"/>
  <c r="Y13" i="46"/>
  <c r="X13" i="46"/>
  <c r="W13" i="46"/>
  <c r="V13" i="46"/>
  <c r="T13" i="46"/>
  <c r="R13" i="46"/>
  <c r="P13" i="46"/>
  <c r="O13" i="46"/>
  <c r="O15" i="46" s="1"/>
  <c r="N13" i="46"/>
  <c r="L13" i="46"/>
  <c r="J13" i="46"/>
  <c r="H13" i="46"/>
  <c r="G15" i="46"/>
  <c r="U14" i="43" l="1"/>
  <c r="U10" i="43" l="1"/>
  <c r="U9" i="43"/>
  <c r="AO18" i="40" l="1"/>
  <c r="AO9" i="40" l="1"/>
  <c r="O13" i="43" l="1"/>
  <c r="M13" i="43"/>
  <c r="Q13" i="43"/>
  <c r="Q15" i="43" s="1"/>
  <c r="AO19" i="40" l="1"/>
  <c r="H13" i="38"/>
  <c r="AE19" i="40"/>
  <c r="AO20" i="40" l="1"/>
  <c r="K32" i="38"/>
  <c r="J27" i="38"/>
  <c r="J28" i="38"/>
  <c r="J29" i="38"/>
  <c r="J26" i="38"/>
  <c r="J25" i="38"/>
  <c r="J22" i="38"/>
  <c r="J23" i="38"/>
  <c r="J24" i="38"/>
  <c r="J21" i="38"/>
  <c r="J20" i="38"/>
  <c r="J19" i="38"/>
  <c r="J18" i="38"/>
  <c r="J16" i="38"/>
  <c r="J17" i="38"/>
  <c r="H14" i="38"/>
  <c r="J14" i="38" s="1"/>
  <c r="H15" i="38"/>
  <c r="J15" i="38" s="1"/>
  <c r="J13" i="38"/>
  <c r="AM18" i="40"/>
  <c r="J32" i="38" l="1"/>
  <c r="J34" i="38" s="1"/>
  <c r="L13" i="38"/>
  <c r="L14" i="38" s="1"/>
  <c r="L15" i="38" s="1"/>
  <c r="L16" i="38" s="1"/>
  <c r="L17" i="38" s="1"/>
  <c r="L18" i="38" s="1"/>
  <c r="L19" i="38" s="1"/>
  <c r="L20" i="38" s="1"/>
  <c r="L21" i="38" s="1"/>
  <c r="L22" i="38" s="1"/>
  <c r="L23" i="38" s="1"/>
  <c r="L24" i="38" s="1"/>
  <c r="L25" i="38" s="1"/>
  <c r="L26" i="38" s="1"/>
  <c r="L27" i="38" l="1"/>
  <c r="L28" i="38" s="1"/>
  <c r="L29" i="38" s="1"/>
  <c r="L30" i="38" s="1"/>
  <c r="O14" i="43" l="1"/>
  <c r="AM20" i="40"/>
  <c r="O15" i="43" l="1"/>
  <c r="AI18" i="40" l="1"/>
  <c r="AK18" i="40"/>
  <c r="AK20" i="40" s="1"/>
  <c r="AK19" i="40"/>
  <c r="M14" i="43" l="1"/>
  <c r="AM9" i="40" l="1"/>
  <c r="G11" i="45" l="1"/>
  <c r="I11" i="45" s="1"/>
  <c r="G10" i="45"/>
  <c r="M15" i="43"/>
  <c r="I10" i="45" l="1"/>
  <c r="K10" i="45" s="1"/>
  <c r="K11" i="45" s="1"/>
  <c r="K12" i="45" s="1"/>
  <c r="AB13" i="43" l="1"/>
  <c r="AD13" i="43"/>
  <c r="AF13" i="43"/>
  <c r="AG13" i="43"/>
  <c r="AH13" i="43"/>
  <c r="AI13" i="43"/>
  <c r="AJ13" i="43"/>
  <c r="AK13" i="43"/>
  <c r="AL13" i="43"/>
  <c r="AM13" i="43"/>
  <c r="AN13" i="43"/>
  <c r="AO13" i="43"/>
  <c r="AP13" i="43"/>
  <c r="AQ13" i="43"/>
  <c r="AR13" i="43"/>
  <c r="AG20" i="40" l="1"/>
  <c r="AG19" i="40"/>
  <c r="AI19" i="40"/>
  <c r="AI20" i="40"/>
  <c r="AK9" i="40" l="1"/>
  <c r="K15" i="43" l="1"/>
  <c r="AI14" i="40" l="1"/>
  <c r="AI9" i="40"/>
  <c r="I13" i="43"/>
  <c r="I15" i="43" s="1"/>
  <c r="K13" i="43"/>
  <c r="L13" i="43"/>
  <c r="N13" i="43"/>
  <c r="P13" i="43"/>
  <c r="R13" i="43"/>
  <c r="T13" i="43"/>
  <c r="V13" i="43"/>
  <c r="X13" i="43"/>
  <c r="AG9" i="40" l="1"/>
  <c r="AG18" i="40" s="1"/>
  <c r="G14" i="43"/>
  <c r="G13" i="43"/>
  <c r="G15" i="43" l="1"/>
  <c r="AE9" i="40" l="1"/>
  <c r="AE18" i="40" s="1"/>
  <c r="AE20" i="40" s="1"/>
  <c r="J13" i="43"/>
  <c r="H13" i="43"/>
  <c r="AC19" i="40" l="1"/>
  <c r="AC18" i="40"/>
  <c r="AC20" i="40" s="1"/>
  <c r="AA19" i="40" l="1"/>
  <c r="Y19" i="40" l="1"/>
  <c r="W19" i="40"/>
  <c r="U19" i="40"/>
  <c r="AA9" i="40" l="1"/>
  <c r="AA8" i="40"/>
  <c r="AA18" i="40" l="1"/>
  <c r="AA20" i="40" s="1"/>
  <c r="Y9" i="40"/>
  <c r="Y18" i="40" s="1"/>
  <c r="Y20" i="40" s="1"/>
  <c r="W9" i="40" l="1"/>
  <c r="W18" i="40" s="1"/>
  <c r="W20" i="40" s="1"/>
  <c r="U9" i="40"/>
  <c r="U18" i="40" s="1"/>
  <c r="S19" i="40"/>
  <c r="S9" i="40"/>
  <c r="S18" i="40" s="1"/>
  <c r="Q9" i="40"/>
  <c r="Q18" i="40" s="1"/>
  <c r="Q20" i="40" s="1"/>
  <c r="U20" i="40" l="1"/>
  <c r="M19" i="40"/>
  <c r="O9" i="40"/>
  <c r="M9" i="40"/>
  <c r="M18" i="40" s="1"/>
  <c r="K19" i="40"/>
  <c r="M20" i="40" l="1"/>
  <c r="O19" i="40"/>
  <c r="O18" i="40"/>
  <c r="O20" i="40" l="1"/>
  <c r="I18" i="40"/>
  <c r="G18" i="40"/>
  <c r="I19" i="40"/>
  <c r="G19" i="40"/>
  <c r="I20" i="40" l="1"/>
  <c r="L18" i="40"/>
  <c r="N18" i="40"/>
  <c r="K18" i="40"/>
  <c r="K20" i="40" s="1"/>
  <c r="G20" i="40" l="1"/>
  <c r="AQ18" i="40" l="1"/>
  <c r="AJ18" i="40"/>
  <c r="AH18" i="40"/>
  <c r="AF18" i="40"/>
  <c r="AD18" i="40"/>
  <c r="AB18" i="40"/>
  <c r="Z18" i="40"/>
  <c r="X18" i="40"/>
  <c r="V18" i="40"/>
  <c r="T18" i="40"/>
  <c r="S20" i="40"/>
  <c r="R18" i="40"/>
  <c r="P18" i="40"/>
  <c r="J18" i="40"/>
  <c r="H18" i="40"/>
  <c r="AO31" i="30" l="1"/>
  <c r="AQ31" i="30"/>
  <c r="F26" i="37" l="1"/>
  <c r="F32" i="37"/>
  <c r="F31" i="37"/>
  <c r="F30" i="37"/>
  <c r="F29" i="37"/>
  <c r="F28" i="37"/>
  <c r="F27" i="37"/>
  <c r="F52" i="37"/>
  <c r="AO30" i="30" l="1"/>
  <c r="AQ30" i="30" l="1"/>
  <c r="AQ32" i="30" s="1"/>
  <c r="AM31" i="30"/>
  <c r="AO32" i="30" l="1"/>
  <c r="AG31" i="30"/>
  <c r="Y31" i="30" l="1"/>
  <c r="AC31" i="30"/>
  <c r="AK31" i="30" l="1"/>
  <c r="H63" i="37" l="1"/>
  <c r="H64" i="37"/>
  <c r="H32" i="37"/>
  <c r="H31" i="37" l="1"/>
  <c r="H29" i="37" l="1"/>
  <c r="H30" i="37"/>
  <c r="H62" i="37"/>
  <c r="AM30" i="30" l="1"/>
  <c r="AM32" i="30" s="1"/>
  <c r="AI30" i="30" l="1"/>
  <c r="AK30" i="30"/>
  <c r="AK32" i="30" s="1"/>
  <c r="AE31" i="30" l="1"/>
  <c r="H61" i="37" l="1"/>
  <c r="AJ30" i="30" l="1"/>
  <c r="AI31" i="30" l="1"/>
  <c r="AI32" i="30" l="1"/>
  <c r="H60" i="37" l="1"/>
  <c r="H28" i="37" l="1"/>
  <c r="AG30" i="30" l="1"/>
  <c r="AG32" i="30" s="1"/>
  <c r="H59" i="37" l="1"/>
  <c r="W31" i="30" l="1"/>
  <c r="H27" i="37" l="1"/>
  <c r="AF30" i="30" l="1"/>
  <c r="AE30" i="30"/>
  <c r="AC30" i="30"/>
  <c r="AC32" i="30" s="1"/>
  <c r="AA13" i="30" l="1"/>
  <c r="AA31" i="30" s="1"/>
  <c r="AE32" i="30" l="1"/>
  <c r="AE33" i="30" s="1"/>
  <c r="H26" i="37" l="1"/>
  <c r="H57" i="37"/>
  <c r="H58" i="37"/>
  <c r="H17" i="37" l="1"/>
  <c r="J17" i="37" s="1"/>
  <c r="H18" i="37"/>
  <c r="J18" i="37" s="1"/>
  <c r="H19" i="37"/>
  <c r="H20" i="37"/>
  <c r="H21" i="37"/>
  <c r="H22" i="37"/>
  <c r="H16" i="37"/>
  <c r="J16" i="37" s="1"/>
  <c r="H15" i="37"/>
  <c r="J15" i="37" s="1"/>
  <c r="J19" i="37" l="1"/>
  <c r="J20" i="37" s="1"/>
  <c r="J21" i="37" s="1"/>
  <c r="J22" i="37" s="1"/>
  <c r="H25" i="37"/>
  <c r="AA30" i="30" l="1"/>
  <c r="AA32" i="30" s="1"/>
  <c r="U31" i="30" l="1"/>
  <c r="S31" i="30"/>
  <c r="U30" i="30"/>
  <c r="Y30" i="30" l="1"/>
  <c r="Y32" i="30" s="1"/>
  <c r="Q31" i="30" l="1"/>
  <c r="O31" i="30"/>
  <c r="S26" i="30" l="1"/>
  <c r="W30" i="30" l="1"/>
  <c r="W32" i="30" s="1"/>
  <c r="H55" i="37" l="1"/>
  <c r="H56" i="37"/>
  <c r="V30" i="30" l="1"/>
  <c r="U32" i="30" l="1"/>
  <c r="H54" i="37" l="1"/>
  <c r="H53" i="37"/>
  <c r="H52" i="37"/>
  <c r="J52" i="37" s="1"/>
  <c r="J53" i="37" l="1"/>
  <c r="J54" i="37" s="1"/>
  <c r="J55" i="37" s="1"/>
  <c r="J56" i="37" s="1"/>
  <c r="J57" i="37" s="1"/>
  <c r="J58" i="37" s="1"/>
  <c r="J59" i="37" s="1"/>
  <c r="J60" i="37" s="1"/>
  <c r="J61" i="37" s="1"/>
  <c r="J62" i="37" s="1"/>
  <c r="J63" i="37" s="1"/>
  <c r="J64" i="37" s="1"/>
  <c r="J65" i="37" s="1"/>
  <c r="M31" i="30"/>
  <c r="K31" i="30" l="1"/>
  <c r="K30" i="30"/>
  <c r="K32" i="30" l="1"/>
  <c r="S30" i="30" l="1"/>
  <c r="S32" i="30" s="1"/>
  <c r="Q30" i="30" l="1"/>
  <c r="Q32" i="30" s="1"/>
  <c r="O30" i="30" l="1"/>
  <c r="O32" i="30" s="1"/>
  <c r="F24" i="37" l="1"/>
  <c r="H24" i="37" s="1"/>
  <c r="F23" i="37"/>
  <c r="H23" i="37" s="1"/>
  <c r="J23" i="37" s="1"/>
  <c r="J24" i="37" l="1"/>
  <c r="J25" i="37" s="1"/>
  <c r="J26" i="37" s="1"/>
  <c r="J27" i="37" s="1"/>
  <c r="J28" i="37" s="1"/>
  <c r="J29" i="37" s="1"/>
  <c r="J30" i="37" s="1"/>
  <c r="J31" i="37" s="1"/>
  <c r="J32" i="37" s="1"/>
  <c r="J33" i="37" s="1"/>
  <c r="M30" i="30"/>
  <c r="M32" i="30" s="1"/>
  <c r="I31" i="30" l="1"/>
  <c r="I30" i="30"/>
  <c r="AK22" i="19"/>
  <c r="I32" i="30" l="1"/>
  <c r="AO16" i="19"/>
  <c r="AO15" i="19"/>
  <c r="AQ15" i="19" l="1"/>
  <c r="AQ16" i="19" l="1"/>
  <c r="F8" i="20" l="1"/>
  <c r="AP15" i="19" l="1"/>
  <c r="AQ17" i="19"/>
  <c r="AQ18" i="19" s="1"/>
  <c r="AO17" i="19" l="1"/>
  <c r="AO18" i="19" s="1"/>
  <c r="AM15" i="19"/>
  <c r="AM16" i="19"/>
  <c r="AN15" i="19"/>
  <c r="AL15" i="19"/>
  <c r="G42" i="30"/>
  <c r="AK15" i="19"/>
  <c r="AK16" i="19"/>
  <c r="G41" i="30"/>
  <c r="AI16" i="19"/>
  <c r="AI15" i="19"/>
  <c r="AG16" i="19"/>
  <c r="AG15" i="19"/>
  <c r="AE13" i="19"/>
  <c r="AE15" i="19" s="1"/>
  <c r="AE16" i="19" s="1"/>
  <c r="AE17" i="19" s="1"/>
  <c r="AE18" i="19" s="1"/>
  <c r="G30" i="30"/>
  <c r="H8" i="20"/>
  <c r="J8" i="20" s="1"/>
  <c r="AJ15" i="19"/>
  <c r="AH15" i="19"/>
  <c r="AA16" i="19"/>
  <c r="AC16" i="19"/>
  <c r="AC13" i="19"/>
  <c r="AC15" i="19" s="1"/>
  <c r="AA13" i="19"/>
  <c r="AA15" i="19" s="1"/>
  <c r="Y13" i="19"/>
  <c r="Y15" i="19" s="1"/>
  <c r="W13" i="19"/>
  <c r="W16" i="19" s="1"/>
  <c r="AH22" i="36"/>
  <c r="AG22" i="36"/>
  <c r="AF22" i="36"/>
  <c r="AE22" i="36"/>
  <c r="AD22" i="36"/>
  <c r="AC22" i="36"/>
  <c r="AB22" i="36"/>
  <c r="AA22" i="36"/>
  <c r="Z22" i="36"/>
  <c r="Y22" i="36"/>
  <c r="X22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AH31" i="35"/>
  <c r="AG31" i="35"/>
  <c r="AF31" i="35"/>
  <c r="AE31" i="35"/>
  <c r="AD31" i="35"/>
  <c r="AC31" i="35"/>
  <c r="AB31" i="35"/>
  <c r="AA31" i="35"/>
  <c r="Z31" i="35"/>
  <c r="Y31" i="35"/>
  <c r="X31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AH33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AH42" i="32"/>
  <c r="AG42" i="32"/>
  <c r="AF42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AH30" i="30"/>
  <c r="AD30" i="30"/>
  <c r="AB30" i="30"/>
  <c r="Z30" i="30"/>
  <c r="X30" i="30"/>
  <c r="T30" i="30"/>
  <c r="R30" i="30"/>
  <c r="P30" i="30"/>
  <c r="N30" i="30"/>
  <c r="L30" i="30"/>
  <c r="J30" i="30"/>
  <c r="H30" i="30"/>
  <c r="G275" i="29"/>
  <c r="G274" i="29"/>
  <c r="G266" i="29"/>
  <c r="G267" i="29" s="1"/>
  <c r="G258" i="29"/>
  <c r="G257" i="29"/>
  <c r="G256" i="29"/>
  <c r="G255" i="29"/>
  <c r="G254" i="29"/>
  <c r="G253" i="29"/>
  <c r="G252" i="29"/>
  <c r="G251" i="29"/>
  <c r="G250" i="29"/>
  <c r="G249" i="29"/>
  <c r="G248" i="29"/>
  <c r="G247" i="29"/>
  <c r="G239" i="29"/>
  <c r="G240" i="29" s="1"/>
  <c r="G231" i="29"/>
  <c r="G230" i="29"/>
  <c r="G222" i="29"/>
  <c r="G221" i="29"/>
  <c r="G220" i="29"/>
  <c r="G219" i="29"/>
  <c r="G218" i="29"/>
  <c r="G217" i="29"/>
  <c r="G216" i="29"/>
  <c r="G215" i="29"/>
  <c r="G214" i="29"/>
  <c r="G206" i="29"/>
  <c r="G205" i="29"/>
  <c r="G197" i="29"/>
  <c r="G196" i="29"/>
  <c r="G188" i="29"/>
  <c r="G187" i="29"/>
  <c r="G179" i="29"/>
  <c r="G178" i="29"/>
  <c r="G177" i="29"/>
  <c r="G169" i="29"/>
  <c r="G170" i="29" s="1"/>
  <c r="G161" i="29"/>
  <c r="G160" i="29"/>
  <c r="G152" i="29"/>
  <c r="G153" i="29" s="1"/>
  <c r="G145" i="29"/>
  <c r="G144" i="29"/>
  <c r="G136" i="29"/>
  <c r="G135" i="29"/>
  <c r="G134" i="29"/>
  <c r="G133" i="29"/>
  <c r="P127" i="29"/>
  <c r="P126" i="29"/>
  <c r="P125" i="29"/>
  <c r="G125" i="29"/>
  <c r="Q124" i="29"/>
  <c r="G124" i="29"/>
  <c r="Q123" i="29"/>
  <c r="G123" i="29"/>
  <c r="G115" i="29"/>
  <c r="G114" i="29"/>
  <c r="G113" i="29"/>
  <c r="G112" i="29"/>
  <c r="G111" i="29"/>
  <c r="G103" i="29"/>
  <c r="G102" i="29"/>
  <c r="G101" i="29"/>
  <c r="G100" i="29"/>
  <c r="P95" i="29"/>
  <c r="N95" i="29"/>
  <c r="L95" i="29"/>
  <c r="K95" i="29"/>
  <c r="M93" i="29"/>
  <c r="O93" i="29" s="1"/>
  <c r="Z92" i="29"/>
  <c r="V92" i="29"/>
  <c r="U92" i="29"/>
  <c r="M92" i="29"/>
  <c r="O92" i="29" s="1"/>
  <c r="M91" i="29"/>
  <c r="O91" i="29" s="1"/>
  <c r="W90" i="29"/>
  <c r="Y90" i="29" s="1"/>
  <c r="M90" i="29"/>
  <c r="O90" i="29" s="1"/>
  <c r="W89" i="29"/>
  <c r="Y89" i="29" s="1"/>
  <c r="M89" i="29"/>
  <c r="O89" i="29" s="1"/>
  <c r="W88" i="29"/>
  <c r="Y88" i="29" s="1"/>
  <c r="M88" i="29"/>
  <c r="O88" i="29" s="1"/>
  <c r="W87" i="29"/>
  <c r="Y87" i="29" s="1"/>
  <c r="M87" i="29"/>
  <c r="O87" i="29" s="1"/>
  <c r="W86" i="29"/>
  <c r="Y86" i="29" s="1"/>
  <c r="M86" i="29"/>
  <c r="O86" i="29" s="1"/>
  <c r="W85" i="29"/>
  <c r="Y85" i="29" s="1"/>
  <c r="M85" i="29"/>
  <c r="O85" i="29" s="1"/>
  <c r="W84" i="29"/>
  <c r="Y84" i="29" s="1"/>
  <c r="M84" i="29"/>
  <c r="O84" i="29" s="1"/>
  <c r="W83" i="29"/>
  <c r="Y83" i="29" s="1"/>
  <c r="M83" i="29"/>
  <c r="O83" i="29" s="1"/>
  <c r="W82" i="29"/>
  <c r="Y82" i="29" s="1"/>
  <c r="M82" i="29"/>
  <c r="O82" i="29" s="1"/>
  <c r="W81" i="29"/>
  <c r="Y81" i="29" s="1"/>
  <c r="M81" i="29"/>
  <c r="O81" i="29" s="1"/>
  <c r="W80" i="29"/>
  <c r="Y80" i="29" s="1"/>
  <c r="M80" i="29"/>
  <c r="O80" i="29" s="1"/>
  <c r="W79" i="29"/>
  <c r="Y79" i="29" s="1"/>
  <c r="O79" i="29"/>
  <c r="W78" i="29"/>
  <c r="Y78" i="29" s="1"/>
  <c r="M78" i="29"/>
  <c r="O78" i="29" s="1"/>
  <c r="W77" i="29"/>
  <c r="Y77" i="29" s="1"/>
  <c r="M77" i="29"/>
  <c r="W76" i="29"/>
  <c r="Y76" i="29" s="1"/>
  <c r="O76" i="29"/>
  <c r="W75" i="29"/>
  <c r="Y75" i="29" s="1"/>
  <c r="O75" i="29"/>
  <c r="W74" i="29"/>
  <c r="Y74" i="29" s="1"/>
  <c r="O74" i="29"/>
  <c r="Y73" i="29"/>
  <c r="O73" i="29"/>
  <c r="Y72" i="29"/>
  <c r="AB72" i="29" s="1"/>
  <c r="O72" i="29"/>
  <c r="R72" i="29" s="1"/>
  <c r="G69" i="29"/>
  <c r="G68" i="29"/>
  <c r="G67" i="29"/>
  <c r="G66" i="29"/>
  <c r="G65" i="29"/>
  <c r="G64" i="29"/>
  <c r="G63" i="29"/>
  <c r="G55" i="29"/>
  <c r="G54" i="29"/>
  <c r="G53" i="29"/>
  <c r="G52" i="29"/>
  <c r="G51" i="29"/>
  <c r="G43" i="29"/>
  <c r="G42" i="29"/>
  <c r="G41" i="29"/>
  <c r="G40" i="29"/>
  <c r="G39" i="29"/>
  <c r="G38" i="29"/>
  <c r="G37" i="29"/>
  <c r="G36" i="29"/>
  <c r="G35" i="29"/>
  <c r="G34" i="29"/>
  <c r="G26" i="29"/>
  <c r="G25" i="29"/>
  <c r="G24" i="29"/>
  <c r="G23" i="29"/>
  <c r="G22" i="29"/>
  <c r="G14" i="29"/>
  <c r="G13" i="29"/>
  <c r="G6" i="29"/>
  <c r="P5" i="29"/>
  <c r="P6" i="29" s="1"/>
  <c r="G5" i="29"/>
  <c r="S548" i="28"/>
  <c r="V548" i="28" s="1"/>
  <c r="S547" i="28"/>
  <c r="V547" i="28" s="1"/>
  <c r="S546" i="28"/>
  <c r="W538" i="28"/>
  <c r="S537" i="28"/>
  <c r="S539" i="28" s="1"/>
  <c r="S529" i="28"/>
  <c r="V529" i="28" s="1"/>
  <c r="S528" i="28"/>
  <c r="V528" i="28" s="1"/>
  <c r="S527" i="28"/>
  <c r="V527" i="28" s="1"/>
  <c r="S526" i="28"/>
  <c r="V526" i="28" s="1"/>
  <c r="S525" i="28"/>
  <c r="V525" i="28" s="1"/>
  <c r="S513" i="28"/>
  <c r="V513" i="28" s="1"/>
  <c r="S512" i="28"/>
  <c r="V512" i="28" s="1"/>
  <c r="S511" i="28"/>
  <c r="V511" i="28" s="1"/>
  <c r="S510" i="28"/>
  <c r="V510" i="28" s="1"/>
  <c r="S501" i="28"/>
  <c r="V501" i="28" s="1"/>
  <c r="S500" i="28"/>
  <c r="V500" i="28" s="1"/>
  <c r="V491" i="28"/>
  <c r="V490" i="28"/>
  <c r="V489" i="28"/>
  <c r="S480" i="28"/>
  <c r="V480" i="28" s="1"/>
  <c r="V481" i="28" s="1"/>
  <c r="S472" i="28"/>
  <c r="V472" i="28" s="1"/>
  <c r="S471" i="28"/>
  <c r="V471" i="28" s="1"/>
  <c r="S470" i="28"/>
  <c r="V470" i="28" s="1"/>
  <c r="S469" i="28"/>
  <c r="V469" i="28" s="1"/>
  <c r="S468" i="28"/>
  <c r="V468" i="28" s="1"/>
  <c r="S467" i="28"/>
  <c r="V467" i="28" s="1"/>
  <c r="N461" i="28"/>
  <c r="K460" i="28"/>
  <c r="N460" i="28" s="1"/>
  <c r="S458" i="28"/>
  <c r="V458" i="28" s="1"/>
  <c r="S457" i="28"/>
  <c r="V457" i="28" s="1"/>
  <c r="N452" i="28"/>
  <c r="Q451" i="28"/>
  <c r="N451" i="28"/>
  <c r="K450" i="28"/>
  <c r="N450" i="28" s="1"/>
  <c r="S447" i="28"/>
  <c r="V447" i="28" s="1"/>
  <c r="S446" i="28"/>
  <c r="V446" i="28" s="1"/>
  <c r="S445" i="28"/>
  <c r="V445" i="28" s="1"/>
  <c r="S444" i="28"/>
  <c r="V444" i="28" s="1"/>
  <c r="S443" i="28"/>
  <c r="V443" i="28" s="1"/>
  <c r="K441" i="28"/>
  <c r="N441" i="28" s="1"/>
  <c r="K438" i="28"/>
  <c r="N438" i="28" s="1"/>
  <c r="K437" i="28"/>
  <c r="N437" i="28" s="1"/>
  <c r="S436" i="28"/>
  <c r="V436" i="28" s="1"/>
  <c r="K436" i="28"/>
  <c r="N436" i="28" s="1"/>
  <c r="S435" i="28"/>
  <c r="V435" i="28" s="1"/>
  <c r="K435" i="28"/>
  <c r="N435" i="28" s="1"/>
  <c r="S434" i="28"/>
  <c r="V434" i="28" s="1"/>
  <c r="K434" i="28"/>
  <c r="N434" i="28" s="1"/>
  <c r="S433" i="28"/>
  <c r="V433" i="28" s="1"/>
  <c r="S432" i="28"/>
  <c r="V432" i="28" s="1"/>
  <c r="S431" i="28"/>
  <c r="V431" i="28" s="1"/>
  <c r="S430" i="28"/>
  <c r="V430" i="28" s="1"/>
  <c r="S429" i="28"/>
  <c r="V429" i="28" s="1"/>
  <c r="K427" i="28"/>
  <c r="N427" i="28" s="1"/>
  <c r="K426" i="28"/>
  <c r="N426" i="28" s="1"/>
  <c r="N418" i="28"/>
  <c r="N417" i="28"/>
  <c r="N416" i="28"/>
  <c r="N415" i="28"/>
  <c r="N414" i="28"/>
  <c r="K405" i="28"/>
  <c r="N405" i="28" s="1"/>
  <c r="K404" i="28"/>
  <c r="N404" i="28" s="1"/>
  <c r="V403" i="28"/>
  <c r="S403" i="28"/>
  <c r="K403" i="28"/>
  <c r="N403" i="28" s="1"/>
  <c r="V402" i="28"/>
  <c r="S402" i="28"/>
  <c r="K402" i="28"/>
  <c r="N402" i="28" s="1"/>
  <c r="S401" i="28"/>
  <c r="V401" i="28" s="1"/>
  <c r="S400" i="28"/>
  <c r="V400" i="28" s="1"/>
  <c r="K395" i="28"/>
  <c r="N395" i="28" s="1"/>
  <c r="K394" i="28"/>
  <c r="N394" i="28" s="1"/>
  <c r="K393" i="28"/>
  <c r="N393" i="28" s="1"/>
  <c r="K392" i="28"/>
  <c r="N392" i="28" s="1"/>
  <c r="N383" i="28"/>
  <c r="K382" i="28"/>
  <c r="M382" i="28" s="1"/>
  <c r="N382" i="28" s="1"/>
  <c r="K374" i="28"/>
  <c r="M374" i="28" s="1"/>
  <c r="N374" i="28" s="1"/>
  <c r="K373" i="28"/>
  <c r="M373" i="28" s="1"/>
  <c r="N373" i="28" s="1"/>
  <c r="K372" i="28"/>
  <c r="M372" i="28" s="1"/>
  <c r="N372" i="28" s="1"/>
  <c r="K371" i="28"/>
  <c r="M371" i="28" s="1"/>
  <c r="N371" i="28" s="1"/>
  <c r="K363" i="28"/>
  <c r="M363" i="28" s="1"/>
  <c r="N363" i="28" s="1"/>
  <c r="N365" i="28" s="1"/>
  <c r="K354" i="28"/>
  <c r="M354" i="28" s="1"/>
  <c r="N354" i="28" s="1"/>
  <c r="N356" i="28" s="1"/>
  <c r="K346" i="28"/>
  <c r="M346" i="28" s="1"/>
  <c r="N346" i="28" s="1"/>
  <c r="N348" i="28" s="1"/>
  <c r="M335" i="28"/>
  <c r="N335" i="28" s="1"/>
  <c r="K334" i="28"/>
  <c r="M334" i="28" s="1"/>
  <c r="N334" i="28" s="1"/>
  <c r="M325" i="28"/>
  <c r="N325" i="28" s="1"/>
  <c r="K324" i="28"/>
  <c r="M324" i="28" s="1"/>
  <c r="N324" i="28" s="1"/>
  <c r="K323" i="28"/>
  <c r="M323" i="28" s="1"/>
  <c r="N323" i="28" s="1"/>
  <c r="C323" i="28"/>
  <c r="E323" i="28" s="1"/>
  <c r="F323" i="28" s="1"/>
  <c r="K322" i="28"/>
  <c r="M322" i="28" s="1"/>
  <c r="N322" i="28" s="1"/>
  <c r="C322" i="28"/>
  <c r="E322" i="28" s="1"/>
  <c r="F322" i="28" s="1"/>
  <c r="K321" i="28"/>
  <c r="M321" i="28" s="1"/>
  <c r="N321" i="28" s="1"/>
  <c r="C321" i="28"/>
  <c r="E321" i="28" s="1"/>
  <c r="K320" i="28"/>
  <c r="M320" i="28" s="1"/>
  <c r="N320" i="28" s="1"/>
  <c r="S313" i="28"/>
  <c r="U313" i="28" s="1"/>
  <c r="V313" i="28" s="1"/>
  <c r="M311" i="28"/>
  <c r="N311" i="28" s="1"/>
  <c r="K310" i="28"/>
  <c r="M310" i="28" s="1"/>
  <c r="N310" i="28" s="1"/>
  <c r="C305" i="28"/>
  <c r="E305" i="28" s="1"/>
  <c r="F305" i="28" s="1"/>
  <c r="F308" i="28" s="1"/>
  <c r="C304" i="28"/>
  <c r="E304" i="28" s="1"/>
  <c r="F304" i="28" s="1"/>
  <c r="C303" i="28"/>
  <c r="E303" i="28" s="1"/>
  <c r="F303" i="28" s="1"/>
  <c r="I252" i="28"/>
  <c r="F251" i="28"/>
  <c r="F250" i="28"/>
  <c r="F249" i="28"/>
  <c r="F248" i="28"/>
  <c r="F247" i="28"/>
  <c r="I245" i="28"/>
  <c r="I246" i="28" s="1"/>
  <c r="C238" i="28"/>
  <c r="E238" i="28" s="1"/>
  <c r="F238" i="28" s="1"/>
  <c r="C237" i="28"/>
  <c r="E237" i="28" s="1"/>
  <c r="F237" i="28" s="1"/>
  <c r="C235" i="28"/>
  <c r="E235" i="28" s="1"/>
  <c r="F235" i="28" s="1"/>
  <c r="C226" i="28"/>
  <c r="E226" i="28" s="1"/>
  <c r="F226" i="28" s="1"/>
  <c r="C224" i="28"/>
  <c r="E224" i="28" s="1"/>
  <c r="F224" i="28" s="1"/>
  <c r="C216" i="28"/>
  <c r="E216" i="28" s="1"/>
  <c r="F216" i="28" s="1"/>
  <c r="C215" i="28"/>
  <c r="E215" i="28" s="1"/>
  <c r="F215" i="28" s="1"/>
  <c r="C213" i="28"/>
  <c r="E213" i="28" s="1"/>
  <c r="F213" i="28" s="1"/>
  <c r="C204" i="28"/>
  <c r="E204" i="28" s="1"/>
  <c r="F204" i="28" s="1"/>
  <c r="C203" i="28"/>
  <c r="E203" i="28" s="1"/>
  <c r="F203" i="28" s="1"/>
  <c r="C195" i="28"/>
  <c r="E195" i="28" s="1"/>
  <c r="F195" i="28" s="1"/>
  <c r="C194" i="28"/>
  <c r="E194" i="28" s="1"/>
  <c r="F194" i="28" s="1"/>
  <c r="C185" i="28"/>
  <c r="E185" i="28" s="1"/>
  <c r="F185" i="28" s="1"/>
  <c r="C184" i="28"/>
  <c r="E184" i="28" s="1"/>
  <c r="F184" i="28" s="1"/>
  <c r="C182" i="28"/>
  <c r="E182" i="28" s="1"/>
  <c r="F182" i="28" s="1"/>
  <c r="I171" i="28"/>
  <c r="C171" i="28"/>
  <c r="E171" i="28" s="1"/>
  <c r="F171" i="28" s="1"/>
  <c r="C170" i="28"/>
  <c r="E170" i="28" s="1"/>
  <c r="F170" i="28" s="1"/>
  <c r="C169" i="28"/>
  <c r="E169" i="28" s="1"/>
  <c r="F169" i="28" s="1"/>
  <c r="C160" i="28"/>
  <c r="E160" i="28" s="1"/>
  <c r="F160" i="28" s="1"/>
  <c r="C159" i="28"/>
  <c r="E159" i="28" s="1"/>
  <c r="F159" i="28" s="1"/>
  <c r="C158" i="28"/>
  <c r="E158" i="28" s="1"/>
  <c r="F158" i="28" s="1"/>
  <c r="M156" i="28"/>
  <c r="N156" i="28" s="1"/>
  <c r="K155" i="28"/>
  <c r="M155" i="28" s="1"/>
  <c r="N155" i="28" s="1"/>
  <c r="C149" i="28"/>
  <c r="E149" i="28" s="1"/>
  <c r="F149" i="28" s="1"/>
  <c r="C148" i="28"/>
  <c r="E148" i="28" s="1"/>
  <c r="F148" i="28" s="1"/>
  <c r="C147" i="28"/>
  <c r="E147" i="28" s="1"/>
  <c r="F147" i="28" s="1"/>
  <c r="K145" i="28"/>
  <c r="N145" i="28" s="1"/>
  <c r="N147" i="28" s="1"/>
  <c r="C136" i="28"/>
  <c r="E136" i="28" s="1"/>
  <c r="F136" i="28" s="1"/>
  <c r="C135" i="28"/>
  <c r="E135" i="28" s="1"/>
  <c r="F135" i="28" s="1"/>
  <c r="K134" i="28"/>
  <c r="M134" i="28" s="1"/>
  <c r="N134" i="28" s="1"/>
  <c r="C134" i="28"/>
  <c r="E134" i="28" s="1"/>
  <c r="F134" i="28" s="1"/>
  <c r="K133" i="28"/>
  <c r="M133" i="28" s="1"/>
  <c r="N133" i="28" s="1"/>
  <c r="C124" i="28"/>
  <c r="E124" i="28" s="1"/>
  <c r="F124" i="28" s="1"/>
  <c r="F126" i="28" s="1"/>
  <c r="M122" i="28"/>
  <c r="N122" i="28" s="1"/>
  <c r="K121" i="28"/>
  <c r="M121" i="28" s="1"/>
  <c r="N121" i="28" s="1"/>
  <c r="D116" i="28"/>
  <c r="B116" i="28"/>
  <c r="C114" i="28"/>
  <c r="E114" i="28" s="1"/>
  <c r="F114" i="28" s="1"/>
  <c r="C113" i="28"/>
  <c r="E113" i="28" s="1"/>
  <c r="F113" i="28" s="1"/>
  <c r="F112" i="28"/>
  <c r="C112" i="28"/>
  <c r="M107" i="28"/>
  <c r="N107" i="28" s="1"/>
  <c r="K106" i="28"/>
  <c r="M106" i="28" s="1"/>
  <c r="N106" i="28" s="1"/>
  <c r="D106" i="28"/>
  <c r="B106" i="28"/>
  <c r="C104" i="28"/>
  <c r="E104" i="28" s="1"/>
  <c r="F104" i="28" s="1"/>
  <c r="C102" i="28"/>
  <c r="E102" i="28" s="1"/>
  <c r="F102" i="28" s="1"/>
  <c r="C101" i="28"/>
  <c r="E101" i="28" s="1"/>
  <c r="F101" i="28" s="1"/>
  <c r="M93" i="28"/>
  <c r="N93" i="28" s="1"/>
  <c r="C93" i="28"/>
  <c r="E93" i="28" s="1"/>
  <c r="F93" i="28" s="1"/>
  <c r="K92" i="28"/>
  <c r="M92" i="28" s="1"/>
  <c r="N92" i="28" s="1"/>
  <c r="C92" i="28"/>
  <c r="E92" i="28" s="1"/>
  <c r="F92" i="28" s="1"/>
  <c r="C91" i="28"/>
  <c r="E91" i="28" s="1"/>
  <c r="F91" i="28" s="1"/>
  <c r="C89" i="28"/>
  <c r="E89" i="28" s="1"/>
  <c r="F89" i="28" s="1"/>
  <c r="F80" i="28"/>
  <c r="M79" i="28"/>
  <c r="N79" i="28" s="1"/>
  <c r="C79" i="28"/>
  <c r="E79" i="28" s="1"/>
  <c r="F79" i="28" s="1"/>
  <c r="K78" i="28"/>
  <c r="M78" i="28" s="1"/>
  <c r="N78" i="28" s="1"/>
  <c r="C77" i="28"/>
  <c r="E77" i="28" s="1"/>
  <c r="F77" i="28" s="1"/>
  <c r="C68" i="28"/>
  <c r="E68" i="28" s="1"/>
  <c r="F68" i="28" s="1"/>
  <c r="M67" i="28"/>
  <c r="N67" i="28" s="1"/>
  <c r="C67" i="28"/>
  <c r="E67" i="28" s="1"/>
  <c r="F67" i="28" s="1"/>
  <c r="K66" i="28"/>
  <c r="M66" i="28" s="1"/>
  <c r="N66" i="28" s="1"/>
  <c r="N69" i="28" s="1"/>
  <c r="C59" i="28"/>
  <c r="E59" i="28" s="1"/>
  <c r="F59" i="28" s="1"/>
  <c r="F60" i="28" s="1"/>
  <c r="M57" i="28"/>
  <c r="N57" i="28" s="1"/>
  <c r="K56" i="28"/>
  <c r="M56" i="28" s="1"/>
  <c r="N56" i="28" s="1"/>
  <c r="C51" i="28"/>
  <c r="E51" i="28" s="1"/>
  <c r="F51" i="28" s="1"/>
  <c r="C49" i="28"/>
  <c r="E49" i="28" s="1"/>
  <c r="F49" i="28" s="1"/>
  <c r="K44" i="28"/>
  <c r="M44" i="28" s="1"/>
  <c r="N44" i="28" s="1"/>
  <c r="K43" i="28"/>
  <c r="M43" i="28" s="1"/>
  <c r="N43" i="28" s="1"/>
  <c r="K42" i="28"/>
  <c r="M42" i="28" s="1"/>
  <c r="N42" i="28" s="1"/>
  <c r="K41" i="28"/>
  <c r="M41" i="28" s="1"/>
  <c r="N41" i="28" s="1"/>
  <c r="K40" i="28"/>
  <c r="M40" i="28" s="1"/>
  <c r="N40" i="28" s="1"/>
  <c r="C40" i="28"/>
  <c r="E40" i="28" s="1"/>
  <c r="F40" i="28" s="1"/>
  <c r="K39" i="28"/>
  <c r="M39" i="28" s="1"/>
  <c r="N39" i="28" s="1"/>
  <c r="C39" i="28"/>
  <c r="E39" i="28" s="1"/>
  <c r="F39" i="28" s="1"/>
  <c r="C38" i="28"/>
  <c r="E38" i="28" s="1"/>
  <c r="F38" i="28" s="1"/>
  <c r="D31" i="28"/>
  <c r="B31" i="28"/>
  <c r="C29" i="28"/>
  <c r="E29" i="28" s="1"/>
  <c r="F29" i="28" s="1"/>
  <c r="M28" i="28"/>
  <c r="N28" i="28" s="1"/>
  <c r="P27" i="28"/>
  <c r="K27" i="28"/>
  <c r="M27" i="28" s="1"/>
  <c r="N27" i="28" s="1"/>
  <c r="K26" i="28"/>
  <c r="M26" i="28" s="1"/>
  <c r="N26" i="28" s="1"/>
  <c r="C25" i="28"/>
  <c r="E25" i="28" s="1"/>
  <c r="F24" i="28"/>
  <c r="C24" i="28"/>
  <c r="D18" i="28"/>
  <c r="B18" i="28"/>
  <c r="C16" i="28"/>
  <c r="E16" i="28" s="1"/>
  <c r="F16" i="28" s="1"/>
  <c r="N15" i="28"/>
  <c r="C15" i="28"/>
  <c r="E15" i="28" s="1"/>
  <c r="F15" i="28" s="1"/>
  <c r="N14" i="28"/>
  <c r="C14" i="28"/>
  <c r="E14" i="28" s="1"/>
  <c r="F14" i="28" s="1"/>
  <c r="N13" i="28"/>
  <c r="C13" i="28"/>
  <c r="E13" i="28" s="1"/>
  <c r="F13" i="28" s="1"/>
  <c r="N12" i="28"/>
  <c r="M11" i="28"/>
  <c r="N11" i="28" s="1"/>
  <c r="C11" i="28"/>
  <c r="E11" i="28" s="1"/>
  <c r="F11" i="28" s="1"/>
  <c r="K10" i="28"/>
  <c r="M10" i="28" s="1"/>
  <c r="N10" i="28" s="1"/>
  <c r="K9" i="28"/>
  <c r="M9" i="28" s="1"/>
  <c r="N9" i="28" s="1"/>
  <c r="F9" i="28"/>
  <c r="C9" i="28"/>
  <c r="K8" i="28"/>
  <c r="M8" i="28" s="1"/>
  <c r="N8" i="28" s="1"/>
  <c r="C8" i="28"/>
  <c r="E8" i="28" s="1"/>
  <c r="F8" i="28" s="1"/>
  <c r="O77" i="29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Q29" i="26"/>
  <c r="AO29" i="26"/>
  <c r="AM29" i="26"/>
  <c r="AK29" i="26"/>
  <c r="AI29" i="26"/>
  <c r="AG29" i="26"/>
  <c r="AG31" i="26" s="1"/>
  <c r="AE29" i="26"/>
  <c r="Q29" i="26"/>
  <c r="O29" i="26"/>
  <c r="M29" i="26"/>
  <c r="K29" i="26"/>
  <c r="I29" i="26"/>
  <c r="G29" i="26"/>
  <c r="A20" i="26"/>
  <c r="A21" i="26" s="1"/>
  <c r="A22" i="26" s="1"/>
  <c r="A23" i="26" s="1"/>
  <c r="A24" i="26" s="1"/>
  <c r="A25" i="26" s="1"/>
  <c r="A26" i="26" s="1"/>
  <c r="A27" i="26" s="1"/>
  <c r="A14" i="26"/>
  <c r="A15" i="26" s="1"/>
  <c r="A16" i="26" s="1"/>
  <c r="A8" i="26"/>
  <c r="A9" i="26" s="1"/>
  <c r="A10" i="26" s="1"/>
  <c r="A11" i="26" s="1"/>
  <c r="D33" i="25"/>
  <c r="AM30" i="25"/>
  <c r="AF30" i="25"/>
  <c r="AD30" i="25"/>
  <c r="AB30" i="25"/>
  <c r="Z30" i="25"/>
  <c r="X30" i="25"/>
  <c r="U30" i="25"/>
  <c r="R30" i="25"/>
  <c r="P30" i="25"/>
  <c r="N30" i="25"/>
  <c r="L30" i="25"/>
  <c r="J30" i="25"/>
  <c r="J32" i="25" s="1"/>
  <c r="H30" i="25"/>
  <c r="H32" i="25" s="1"/>
  <c r="F30" i="25"/>
  <c r="F32" i="25" s="1"/>
  <c r="E7" i="24"/>
  <c r="G7" i="24" s="1"/>
  <c r="E8" i="24"/>
  <c r="G8" i="24" s="1"/>
  <c r="E9" i="24"/>
  <c r="G9" i="24" s="1"/>
  <c r="E10" i="24"/>
  <c r="G10" i="24" s="1"/>
  <c r="E11" i="24"/>
  <c r="G11" i="24" s="1"/>
  <c r="E12" i="24"/>
  <c r="G12" i="24" s="1"/>
  <c r="Z17" i="22"/>
  <c r="X17" i="22"/>
  <c r="Q17" i="22"/>
  <c r="O17" i="22"/>
  <c r="M17" i="22"/>
  <c r="I17" i="22"/>
  <c r="G17" i="22"/>
  <c r="E17" i="22"/>
  <c r="L11" i="22"/>
  <c r="K17" i="22" s="1"/>
  <c r="AO5" i="22"/>
  <c r="AF15" i="19"/>
  <c r="AD15" i="19"/>
  <c r="AB15" i="19"/>
  <c r="Z15" i="19"/>
  <c r="X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30" i="17"/>
  <c r="H30" i="17" s="1"/>
  <c r="F29" i="17"/>
  <c r="H29" i="17" s="1"/>
  <c r="F28" i="17"/>
  <c r="H28" i="17" s="1"/>
  <c r="F27" i="17"/>
  <c r="H27" i="17" s="1"/>
  <c r="J27" i="17" s="1"/>
  <c r="F12" i="17"/>
  <c r="K12" i="17" s="1"/>
  <c r="F11" i="17"/>
  <c r="K11" i="17" s="1"/>
  <c r="F10" i="17"/>
  <c r="K10" i="17" s="1"/>
  <c r="F9" i="17"/>
  <c r="K9" i="17" s="1"/>
  <c r="F8" i="17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G19" i="16"/>
  <c r="G44" i="14"/>
  <c r="E43" i="14"/>
  <c r="G43" i="14" s="1"/>
  <c r="E42" i="14"/>
  <c r="G42" i="14" s="1"/>
  <c r="E41" i="14"/>
  <c r="G41" i="14" s="1"/>
  <c r="E40" i="14"/>
  <c r="G40" i="14" s="1"/>
  <c r="E39" i="14"/>
  <c r="G39" i="14" s="1"/>
  <c r="E38" i="14"/>
  <c r="G38" i="14" s="1"/>
  <c r="E37" i="14"/>
  <c r="G37" i="14" s="1"/>
  <c r="E36" i="14"/>
  <c r="G36" i="14" s="1"/>
  <c r="I36" i="14" s="1"/>
  <c r="E19" i="14"/>
  <c r="G19" i="14" s="1"/>
  <c r="E18" i="14"/>
  <c r="G18" i="14" s="1"/>
  <c r="E17" i="14"/>
  <c r="G17" i="14" s="1"/>
  <c r="E16" i="14"/>
  <c r="G16" i="14" s="1"/>
  <c r="E15" i="14"/>
  <c r="G15" i="14" s="1"/>
  <c r="E14" i="14"/>
  <c r="G14" i="14" s="1"/>
  <c r="E13" i="14"/>
  <c r="G13" i="14" s="1"/>
  <c r="E12" i="14"/>
  <c r="G12" i="14" s="1"/>
  <c r="E11" i="14"/>
  <c r="G11" i="14" s="1"/>
  <c r="E10" i="14"/>
  <c r="G10" i="14" s="1"/>
  <c r="E9" i="14"/>
  <c r="G9" i="14" s="1"/>
  <c r="I9" i="14" s="1"/>
  <c r="O18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G15" i="13"/>
  <c r="Y9" i="13"/>
  <c r="Y15" i="13" s="1"/>
  <c r="G47" i="11"/>
  <c r="G46" i="11"/>
  <c r="G45" i="11"/>
  <c r="E44" i="11"/>
  <c r="G44" i="11" s="1"/>
  <c r="E43" i="11"/>
  <c r="G43" i="11" s="1"/>
  <c r="E42" i="11"/>
  <c r="G42" i="11" s="1"/>
  <c r="E41" i="11"/>
  <c r="G41" i="11" s="1"/>
  <c r="E40" i="11"/>
  <c r="G40" i="11" s="1"/>
  <c r="I40" i="11" s="1"/>
  <c r="E30" i="11"/>
  <c r="G30" i="11" s="1"/>
  <c r="E29" i="11"/>
  <c r="G29" i="11" s="1"/>
  <c r="E28" i="11"/>
  <c r="G28" i="11" s="1"/>
  <c r="E27" i="11"/>
  <c r="G27" i="11" s="1"/>
  <c r="E26" i="11"/>
  <c r="G26" i="11" s="1"/>
  <c r="E25" i="11"/>
  <c r="G25" i="11" s="1"/>
  <c r="E24" i="11"/>
  <c r="G24" i="11" s="1"/>
  <c r="E23" i="11"/>
  <c r="G23" i="11" s="1"/>
  <c r="I23" i="11" s="1"/>
  <c r="M18" i="11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G21" i="10"/>
  <c r="G112" i="9"/>
  <c r="E111" i="9"/>
  <c r="G111" i="9" s="1"/>
  <c r="E110" i="9"/>
  <c r="G110" i="9" s="1"/>
  <c r="E109" i="9"/>
  <c r="G109" i="9" s="1"/>
  <c r="E108" i="9"/>
  <c r="G108" i="9" s="1"/>
  <c r="I108" i="9" s="1"/>
  <c r="E70" i="9"/>
  <c r="G70" i="9" s="1"/>
  <c r="G98" i="9"/>
  <c r="E97" i="9"/>
  <c r="G97" i="9" s="1"/>
  <c r="E96" i="9"/>
  <c r="G96" i="9" s="1"/>
  <c r="E95" i="9"/>
  <c r="G95" i="9" s="1"/>
  <c r="E94" i="9"/>
  <c r="G94" i="9" s="1"/>
  <c r="I94" i="9" s="1"/>
  <c r="G52" i="9"/>
  <c r="G53" i="9"/>
  <c r="E51" i="9"/>
  <c r="G51" i="9" s="1"/>
  <c r="E71" i="9"/>
  <c r="G71" i="9" s="1"/>
  <c r="E29" i="9"/>
  <c r="G29" i="9" s="1"/>
  <c r="E30" i="9"/>
  <c r="G30" i="9" s="1"/>
  <c r="E31" i="9"/>
  <c r="G31" i="9" s="1"/>
  <c r="E32" i="9"/>
  <c r="G32" i="9" s="1"/>
  <c r="E33" i="9"/>
  <c r="G33" i="9" s="1"/>
  <c r="G82" i="9"/>
  <c r="G83" i="9"/>
  <c r="E44" i="9"/>
  <c r="G44" i="9" s="1"/>
  <c r="E45" i="9"/>
  <c r="G45" i="9" s="1"/>
  <c r="E46" i="9"/>
  <c r="G46" i="9" s="1"/>
  <c r="E47" i="9"/>
  <c r="G47" i="9" s="1"/>
  <c r="E48" i="9"/>
  <c r="G48" i="9" s="1"/>
  <c r="E49" i="9"/>
  <c r="G49" i="9" s="1"/>
  <c r="E50" i="9"/>
  <c r="G50" i="9" s="1"/>
  <c r="E16" i="9"/>
  <c r="G16" i="9" s="1"/>
  <c r="E17" i="9"/>
  <c r="G17" i="9" s="1"/>
  <c r="E18" i="9"/>
  <c r="G18" i="9" s="1"/>
  <c r="E69" i="9"/>
  <c r="G69" i="9" s="1"/>
  <c r="E67" i="9"/>
  <c r="G67" i="9" s="1"/>
  <c r="E68" i="9"/>
  <c r="G68" i="9" s="1"/>
  <c r="E15" i="9"/>
  <c r="G15" i="9" s="1"/>
  <c r="E81" i="9"/>
  <c r="G81" i="9" s="1"/>
  <c r="E80" i="9"/>
  <c r="G80" i="9" s="1"/>
  <c r="I80" i="9" s="1"/>
  <c r="E66" i="9"/>
  <c r="G66" i="9" s="1"/>
  <c r="E65" i="9"/>
  <c r="G65" i="9" s="1"/>
  <c r="I65" i="9" s="1"/>
  <c r="E13" i="9"/>
  <c r="G13" i="9" s="1"/>
  <c r="E14" i="9"/>
  <c r="G14" i="9" s="1"/>
  <c r="E10" i="9"/>
  <c r="G10" i="9" s="1"/>
  <c r="E11" i="9"/>
  <c r="G11" i="9" s="1"/>
  <c r="E12" i="9"/>
  <c r="G12" i="9" s="1"/>
  <c r="Y23" i="1"/>
  <c r="AC23" i="1"/>
  <c r="AA23" i="1"/>
  <c r="W23" i="1"/>
  <c r="U23" i="1"/>
  <c r="S23" i="1"/>
  <c r="Q23" i="1"/>
  <c r="O23" i="1"/>
  <c r="M23" i="1"/>
  <c r="I23" i="1"/>
  <c r="G23" i="1"/>
  <c r="E43" i="9"/>
  <c r="G43" i="9" s="1"/>
  <c r="E42" i="9"/>
  <c r="G42" i="9" s="1"/>
  <c r="I42" i="9" s="1"/>
  <c r="E28" i="9"/>
  <c r="G28" i="9" s="1"/>
  <c r="I28" i="9" s="1"/>
  <c r="E9" i="9"/>
  <c r="G9" i="9" s="1"/>
  <c r="I9" i="9" s="1"/>
  <c r="K9" i="1"/>
  <c r="K23" i="1" s="1"/>
  <c r="L23" i="1"/>
  <c r="N23" i="1"/>
  <c r="P23" i="1"/>
  <c r="R23" i="1"/>
  <c r="T23" i="1"/>
  <c r="V23" i="1"/>
  <c r="X23" i="1"/>
  <c r="Z23" i="1"/>
  <c r="AB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J23" i="1"/>
  <c r="G7" i="29" l="1"/>
  <c r="R73" i="29"/>
  <c r="H10" i="17"/>
  <c r="F70" i="28"/>
  <c r="I29" i="9"/>
  <c r="I30" i="9" s="1"/>
  <c r="I31" i="9" s="1"/>
  <c r="I32" i="9" s="1"/>
  <c r="I33" i="9" s="1"/>
  <c r="I34" i="9" s="1"/>
  <c r="I7" i="24"/>
  <c r="R74" i="29"/>
  <c r="R75" i="29" s="1"/>
  <c r="R76" i="29" s="1"/>
  <c r="F82" i="28"/>
  <c r="AB73" i="29"/>
  <c r="AB74" i="29" s="1"/>
  <c r="AB75" i="29" s="1"/>
  <c r="AB76" i="29" s="1"/>
  <c r="AB77" i="29" s="1"/>
  <c r="AB78" i="29" s="1"/>
  <c r="AB79" i="29" s="1"/>
  <c r="AB80" i="29" s="1"/>
  <c r="AB81" i="29" s="1"/>
  <c r="AB82" i="29" s="1"/>
  <c r="AB83" i="29" s="1"/>
  <c r="AB84" i="29" s="1"/>
  <c r="AB85" i="29" s="1"/>
  <c r="AB86" i="29" s="1"/>
  <c r="AB87" i="29" s="1"/>
  <c r="AB88" i="29" s="1"/>
  <c r="AB89" i="29" s="1"/>
  <c r="AB90" i="29" s="1"/>
  <c r="G126" i="29"/>
  <c r="N81" i="28"/>
  <c r="H9" i="17"/>
  <c r="I10" i="9"/>
  <c r="I11" i="9" s="1"/>
  <c r="I12" i="9" s="1"/>
  <c r="I13" i="9" s="1"/>
  <c r="I14" i="9" s="1"/>
  <c r="I15" i="9" s="1"/>
  <c r="I16" i="9" s="1"/>
  <c r="I17" i="9" s="1"/>
  <c r="I18" i="9" s="1"/>
  <c r="I19" i="9" s="1"/>
  <c r="N385" i="28"/>
  <c r="N442" i="28"/>
  <c r="N453" i="28"/>
  <c r="G162" i="29"/>
  <c r="V437" i="28"/>
  <c r="V448" i="28"/>
  <c r="C31" i="28"/>
  <c r="N111" i="28"/>
  <c r="N126" i="28"/>
  <c r="F196" i="28"/>
  <c r="F205" i="28"/>
  <c r="F217" i="28"/>
  <c r="F253" i="28"/>
  <c r="N313" i="28"/>
  <c r="N336" i="28"/>
  <c r="M338" i="28" s="1"/>
  <c r="N462" i="28"/>
  <c r="V492" i="28"/>
  <c r="G56" i="29"/>
  <c r="G70" i="29"/>
  <c r="G104" i="29"/>
  <c r="G116" i="29"/>
  <c r="P128" i="29"/>
  <c r="G137" i="29"/>
  <c r="G146" i="29"/>
  <c r="G180" i="29"/>
  <c r="G198" i="29"/>
  <c r="G232" i="29"/>
  <c r="G259" i="29"/>
  <c r="G276" i="29"/>
  <c r="W15" i="19"/>
  <c r="W17" i="19" s="1"/>
  <c r="W18" i="19" s="1"/>
  <c r="Y92" i="29"/>
  <c r="AB92" i="29" s="1"/>
  <c r="H11" i="17"/>
  <c r="J13" i="17"/>
  <c r="AC17" i="19"/>
  <c r="AC18" i="19" s="1"/>
  <c r="AM17" i="19"/>
  <c r="AM18" i="19" s="1"/>
  <c r="C106" i="28"/>
  <c r="M95" i="29"/>
  <c r="Y16" i="19"/>
  <c r="Y17" i="19" s="1"/>
  <c r="Y18" i="19" s="1"/>
  <c r="AA17" i="19"/>
  <c r="AA18" i="19" s="1"/>
  <c r="N59" i="28"/>
  <c r="M145" i="28"/>
  <c r="J28" i="17"/>
  <c r="J29" i="17" s="1"/>
  <c r="J30" i="17" s="1"/>
  <c r="J31" i="17" s="1"/>
  <c r="I8" i="24"/>
  <c r="I9" i="24" s="1"/>
  <c r="I10" i="24" s="1"/>
  <c r="I11" i="24" s="1"/>
  <c r="I12" i="24" s="1"/>
  <c r="I14" i="24" s="1"/>
  <c r="F52" i="28"/>
  <c r="F151" i="28"/>
  <c r="V502" i="28"/>
  <c r="V514" i="28"/>
  <c r="V530" i="28"/>
  <c r="V549" i="28"/>
  <c r="AK17" i="19"/>
  <c r="AK18" i="19" s="1"/>
  <c r="I109" i="9"/>
  <c r="I110" i="9" s="1"/>
  <c r="I111" i="9" s="1"/>
  <c r="I112" i="9" s="1"/>
  <c r="I113" i="9" s="1"/>
  <c r="I24" i="11"/>
  <c r="I25" i="11" s="1"/>
  <c r="I26" i="11" s="1"/>
  <c r="I27" i="11" s="1"/>
  <c r="I28" i="11" s="1"/>
  <c r="I29" i="11" s="1"/>
  <c r="I30" i="11" s="1"/>
  <c r="I31" i="11" s="1"/>
  <c r="I41" i="11"/>
  <c r="I42" i="11" s="1"/>
  <c r="I43" i="11" s="1"/>
  <c r="I44" i="11" s="1"/>
  <c r="I45" i="11" s="1"/>
  <c r="I46" i="11" s="1"/>
  <c r="I47" i="11" s="1"/>
  <c r="I48" i="11" s="1"/>
  <c r="R77" i="29"/>
  <c r="R78" i="29" s="1"/>
  <c r="R79" i="29" s="1"/>
  <c r="R80" i="29" s="1"/>
  <c r="R81" i="29" s="1"/>
  <c r="R82" i="29" s="1"/>
  <c r="R83" i="29" s="1"/>
  <c r="R84" i="29" s="1"/>
  <c r="R85" i="29" s="1"/>
  <c r="R86" i="29" s="1"/>
  <c r="R87" i="29" s="1"/>
  <c r="R88" i="29" s="1"/>
  <c r="R89" i="29" s="1"/>
  <c r="R90" i="29" s="1"/>
  <c r="R91" i="29" s="1"/>
  <c r="R92" i="29" s="1"/>
  <c r="R93" i="29" s="1"/>
  <c r="F138" i="28"/>
  <c r="I37" i="14"/>
  <c r="I38" i="14" s="1"/>
  <c r="I39" i="14" s="1"/>
  <c r="I40" i="14" s="1"/>
  <c r="I41" i="14" s="1"/>
  <c r="I42" i="14" s="1"/>
  <c r="I43" i="14" s="1"/>
  <c r="I44" i="14" s="1"/>
  <c r="I45" i="14" s="1"/>
  <c r="K8" i="17"/>
  <c r="L8" i="17" s="1"/>
  <c r="H8" i="17"/>
  <c r="J8" i="17" s="1"/>
  <c r="AI17" i="19"/>
  <c r="AI18" i="19" s="1"/>
  <c r="F18" i="28"/>
  <c r="F25" i="28"/>
  <c r="F31" i="28" s="1"/>
  <c r="E31" i="28"/>
  <c r="F42" i="28"/>
  <c r="N46" i="28"/>
  <c r="F94" i="28"/>
  <c r="N95" i="28"/>
  <c r="G223" i="29"/>
  <c r="F106" i="28"/>
  <c r="W92" i="29"/>
  <c r="H12" i="17"/>
  <c r="I43" i="9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66" i="9"/>
  <c r="I67" i="9" s="1"/>
  <c r="I68" i="9" s="1"/>
  <c r="I69" i="9" s="1"/>
  <c r="I70" i="9" s="1"/>
  <c r="I71" i="9" s="1"/>
  <c r="I72" i="9" s="1"/>
  <c r="I81" i="9"/>
  <c r="I82" i="9" s="1"/>
  <c r="I83" i="9" s="1"/>
  <c r="I84" i="9" s="1"/>
  <c r="I95" i="9"/>
  <c r="I96" i="9" s="1"/>
  <c r="I97" i="9" s="1"/>
  <c r="I98" i="9" s="1"/>
  <c r="I99" i="9" s="1"/>
  <c r="I10" i="14"/>
  <c r="I11" i="14" s="1"/>
  <c r="I12" i="14" s="1"/>
  <c r="I13" i="14" s="1"/>
  <c r="I14" i="14" s="1"/>
  <c r="I15" i="14" s="1"/>
  <c r="I16" i="14" s="1"/>
  <c r="I17" i="14" s="1"/>
  <c r="I18" i="14" s="1"/>
  <c r="I21" i="14" s="1"/>
  <c r="I22" i="14" s="1"/>
  <c r="I23" i="14" s="1"/>
  <c r="I24" i="14" s="1"/>
  <c r="I25" i="14" s="1"/>
  <c r="I26" i="14" s="1"/>
  <c r="I27" i="14" s="1"/>
  <c r="Q30" i="26"/>
  <c r="N17" i="28"/>
  <c r="N29" i="28"/>
  <c r="F116" i="28"/>
  <c r="N138" i="28"/>
  <c r="F174" i="28"/>
  <c r="F186" i="28"/>
  <c r="F239" i="28"/>
  <c r="N326" i="28"/>
  <c r="N396" i="28"/>
  <c r="V459" i="28"/>
  <c r="F227" i="28"/>
  <c r="E326" i="28"/>
  <c r="N375" i="28"/>
  <c r="V404" i="28"/>
  <c r="N406" i="28"/>
  <c r="N420" i="28"/>
  <c r="N428" i="28"/>
  <c r="V473" i="28"/>
  <c r="G15" i="29"/>
  <c r="G27" i="29"/>
  <c r="G44" i="29"/>
  <c r="O95" i="29"/>
  <c r="R95" i="29" s="1"/>
  <c r="G189" i="29"/>
  <c r="G207" i="29"/>
  <c r="AG17" i="19"/>
  <c r="AG18" i="19" s="1"/>
  <c r="J9" i="20"/>
  <c r="N160" i="28"/>
  <c r="E106" i="28"/>
  <c r="E116" i="28"/>
  <c r="F321" i="28"/>
  <c r="F326" i="28" s="1"/>
  <c r="E18" i="28"/>
  <c r="C18" i="28"/>
  <c r="C116" i="28"/>
  <c r="F162" i="28"/>
  <c r="I19" i="14" l="1"/>
  <c r="J9" i="17"/>
  <c r="J10" i="17" s="1"/>
  <c r="J11" i="17" s="1"/>
  <c r="J12" i="17" s="1"/>
  <c r="J14" i="17" s="1"/>
  <c r="M339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</authors>
  <commentList>
    <comment ref="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</authors>
  <commentList>
    <comment ref="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</authors>
  <commentList>
    <comment ref="J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</authors>
  <commentList>
    <comment ref="J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</authors>
  <commentList>
    <comment ref="J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Camara de la Construccuion </author>
    <author>Usuario</author>
  </authors>
  <commentList>
    <comment ref="I3" authorId="0" shapeId="0" xr:uid="{00000000-0006-0000-0800-000001000000}">
      <text>
        <r>
          <rPr>
            <sz val="8"/>
            <color indexed="81"/>
            <rFont val="Tahoma"/>
            <family val="2"/>
          </rPr>
          <t>C.p. Eva Lozano Montero.</t>
        </r>
      </text>
    </comment>
    <comment ref="K3" authorId="0" shapeId="0" xr:uid="{00000000-0006-0000-0800-000002000000}">
      <text>
        <r>
          <rPr>
            <sz val="8"/>
            <color indexed="81"/>
            <rFont val="Tahoma"/>
            <family val="2"/>
          </rPr>
          <t>Ing. Juan Carlos Martínez Olivares.</t>
        </r>
      </text>
    </comment>
    <comment ref="M3" authorId="0" shapeId="0" xr:uid="{00000000-0006-0000-0800-000003000000}">
      <text>
        <r>
          <rPr>
            <sz val="8"/>
            <color indexed="81"/>
            <rFont val="Tahoma"/>
            <family val="2"/>
          </rPr>
          <t>M. en A. Ing. José Antonio Martínez Rul.</t>
        </r>
      </text>
    </comment>
    <comment ref="O3" authorId="0" shapeId="0" xr:uid="{00000000-0006-0000-0800-000004000000}">
      <text>
        <r>
          <rPr>
            <sz val="8"/>
            <color indexed="81"/>
            <rFont val="Tahoma"/>
            <family val="2"/>
          </rPr>
          <t>Dr. Sergio Antonio Silva Muñoz.</t>
        </r>
      </text>
    </comment>
    <comment ref="Q3" authorId="0" shapeId="0" xr:uid="{00000000-0006-0000-0800-000005000000}">
      <text>
        <r>
          <rPr>
            <sz val="8"/>
            <color indexed="81"/>
            <rFont val="Tahoma"/>
            <family val="2"/>
          </rPr>
          <t>Ing. Héctor Javier Morales Ramírez.</t>
        </r>
      </text>
    </comment>
    <comment ref="T3" authorId="0" shapeId="0" xr:uid="{00000000-0006-0000-0800-000006000000}">
      <text>
        <r>
          <rPr>
            <sz val="8"/>
            <color indexed="81"/>
            <rFont val="Tahoma"/>
            <family val="2"/>
          </rPr>
          <t>C.p. Eva Lozano Montero.</t>
        </r>
      </text>
    </comment>
    <comment ref="V3" authorId="0" shapeId="0" xr:uid="{00000000-0006-0000-0800-000007000000}">
      <text>
        <r>
          <rPr>
            <sz val="8"/>
            <color indexed="81"/>
            <rFont val="Tahoma"/>
            <family val="2"/>
          </rPr>
          <t>Ing. Juan Carlos Martínez Olivares.</t>
        </r>
      </text>
    </comment>
    <comment ref="X3" authorId="0" shapeId="0" xr:uid="{00000000-0006-0000-0800-000008000000}">
      <text>
        <r>
          <rPr>
            <sz val="8"/>
            <color indexed="81"/>
            <rFont val="Tahoma"/>
            <family val="2"/>
          </rPr>
          <t>M. en A. Ing. José Antonio Martínez Rul.</t>
        </r>
      </text>
    </comment>
    <comment ref="Z3" authorId="0" shapeId="0" xr:uid="{00000000-0006-0000-0800-000009000000}">
      <text>
        <r>
          <rPr>
            <sz val="8"/>
            <color indexed="81"/>
            <rFont val="Tahoma"/>
            <family val="2"/>
          </rPr>
          <t>Dr. Sergio Antonio Silva Muñoz.</t>
        </r>
      </text>
    </comment>
    <comment ref="AB3" authorId="0" shapeId="0" xr:uid="{00000000-0006-0000-0800-00000A000000}">
      <text>
        <r>
          <rPr>
            <sz val="8"/>
            <color indexed="81"/>
            <rFont val="Tahoma"/>
            <family val="2"/>
          </rPr>
          <t>Ing. Héctor Javier Morales Ramírez.</t>
        </r>
      </text>
    </comment>
    <comment ref="AE3" authorId="0" shapeId="0" xr:uid="{00000000-0006-0000-0800-00000B000000}">
      <text>
        <r>
          <rPr>
            <sz val="8"/>
            <color indexed="81"/>
            <rFont val="Tahoma"/>
            <family val="2"/>
          </rPr>
          <t>C.p. Eva Lozano Montero.</t>
        </r>
      </text>
    </comment>
    <comment ref="AG3" authorId="0" shapeId="0" xr:uid="{00000000-0006-0000-0800-00000C000000}">
      <text>
        <r>
          <rPr>
            <sz val="8"/>
            <color indexed="81"/>
            <rFont val="Tahoma"/>
            <family val="2"/>
          </rPr>
          <t>Ing. Juan Carlos Martínez Olivares.</t>
        </r>
      </text>
    </comment>
    <comment ref="AI3" authorId="0" shapeId="0" xr:uid="{00000000-0006-0000-0800-00000D000000}">
      <text>
        <r>
          <rPr>
            <sz val="8"/>
            <color indexed="81"/>
            <rFont val="Tahoma"/>
            <family val="2"/>
          </rPr>
          <t>M. en A. Ing. José Antonio Martínez Rul.</t>
        </r>
      </text>
    </comment>
    <comment ref="AK3" authorId="0" shapeId="0" xr:uid="{00000000-0006-0000-0800-00000E000000}">
      <text>
        <r>
          <rPr>
            <sz val="8"/>
            <color indexed="81"/>
            <rFont val="Tahoma"/>
            <family val="2"/>
          </rPr>
          <t>Dr. Sergio Antonio Silva Muñoz.</t>
        </r>
      </text>
    </comment>
    <comment ref="AM3" authorId="0" shapeId="0" xr:uid="{00000000-0006-0000-0800-00000F000000}">
      <text>
        <r>
          <rPr>
            <sz val="8"/>
            <color indexed="81"/>
            <rFont val="Tahoma"/>
            <family val="2"/>
          </rPr>
          <t>Ing. Héctor Javier Morales Ramírez.</t>
        </r>
      </text>
    </comment>
    <comment ref="AO3" authorId="0" shapeId="0" xr:uid="{00000000-0006-0000-0800-000010000000}">
      <text>
        <r>
          <rPr>
            <sz val="8"/>
            <color indexed="81"/>
            <rFont val="Tahoma"/>
            <family val="2"/>
          </rPr>
          <t>Ing. Héctor Javier Morales Ramírez.</t>
        </r>
      </text>
    </comment>
    <comment ref="G6" authorId="1" shapeId="0" xr:uid="{00000000-0006-0000-0800-000011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01 DE OCTUBRE</t>
        </r>
      </text>
    </comment>
    <comment ref="H6" authorId="1" shapeId="0" xr:uid="{00000000-0006-0000-0800-000012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ESTA FACTURA CANCELA A LA  9967 POR CAMBIO DE RAZÓN SOCIAL</t>
        </r>
      </text>
    </comment>
    <comment ref="I6" authorId="1" shapeId="0" xr:uid="{00000000-0006-0000-0800-000013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01 DE OCTUBRE</t>
        </r>
      </text>
    </comment>
    <comment ref="J6" authorId="1" shapeId="0" xr:uid="{00000000-0006-0000-0800-000014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ESTA FACTURA CANCELA A LA  9967 POR CAMBIO DE RAZÓN SOCIAL</t>
        </r>
      </text>
    </comment>
    <comment ref="K6" authorId="1" shapeId="0" xr:uid="{00000000-0006-0000-0800-000015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PAGADO EN ITC EL 04 DE NOVIEMBRE</t>
        </r>
      </text>
    </comment>
    <comment ref="M6" authorId="1" shapeId="0" xr:uid="{00000000-0006-0000-0800-000016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PAGADO EN ITC EL 17  DE NOVIEMBRE</t>
        </r>
      </text>
    </comment>
    <comment ref="O6" authorId="1" shapeId="0" xr:uid="{00000000-0006-0000-0800-000017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21  ENERO 2011</t>
        </r>
      </text>
    </comment>
    <comment ref="Q6" authorId="1" shapeId="0" xr:uid="{00000000-0006-0000-0800-000018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25  FEBRERO 2011</t>
        </r>
      </text>
    </comment>
    <comment ref="T6" authorId="1" shapeId="0" xr:uid="{00000000-0006-0000-0800-000019000000}">
      <text>
        <r>
          <rPr>
            <b/>
            <sz val="8"/>
            <color indexed="81"/>
            <rFont val="Tahoma"/>
            <family val="2"/>
          </rPr>
          <t>DEPOSITO AL ITC EL 13 DE MAYO 2011</t>
        </r>
      </text>
    </comment>
    <comment ref="V6" authorId="1" shapeId="0" xr:uid="{00000000-0006-0000-0800-00001A000000}">
      <text>
        <r>
          <rPr>
            <b/>
            <sz val="8"/>
            <color indexed="81"/>
            <rFont val="Tahoma"/>
            <family val="2"/>
          </rPr>
          <t>DEPOSITO AL ITC 03 DE JUNIO 2011.</t>
        </r>
      </text>
    </comment>
    <comment ref="X6" authorId="1" shapeId="0" xr:uid="{00000000-0006-0000-0800-00001B000000}">
      <text>
        <r>
          <rPr>
            <b/>
            <sz val="8"/>
            <color indexed="81"/>
            <rFont val="Tahoma"/>
            <family val="2"/>
          </rPr>
          <t>PAGO AL ICIC CON TARJETA EL 01 DE JULIO 2011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PAGO ESTA CANTIDAD X RECARGOS</t>
        </r>
      </text>
    </comment>
    <comment ref="Z6" authorId="1" shapeId="0" xr:uid="{00000000-0006-0000-0800-00001C000000}">
      <text>
        <r>
          <rPr>
            <b/>
            <sz val="8"/>
            <color indexed="81"/>
            <rFont val="Tahoma"/>
            <family val="2"/>
          </rPr>
          <t>DEPOSITO AL ITC 29 DE JUNIO. PAGO ESTA CANTIDAD X RECARGOS</t>
        </r>
      </text>
    </comment>
    <comment ref="AB6" authorId="1" shapeId="0" xr:uid="{00000000-0006-0000-0800-00001D000000}">
      <text>
        <r>
          <rPr>
            <b/>
            <sz val="8"/>
            <color indexed="81"/>
            <rFont val="Tahoma"/>
            <family val="2"/>
          </rPr>
          <t>DEPOSITO AL ITC 29 DE JULIO 2011. PAGO ESTA CANTIDAD X RECARGOS.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6" authorId="1" shapeId="0" xr:uid="{00000000-0006-0000-0800-00001E000000}">
      <text>
        <r>
          <rPr>
            <b/>
            <sz val="8"/>
            <color indexed="81"/>
            <rFont val="Tahoma"/>
            <family val="2"/>
          </rPr>
          <t>PAGO EN CAJA EL DEPOSITO AL ITC 31 DE OCTUBRE 2011 PAGO 160.00 DE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6" authorId="1" shapeId="0" xr:uid="{00000000-0006-0000-0800-00001F000000}">
      <text>
        <r>
          <rPr>
            <b/>
            <sz val="8"/>
            <color indexed="81"/>
            <rFont val="Tahoma"/>
            <family val="2"/>
          </rPr>
          <t>DEPOSITO AL ITC 31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6" authorId="1" shapeId="0" xr:uid="{00000000-0006-0000-0800-000020000000}">
      <text>
        <r>
          <rPr>
            <b/>
            <sz val="8"/>
            <color indexed="81"/>
            <rFont val="Tahoma"/>
            <family val="2"/>
          </rPr>
          <t>deposito al itc 29/12/11</t>
        </r>
      </text>
    </comment>
    <comment ref="G7" authorId="1" shapeId="0" xr:uid="{00000000-0006-0000-0800-000021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12 DE OCTUBRE</t>
        </r>
      </text>
    </comment>
    <comment ref="I7" authorId="1" shapeId="0" xr:uid="{00000000-0006-0000-0800-000022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12 DE OCTUBRE</t>
        </r>
      </text>
    </comment>
    <comment ref="K7" authorId="1" shapeId="0" xr:uid="{00000000-0006-0000-0800-000023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20DE  DE OCTUBRE</t>
        </r>
      </text>
    </comment>
    <comment ref="M7" authorId="1" shapeId="0" xr:uid="{00000000-0006-0000-0800-000024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18 DE NOVIEMBRE</t>
        </r>
      </text>
    </comment>
    <comment ref="O7" authorId="1" shapeId="0" xr:uid="{00000000-0006-0000-0800-000025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07 DE ENERO DEL 2011</t>
        </r>
      </text>
    </comment>
    <comment ref="Q7" authorId="1" shapeId="0" xr:uid="{00000000-0006-0000-0800-000026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11 DE FEBRERO DEL 2011</t>
        </r>
      </text>
    </comment>
    <comment ref="T7" authorId="1" shapeId="0" xr:uid="{00000000-0006-0000-0800-000027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 AL ITC EL  23 DE  MARZO 
DEL 2011</t>
        </r>
      </text>
    </comment>
    <comment ref="V7" authorId="1" shapeId="0" xr:uid="{00000000-0006-0000-0800-000028000000}">
      <text>
        <r>
          <rPr>
            <b/>
            <sz val="8"/>
            <color indexed="81"/>
            <rFont val="Tahoma"/>
            <family val="2"/>
          </rPr>
          <t>DEPOSITO AL ITC 6 DE MAYO 2011</t>
        </r>
      </text>
    </comment>
    <comment ref="X7" authorId="1" shapeId="0" xr:uid="{00000000-0006-0000-0800-000029000000}">
      <text>
        <r>
          <rPr>
            <b/>
            <sz val="8"/>
            <color indexed="81"/>
            <rFont val="Tahoma"/>
            <family val="2"/>
          </rPr>
          <t>DEPOSITO AL ITC 17 DE JUNIO 2011 PAGO ESTA CANTIDAD X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7" authorId="1" shapeId="0" xr:uid="{00000000-0006-0000-0800-00002A000000}">
      <text>
        <r>
          <rPr>
            <b/>
            <sz val="8"/>
            <color indexed="81"/>
            <rFont val="Tahoma"/>
            <family val="2"/>
          </rPr>
          <t>DEPOSITO AL ITC EL 17 DE JUNIO 2011</t>
        </r>
      </text>
    </comment>
    <comment ref="AB7" authorId="1" shapeId="0" xr:uid="{00000000-0006-0000-0800-00002B000000}">
      <text>
        <r>
          <rPr>
            <b/>
            <sz val="8"/>
            <color indexed="81"/>
            <rFont val="Tahoma"/>
            <family val="2"/>
          </rPr>
          <t>DEPOSITO AL ITC EL 19 DE JULIO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7" authorId="1" shapeId="0" xr:uid="{00000000-0006-0000-0800-00002C000000}">
      <text>
        <r>
          <rPr>
            <b/>
            <sz val="8"/>
            <color indexed="81"/>
            <rFont val="Tahoma"/>
            <family val="2"/>
          </rPr>
          <t>deposito al itc el 12 de agosto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7" authorId="1" shapeId="0" xr:uid="{00000000-0006-0000-0800-00002D000000}">
      <text>
        <r>
          <rPr>
            <b/>
            <sz val="8"/>
            <color indexed="81"/>
            <rFont val="Tahoma"/>
            <family val="2"/>
          </rPr>
          <t>DEPOSITO AL ITC EL 14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7" authorId="1" shapeId="0" xr:uid="{00000000-0006-0000-0800-00002E000000}">
      <text>
        <r>
          <rPr>
            <b/>
            <sz val="8"/>
            <color indexed="81"/>
            <rFont val="Tahoma"/>
            <family val="2"/>
          </rPr>
          <t>DEPOSITO AL ITC EL 14 DE OCTUBRE 2011.</t>
        </r>
      </text>
    </comment>
    <comment ref="AK7" authorId="1" shapeId="0" xr:uid="{00000000-0006-0000-0800-00002F000000}">
      <text>
        <r>
          <rPr>
            <b/>
            <sz val="8"/>
            <color indexed="81"/>
            <rFont val="Tahoma"/>
            <family val="2"/>
          </rPr>
          <t>DEPOSITO AL ITC 25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7" authorId="1" shapeId="0" xr:uid="{00000000-0006-0000-0800-000030000000}">
      <text>
        <r>
          <rPr>
            <b/>
            <sz val="8"/>
            <color indexed="81"/>
            <rFont val="Tahoma"/>
            <family val="2"/>
          </rPr>
          <t>DEPOSITO AL ITC 27/01/12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1" shapeId="0" xr:uid="{00000000-0006-0000-0800-000031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 ITC EL 12 DE SEPTIEMBRE</t>
        </r>
      </text>
    </comment>
    <comment ref="I8" authorId="1" shapeId="0" xr:uid="{00000000-0006-0000-0800-000032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 ITC EL 12 DE SEPTIEMBRE</t>
        </r>
      </text>
    </comment>
    <comment ref="K8" authorId="1" shapeId="0" xr:uid="{00000000-0006-0000-0800-000033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21 DE  OCTUBRE</t>
        </r>
      </text>
    </comment>
    <comment ref="M8" authorId="1" shapeId="0" xr:uid="{00000000-0006-0000-0800-000034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EL1 2 DE  NOVIEMBRE</t>
        </r>
      </text>
    </comment>
    <comment ref="O8" authorId="1" shapeId="0" xr:uid="{00000000-0006-0000-0800-000035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13 DE ENERO 11</t>
        </r>
      </text>
    </comment>
    <comment ref="Q8" authorId="1" shapeId="0" xr:uid="{00000000-0006-0000-0800-000036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16 DE  FEBRERO
 11</t>
        </r>
      </text>
    </comment>
    <comment ref="T8" authorId="1" shapeId="0" xr:uid="{00000000-0006-0000-0800-000037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 ITC EL  18 MARZO DEL 2011</t>
        </r>
      </text>
    </comment>
    <comment ref="V8" authorId="1" shapeId="0" xr:uid="{00000000-0006-0000-0800-000038000000}">
      <text>
        <r>
          <rPr>
            <b/>
            <sz val="8"/>
            <color indexed="81"/>
            <rFont val="Tahoma"/>
            <family val="2"/>
          </rPr>
          <t>DEPOSITO AL ITC 06 DE MAYO 2011</t>
        </r>
      </text>
    </comment>
    <comment ref="X8" authorId="1" shapeId="0" xr:uid="{00000000-0006-0000-0800-000039000000}">
      <text>
        <r>
          <rPr>
            <b/>
            <sz val="8"/>
            <color indexed="81"/>
            <rFont val="Tahoma"/>
            <family val="2"/>
          </rPr>
          <t>DEPOSITO AL ITC 24 DE MAYO 2011</t>
        </r>
      </text>
    </comment>
    <comment ref="Z8" authorId="1" shapeId="0" xr:uid="{00000000-0006-0000-0800-00003A000000}">
      <text>
        <r>
          <rPr>
            <b/>
            <sz val="8"/>
            <color indexed="81"/>
            <rFont val="Tahoma"/>
            <family val="2"/>
          </rPr>
          <t>DEPOSITO AL ITC 20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8" authorId="1" shapeId="0" xr:uid="{00000000-0006-0000-0800-00003B000000}">
      <text>
        <r>
          <rPr>
            <b/>
            <sz val="8"/>
            <color indexed="81"/>
            <rFont val="Tahoma"/>
            <family val="2"/>
          </rPr>
          <t>DEPOSITO AL ITC 15 DE JULIO 2011</t>
        </r>
      </text>
    </comment>
    <comment ref="AE8" authorId="1" shapeId="0" xr:uid="{00000000-0006-0000-0800-00003C000000}">
      <text>
        <r>
          <rPr>
            <b/>
            <sz val="8"/>
            <color indexed="81"/>
            <rFont val="Tahoma"/>
            <family val="2"/>
          </rPr>
          <t>DEPOSITO AL ITC 23 DE AGOSTO 2011</t>
        </r>
      </text>
    </comment>
    <comment ref="AG8" authorId="1" shapeId="0" xr:uid="{00000000-0006-0000-0800-00003D000000}">
      <text>
        <r>
          <rPr>
            <b/>
            <sz val="8"/>
            <color indexed="81"/>
            <rFont val="Tahoma"/>
            <family val="2"/>
          </rPr>
          <t>DEPOSITO AL ITC 20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8" authorId="1" shapeId="0" xr:uid="{00000000-0006-0000-0800-00003E000000}">
      <text>
        <r>
          <rPr>
            <b/>
            <sz val="8"/>
            <color indexed="81"/>
            <rFont val="Tahoma"/>
            <family val="2"/>
          </rPr>
          <t>DEPOSITO AL ITC 7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8" authorId="1" shapeId="0" xr:uid="{00000000-0006-0000-0800-00003F000000}">
      <text>
        <r>
          <rPr>
            <b/>
            <sz val="8"/>
            <color indexed="81"/>
            <rFont val="Tahoma"/>
            <family val="2"/>
          </rPr>
          <t>DEPOSITO AL ITC 04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8" authorId="1" shapeId="0" xr:uid="{00000000-0006-0000-0800-000040000000}">
      <text>
        <r>
          <rPr>
            <b/>
            <sz val="8"/>
            <color indexed="81"/>
            <rFont val="Tahoma"/>
            <family val="2"/>
          </rPr>
          <t>DEPOSITO AL ITC 09 DE DIC.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8" authorId="1" shapeId="0" xr:uid="{00000000-0006-0000-0800-000041000000}">
      <text>
        <r>
          <rPr>
            <b/>
            <sz val="8"/>
            <color indexed="81"/>
            <rFont val="Tahoma"/>
            <family val="2"/>
          </rPr>
          <t>DEPOSITO AL ITC 08/3/12</t>
        </r>
      </text>
    </comment>
    <comment ref="G9" authorId="1" shapeId="0" xr:uid="{00000000-0006-0000-0800-000042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TRASPASO AL ITC EL24 DE SEPTIEMBRE</t>
        </r>
      </text>
    </comment>
    <comment ref="I9" authorId="1" shapeId="0" xr:uid="{00000000-0006-0000-0800-000043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TRASPASO AL ITC EL 24 DE SEPTIEMBRE</t>
        </r>
      </text>
    </comment>
    <comment ref="K9" authorId="1" shapeId="0" xr:uid="{00000000-0006-0000-0800-000044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TRASPASO AL ITC EL 23 DE OCTUBRE</t>
        </r>
      </text>
    </comment>
    <comment ref="G10" authorId="1" shapeId="0" xr:uid="{00000000-0006-0000-0800-000045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CON CUPON DE 600 DEPOSITADO EN ITC EL  29 DE SEPTIEMBRE</t>
        </r>
      </text>
    </comment>
    <comment ref="I10" authorId="1" shapeId="0" xr:uid="{00000000-0006-0000-0800-000046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CON CUPON DE 600 DEPOSITADO EN ITC EL  29 DE SEPTIEMBRE</t>
        </r>
      </text>
    </comment>
    <comment ref="K10" authorId="1" shapeId="0" xr:uid="{00000000-0006-0000-0800-000047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 21 DE OCTUBRE</t>
        </r>
      </text>
    </comment>
    <comment ref="M10" authorId="1" shapeId="0" xr:uid="{00000000-0006-0000-0800-000048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 03 DE DICIEMBRE</t>
        </r>
      </text>
    </comment>
    <comment ref="O10" authorId="1" shapeId="0" xr:uid="{00000000-0006-0000-0800-000049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 03 DE  FEBRERO</t>
        </r>
      </text>
    </comment>
    <comment ref="Q10" authorId="1" shapeId="0" xr:uid="{00000000-0006-0000-0800-00004A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 04 MARZO</t>
        </r>
      </text>
    </comment>
    <comment ref="T10" authorId="1" shapeId="0" xr:uid="{00000000-0006-0000-0800-00004B000000}">
      <text>
        <r>
          <rPr>
            <b/>
            <sz val="8"/>
            <color indexed="81"/>
            <rFont val="Tahoma"/>
            <family val="2"/>
          </rPr>
          <t>DEPOSITO AL ITC 14 ABRIL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0" authorId="1" shapeId="0" xr:uid="{00000000-0006-0000-0800-00004C000000}">
      <text>
        <r>
          <rPr>
            <b/>
            <sz val="8"/>
            <color indexed="81"/>
            <rFont val="Tahoma"/>
            <family val="2"/>
          </rPr>
          <t>DEPOSITO AL ITC EL 17 DE JUNIO 2011. PAGO ESTA CANTIDAD X RECARGOS</t>
        </r>
      </text>
    </comment>
    <comment ref="X10" authorId="1" shapeId="0" xr:uid="{00000000-0006-0000-0800-00004D000000}">
      <text>
        <r>
          <rPr>
            <b/>
            <sz val="8"/>
            <color indexed="81"/>
            <rFont val="Tahoma"/>
            <family val="2"/>
          </rPr>
          <t>DEPOSITO AL ITC EL 17 DE JUNIO 2011. PAGO ESTA CANTIDAD X RECARGOS</t>
        </r>
      </text>
    </comment>
    <comment ref="Z10" authorId="1" shapeId="0" xr:uid="{00000000-0006-0000-0800-00004E000000}">
      <text>
        <r>
          <rPr>
            <b/>
            <sz val="8"/>
            <color indexed="81"/>
            <rFont val="Tahoma"/>
            <family val="2"/>
          </rPr>
          <t>DEPOSITO AL ITC EL 17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0" authorId="1" shapeId="0" xr:uid="{00000000-0006-0000-0800-00004F000000}">
      <text>
        <r>
          <rPr>
            <b/>
            <sz val="8"/>
            <color indexed="81"/>
            <rFont val="Tahoma"/>
            <family val="2"/>
          </rPr>
          <t>DEPOSITO AL ITC 15 DE JULIO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0" authorId="1" shapeId="0" xr:uid="{00000000-0006-0000-0800-000050000000}">
      <text>
        <r>
          <rPr>
            <b/>
            <sz val="8"/>
            <color indexed="81"/>
            <rFont val="Tahoma"/>
            <family val="2"/>
          </rPr>
          <t>DEPOSITO AL ITC 14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0" authorId="1" shapeId="0" xr:uid="{00000000-0006-0000-0800-000051000000}">
      <text>
        <r>
          <rPr>
            <b/>
            <sz val="8"/>
            <color indexed="81"/>
            <rFont val="Tahoma"/>
            <family val="2"/>
          </rPr>
          <t>DEPOSITO AL ITC 14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0" authorId="1" shapeId="0" xr:uid="{00000000-0006-0000-0800-000052000000}">
      <text>
        <r>
          <rPr>
            <b/>
            <sz val="8"/>
            <color indexed="81"/>
            <rFont val="Tahoma"/>
            <family val="2"/>
          </rPr>
          <t>DEPOSITO AL ITC EL 16/12/11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10" authorId="1" shapeId="0" xr:uid="{00000000-0006-0000-0800-000053000000}">
      <text>
        <r>
          <rPr>
            <b/>
            <sz val="8"/>
            <color indexed="81"/>
            <rFont val="Tahoma"/>
            <family val="2"/>
          </rPr>
          <t>DEPOSITO AL ITC EL 16/12/11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0" authorId="1" shapeId="0" xr:uid="{00000000-0006-0000-0800-000054000000}">
      <text>
        <r>
          <rPr>
            <b/>
            <sz val="8"/>
            <color indexed="81"/>
            <rFont val="Tahoma"/>
            <family val="2"/>
          </rPr>
          <t>deposito al itc 03/02/12</t>
        </r>
      </text>
    </comment>
    <comment ref="G11" authorId="1" shapeId="0" xr:uid="{00000000-0006-0000-0800-000055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22 DE SEPTIEMBRE</t>
        </r>
      </text>
    </comment>
    <comment ref="I11" authorId="1" shapeId="0" xr:uid="{00000000-0006-0000-0800-000056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07 DE OCTUBRE</t>
        </r>
      </text>
    </comment>
    <comment ref="K11" authorId="1" shapeId="0" xr:uid="{00000000-0006-0000-0800-000057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18 DE NOVIEMBRE</t>
        </r>
      </text>
    </comment>
    <comment ref="M11" authorId="1" shapeId="0" xr:uid="{00000000-0006-0000-0800-000058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ICIC EL 18 DE ENERO</t>
        </r>
      </text>
    </comment>
    <comment ref="O11" authorId="1" shapeId="0" xr:uid="{00000000-0006-0000-0800-000059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ICIC EL 18 DE ENERO</t>
        </r>
      </text>
    </comment>
    <comment ref="Q11" authorId="1" shapeId="0" xr:uid="{00000000-0006-0000-0800-00005A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TRANSFERECIA AL ITC EL 04 FEBREO</t>
        </r>
      </text>
    </comment>
    <comment ref="T11" authorId="1" shapeId="0" xr:uid="{00000000-0006-0000-0800-00005B000000}">
      <text>
        <r>
          <rPr>
            <b/>
            <sz val="8"/>
            <color indexed="81"/>
            <rFont val="Tahoma"/>
            <family val="2"/>
          </rPr>
          <t>DEPOSITO AL ITC EL 20 DE MAYO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1" authorId="1" shapeId="0" xr:uid="{00000000-0006-0000-0800-00005C000000}">
      <text>
        <r>
          <rPr>
            <b/>
            <sz val="8"/>
            <color indexed="81"/>
            <rFont val="Tahoma"/>
            <family val="2"/>
          </rPr>
          <t>DEPOSITO AL ITC EL 20 DE MAYO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1" authorId="1" shapeId="0" xr:uid="{00000000-0006-0000-0800-00005D000000}">
      <text>
        <r>
          <rPr>
            <b/>
            <sz val="8"/>
            <color indexed="81"/>
            <rFont val="Tahoma"/>
            <family val="2"/>
          </rPr>
          <t>DEPOSITO AL ITC EL 20 DE MAYO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1" authorId="1" shapeId="0" xr:uid="{00000000-0006-0000-0800-00005E000000}">
      <text>
        <r>
          <rPr>
            <b/>
            <sz val="8"/>
            <color indexed="81"/>
            <rFont val="Tahoma"/>
            <family val="2"/>
          </rPr>
          <t>TRANSFERENCIA AL ITC  16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1" authorId="1" shapeId="0" xr:uid="{00000000-0006-0000-0800-00005F000000}">
      <text>
        <r>
          <rPr>
            <b/>
            <sz val="8"/>
            <color indexed="81"/>
            <rFont val="Tahoma"/>
            <family val="2"/>
          </rPr>
          <t>TRANSFERENCIA ALA ITC EL 15 DE JULIO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1" authorId="1" shapeId="0" xr:uid="{00000000-0006-0000-0800-000060000000}">
      <text>
        <r>
          <rPr>
            <b/>
            <sz val="8"/>
            <color indexed="81"/>
            <rFont val="Tahoma"/>
            <family val="2"/>
          </rPr>
          <t>TRANSFERENCIA AL ITC 11 DE AGOSTO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1" authorId="1" shapeId="0" xr:uid="{00000000-0006-0000-0800-000061000000}">
      <text>
        <r>
          <rPr>
            <b/>
            <sz val="8"/>
            <color indexed="81"/>
            <rFont val="Tahoma"/>
            <family val="2"/>
          </rPr>
          <t>TRANSFERENCIA AL ITC 08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1" authorId="1" shapeId="0" xr:uid="{00000000-0006-0000-0800-000062000000}">
      <text>
        <r>
          <rPr>
            <b/>
            <sz val="8"/>
            <color indexed="81"/>
            <rFont val="Tahoma"/>
            <family val="2"/>
          </rPr>
          <t>TRANSFERENCIA AL ITC 08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11" authorId="1" shapeId="0" xr:uid="{00000000-0006-0000-0800-000063000000}">
      <text>
        <r>
          <rPr>
            <b/>
            <sz val="8"/>
            <color indexed="81"/>
            <rFont val="Tahoma"/>
            <family val="2"/>
          </rPr>
          <t>TRANSFERENCIA AL ITC 08/12/11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1" authorId="1" shapeId="0" xr:uid="{00000000-0006-0000-0800-000064000000}">
      <text>
        <r>
          <rPr>
            <b/>
            <sz val="8"/>
            <color indexed="81"/>
            <rFont val="Tahoma"/>
            <family val="2"/>
          </rPr>
          <t>TRANSFERENCIA AL ITC 15/02/12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1" authorId="1" shapeId="0" xr:uid="{00000000-0006-0000-0800-000065000000}">
      <text>
        <r>
          <rPr>
            <b/>
            <sz val="8"/>
            <color indexed="81"/>
            <rFont val="Tahoma"/>
            <family val="2"/>
          </rPr>
          <t>TRANSFERENCIA AL ITC 15/02/12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1" shapeId="0" xr:uid="{00000000-0006-0000-0800-000066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CON CUPON DE 600 Y TRANSFERECIA AL ITC EL 08 DE SEPTIEMBRE</t>
        </r>
      </text>
    </comment>
    <comment ref="I12" authorId="1" shapeId="0" xr:uid="{00000000-0006-0000-0800-000067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CON CUPON DE 600 Y TRANSFERECIA AL ITC EL 08 DE SEPTIEMBRE</t>
        </r>
      </text>
    </comment>
    <comment ref="K12" authorId="1" shapeId="0" xr:uid="{00000000-0006-0000-0800-000068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26 ENERO DEL 11</t>
        </r>
      </text>
    </comment>
    <comment ref="M12" authorId="1" shapeId="0" xr:uid="{00000000-0006-0000-0800-000069000000}">
      <text>
        <r>
          <rPr>
            <b/>
            <sz val="8"/>
            <color indexed="81"/>
            <rFont val="Tahoma"/>
            <family val="2"/>
          </rPr>
          <t>DEPOSITO AL ITC EL 8 DE FEBRERO 2011</t>
        </r>
      </text>
    </comment>
    <comment ref="O12" authorId="1" shapeId="0" xr:uid="{00000000-0006-0000-0800-00006A000000}">
      <text>
        <r>
          <rPr>
            <b/>
            <sz val="8"/>
            <color indexed="81"/>
            <rFont val="Tahoma"/>
            <family val="2"/>
          </rPr>
          <t>DEPOSITO AL ITC EL 31 DE MAYO 2011</t>
        </r>
      </text>
    </comment>
    <comment ref="Q12" authorId="1" shapeId="0" xr:uid="{00000000-0006-0000-0800-00006B000000}">
      <text>
        <r>
          <rPr>
            <b/>
            <sz val="8"/>
            <color indexed="81"/>
            <rFont val="Tahoma"/>
            <family val="2"/>
          </rPr>
          <t>DEPOSITO AL ITC EL 31 DE MAYO 2011</t>
        </r>
      </text>
    </comment>
    <comment ref="T12" authorId="1" shapeId="0" xr:uid="{00000000-0006-0000-0800-00006C000000}">
      <text>
        <r>
          <rPr>
            <b/>
            <sz val="8"/>
            <color indexed="81"/>
            <rFont val="Tahoma"/>
            <family val="2"/>
          </rPr>
          <t xml:space="preserve">DEPOSITO AL ITC 31 DE MAYO 2011.
</t>
        </r>
        <r>
          <rPr>
            <sz val="8"/>
            <color indexed="81"/>
            <rFont val="Tahoma"/>
            <family val="2"/>
          </rPr>
          <t>PAGO ESTA CANTIDAD X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2" authorId="1" shapeId="0" xr:uid="{00000000-0006-0000-0800-00006D000000}">
      <text>
        <r>
          <rPr>
            <b/>
            <sz val="8"/>
            <color indexed="81"/>
            <rFont val="Tahoma"/>
            <family val="2"/>
          </rPr>
          <t>PAGO EN EFECTIVO EL 21 DE JULIO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2" authorId="1" shapeId="0" xr:uid="{00000000-0006-0000-0800-00006E000000}">
      <text>
        <r>
          <rPr>
            <b/>
            <sz val="8"/>
            <color indexed="81"/>
            <rFont val="Tahoma"/>
            <family val="2"/>
          </rPr>
          <t>PAGO EN EFECTIVO EL 21 DE JULIO. PAGO ESTA CANTIDAD X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2" authorId="1" shapeId="0" xr:uid="{00000000-0006-0000-0800-00006F000000}">
      <text>
        <r>
          <rPr>
            <b/>
            <sz val="8"/>
            <color indexed="81"/>
            <rFont val="Tahoma"/>
            <family val="2"/>
          </rPr>
          <t>PAGO EN EFECTIVO EL 23 DE SEPTIEMBRE 2011. DEBE RECARGOS $480.00</t>
        </r>
      </text>
    </comment>
    <comment ref="AB12" authorId="1" shapeId="0" xr:uid="{00000000-0006-0000-0800-000070000000}">
      <text>
        <r>
          <rPr>
            <b/>
            <sz val="8"/>
            <color indexed="81"/>
            <rFont val="Tahoma"/>
            <family val="2"/>
          </rPr>
          <t>DEPOSITO AL ITC 31 OCTUBRE 2011. PAGO 480.00 RECARGOS DE LA MATERIA ANTERIOR Y DE ESTA PAGO 3,680.00</t>
        </r>
      </text>
    </comment>
    <comment ref="AE12" authorId="1" shapeId="0" xr:uid="{00000000-0006-0000-0800-000071000000}">
      <text>
        <r>
          <rPr>
            <b/>
            <sz val="8"/>
            <color indexed="81"/>
            <rFont val="Tahoma"/>
            <family val="2"/>
          </rPr>
          <t>DEPOSITO AL ITC 31 DE OCT. 11. PAGA 2,340 DE ESTA MATERIA Y LE QUEDA UN ADEUDO DE 1,180.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2" authorId="1" shapeId="0" xr:uid="{00000000-0006-0000-0800-000072000000}">
      <text>
        <r>
          <rPr>
            <b/>
            <sz val="8"/>
            <color indexed="81"/>
            <rFont val="Tahoma"/>
            <family val="2"/>
          </rPr>
          <t>DEPOSITA AL ITC 05 DE DICIEMBRE 2011 liq. 1er mat. Y abona esta le queda un saldo de $1500.00 x pagar.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2" authorId="1" shapeId="0" xr:uid="{00000000-0006-0000-0800-000073000000}">
      <text>
        <r>
          <rPr>
            <b/>
            <sz val="8"/>
            <color indexed="81"/>
            <rFont val="Tahoma"/>
            <family val="2"/>
          </rPr>
          <t>DEPOSITO AL ITC 31/01/12</t>
        </r>
      </text>
    </comment>
    <comment ref="AK12" authorId="1" shapeId="0" xr:uid="{00000000-0006-0000-0800-000074000000}">
      <text>
        <r>
          <rPr>
            <b/>
            <sz val="8"/>
            <color indexed="81"/>
            <rFont val="Tahoma"/>
            <family val="2"/>
          </rPr>
          <t>26/03/12</t>
        </r>
      </text>
    </comment>
    <comment ref="AM12" authorId="1" shapeId="0" xr:uid="{00000000-0006-0000-0800-000075000000}">
      <text>
        <r>
          <rPr>
            <b/>
            <sz val="8"/>
            <color indexed="81"/>
            <rFont val="Tahoma"/>
            <family val="2"/>
          </rPr>
          <t>12/04/12</t>
        </r>
      </text>
    </comment>
    <comment ref="AO12" authorId="1" shapeId="0" xr:uid="{00000000-0006-0000-0800-000076000000}">
      <text>
        <r>
          <rPr>
            <b/>
            <sz val="8"/>
            <color indexed="81"/>
            <rFont val="Tahoma"/>
            <family val="2"/>
          </rPr>
          <t>12/04/12</t>
        </r>
      </text>
    </comment>
    <comment ref="G13" authorId="1" shapeId="0" xr:uid="{00000000-0006-0000-0800-000077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20 DE SEPTIEMBRE</t>
        </r>
      </text>
    </comment>
    <comment ref="I13" authorId="1" shapeId="0" xr:uid="{00000000-0006-0000-0800-000078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20 DE SEPTIEMBRE</t>
        </r>
      </text>
    </comment>
    <comment ref="K13" authorId="1" shapeId="0" xr:uid="{00000000-0006-0000-0800-000079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21 DE OCTUBRE, Y VA A PAGAR CON CUPON LA DIFERENCIA</t>
        </r>
      </text>
    </comment>
    <comment ref="M13" authorId="1" shapeId="0" xr:uid="{00000000-0006-0000-0800-00007A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19 DE SEPTIEMBRE</t>
        </r>
      </text>
    </comment>
    <comment ref="O13" authorId="1" shapeId="0" xr:uid="{00000000-0006-0000-0800-00007B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07 DE ENERO DEL 2011</t>
        </r>
      </text>
    </comment>
    <comment ref="Q13" authorId="1" shapeId="0" xr:uid="{00000000-0006-0000-0800-00007C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11  DE FEBRERO DEL 2011</t>
        </r>
      </text>
    </comment>
    <comment ref="T13" authorId="1" shapeId="0" xr:uid="{00000000-0006-0000-0800-00007D000000}">
      <text>
        <r>
          <rPr>
            <b/>
            <sz val="8"/>
            <color indexed="81"/>
            <rFont val="Tahoma"/>
            <family val="2"/>
          </rPr>
          <t>TRANSFERENCIA AL ITC 15 ABRIL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3" authorId="1" shapeId="0" xr:uid="{00000000-0006-0000-0800-00007E000000}">
      <text>
        <r>
          <rPr>
            <b/>
            <sz val="8"/>
            <color indexed="81"/>
            <rFont val="Tahoma"/>
            <family val="2"/>
          </rPr>
          <t>TRANSFERENCIA AL ITC 15 ABRIL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3" authorId="1" shapeId="0" xr:uid="{00000000-0006-0000-0800-00007F000000}">
      <text>
        <r>
          <rPr>
            <b/>
            <sz val="8"/>
            <color indexed="81"/>
            <rFont val="Tahoma"/>
            <family val="2"/>
          </rPr>
          <t>DEPOSITO AL ITC 11 DE JULIO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3" authorId="1" shapeId="0" xr:uid="{00000000-0006-0000-0800-000080000000}">
      <text>
        <r>
          <rPr>
            <b/>
            <sz val="8"/>
            <color indexed="81"/>
            <rFont val="Tahoma"/>
            <family val="2"/>
          </rPr>
          <t>ESTA MATERIA NO LA CURSO ASI K NO LA VA A PAGAR HASTA Q LA RETOME.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3" authorId="1" shapeId="0" xr:uid="{00000000-0006-0000-0800-000081000000}">
      <text>
        <r>
          <rPr>
            <b/>
            <sz val="8"/>
            <color indexed="81"/>
            <rFont val="Tahoma"/>
            <family val="2"/>
          </rPr>
          <t>TRANSFERENCIA AL ITC 26 DE AGOSTO PAGO CON RECARGOS.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3" authorId="1" shapeId="0" xr:uid="{00000000-0006-0000-0800-000082000000}">
      <text>
        <r>
          <rPr>
            <b/>
            <sz val="8"/>
            <color indexed="81"/>
            <rFont val="Tahoma"/>
            <family val="2"/>
          </rPr>
          <t>TRANSFERENCIA AL ITC 26 DE AGOSTO</t>
        </r>
      </text>
    </comment>
    <comment ref="AG13" authorId="1" shapeId="0" xr:uid="{00000000-0006-0000-0800-000083000000}">
      <text>
        <r>
          <rPr>
            <b/>
            <sz val="8"/>
            <color indexed="81"/>
            <rFont val="Tahoma"/>
            <family val="2"/>
          </rPr>
          <t>no tomo la materia no la paga</t>
        </r>
      </text>
    </comment>
    <comment ref="AI13" authorId="1" shapeId="0" xr:uid="{00000000-0006-0000-0800-000084000000}">
      <text>
        <r>
          <rPr>
            <b/>
            <sz val="8"/>
            <color indexed="81"/>
            <rFont val="Tahoma"/>
            <family val="2"/>
          </rPr>
          <t>no tomo la materia no la paga</t>
        </r>
      </text>
    </comment>
    <comment ref="AK13" authorId="1" shapeId="0" xr:uid="{00000000-0006-0000-0800-000085000000}">
      <text>
        <r>
          <rPr>
            <b/>
            <sz val="8"/>
            <color indexed="81"/>
            <rFont val="Tahoma"/>
            <family val="2"/>
          </rPr>
          <t>TRANSFERENCIA AL ITC 25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3" authorId="1" shapeId="0" xr:uid="{00000000-0006-0000-0800-000086000000}">
      <text>
        <r>
          <rPr>
            <b/>
            <sz val="8"/>
            <color indexed="81"/>
            <rFont val="Tahoma"/>
            <family val="2"/>
          </rPr>
          <t>TRANSFERENCIA AL ITC 03/02/11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1" shapeId="0" xr:uid="{00000000-0006-0000-0800-000087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CON CUPON DE 600 DEPOSITADO EN ITC EL 03 DE SEPTIEMBRE</t>
        </r>
      </text>
    </comment>
    <comment ref="I14" authorId="1" shapeId="0" xr:uid="{00000000-0006-0000-0800-000088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CON CUPON DE 600 DEPOSITADO EN ITC EL 03 DE SEPTIEMBRE</t>
        </r>
      </text>
    </comment>
    <comment ref="K14" authorId="1" shapeId="0" xr:uid="{00000000-0006-0000-0800-000089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19 DE OCTUBRE</t>
        </r>
      </text>
    </comment>
    <comment ref="M14" authorId="1" shapeId="0" xr:uid="{00000000-0006-0000-0800-00008A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19 DE NOVIEMBRE</t>
        </r>
      </text>
    </comment>
    <comment ref="O14" authorId="1" shapeId="0" xr:uid="{00000000-0006-0000-0800-00008B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06 DE ENERO DEL 11</t>
        </r>
      </text>
    </comment>
    <comment ref="Q14" authorId="1" shapeId="0" xr:uid="{00000000-0006-0000-0800-00008C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04 DE FEBRERO</t>
        </r>
      </text>
    </comment>
    <comment ref="T14" authorId="1" shapeId="0" xr:uid="{00000000-0006-0000-0800-00008D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DEPOSITO AL ITC  10 MARZO 2011</t>
        </r>
      </text>
    </comment>
    <comment ref="V14" authorId="1" shapeId="0" xr:uid="{00000000-0006-0000-0800-00008E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DEPOSITO  08 ABRIL 2011</t>
        </r>
      </text>
    </comment>
    <comment ref="X14" authorId="1" shapeId="0" xr:uid="{00000000-0006-0000-0800-00008F000000}">
      <text>
        <r>
          <rPr>
            <b/>
            <sz val="8"/>
            <color indexed="81"/>
            <rFont val="Tahoma"/>
            <family val="2"/>
          </rPr>
          <t xml:space="preserve">DEPOSITO AL ITC 12 DE MAYO 2011
</t>
        </r>
      </text>
    </comment>
    <comment ref="Z14" authorId="1" shapeId="0" xr:uid="{00000000-0006-0000-0800-000090000000}">
      <text>
        <r>
          <rPr>
            <b/>
            <sz val="8"/>
            <color indexed="81"/>
            <rFont val="Tahoma"/>
            <family val="2"/>
          </rPr>
          <t>DEPOSITO AL ITC 20 DE JUNIO 2011</t>
        </r>
      </text>
    </comment>
    <comment ref="AB14" authorId="1" shapeId="0" xr:uid="{00000000-0006-0000-0800-000091000000}">
      <text>
        <r>
          <rPr>
            <b/>
            <sz val="8"/>
            <color indexed="81"/>
            <rFont val="Tahoma"/>
            <family val="2"/>
          </rPr>
          <t>DEPOSITO AL ITC EL 22 DE JULIO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4" authorId="1" shapeId="0" xr:uid="{00000000-0006-0000-0800-000092000000}">
      <text>
        <r>
          <rPr>
            <b/>
            <sz val="8"/>
            <color indexed="81"/>
            <rFont val="Tahoma"/>
            <family val="2"/>
          </rPr>
          <t>DEPOSITO AL ITC 12 DE AGOSTO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4" authorId="1" shapeId="0" xr:uid="{00000000-0006-0000-0800-000093000000}">
      <text>
        <r>
          <rPr>
            <b/>
            <sz val="8"/>
            <color indexed="81"/>
            <rFont val="Tahoma"/>
            <family val="2"/>
          </rPr>
          <t>DEPOSITO AL ITC EL 13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4" authorId="1" shapeId="0" xr:uid="{00000000-0006-0000-0800-000094000000}">
      <text>
        <r>
          <rPr>
            <b/>
            <sz val="8"/>
            <color indexed="81"/>
            <rFont val="Tahoma"/>
            <family val="2"/>
          </rPr>
          <t>DEPOSITO AL ITC EL 12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14" authorId="1" shapeId="0" xr:uid="{00000000-0006-0000-0800-000095000000}">
      <text>
        <r>
          <rPr>
            <b/>
            <sz val="8"/>
            <color indexed="81"/>
            <rFont val="Tahoma"/>
            <family val="2"/>
          </rPr>
          <t>DEPOSITO 15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4" authorId="1" shapeId="0" xr:uid="{00000000-0006-0000-0800-000096000000}">
      <text>
        <r>
          <rPr>
            <b/>
            <sz val="8"/>
            <color indexed="81"/>
            <rFont val="Tahoma"/>
            <family val="2"/>
          </rPr>
          <t>deposito al itc 10/01/12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4" authorId="1" shapeId="0" xr:uid="{00000000-0006-0000-0800-000097000000}">
      <text>
        <r>
          <rPr>
            <b/>
            <sz val="8"/>
            <color indexed="81"/>
            <rFont val="Tahoma"/>
            <family val="2"/>
          </rPr>
          <t>DEPOSITO AL ITC 14/02/12</t>
        </r>
      </text>
    </comment>
    <comment ref="C15" authorId="0" shapeId="0" xr:uid="{00000000-0006-0000-0800-000098000000}">
      <text>
        <r>
          <rPr>
            <b/>
            <sz val="8"/>
            <color indexed="81"/>
            <rFont val="Tahoma"/>
            <family val="2"/>
          </rPr>
          <t>Camara de la Construccuion :</t>
        </r>
        <r>
          <rPr>
            <sz val="8"/>
            <color indexed="81"/>
            <rFont val="Tahoma"/>
            <family val="2"/>
          </rPr>
          <t xml:space="preserve">
SOLICITA PRORROGA DE PAGO PARA EL PRÓXIMO VIERNES 01 DE OCTUBRE</t>
        </r>
      </text>
    </comment>
    <comment ref="G15" authorId="1" shapeId="0" xr:uid="{00000000-0006-0000-0800-000099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19 DE OCTUBRE</t>
        </r>
      </text>
    </comment>
    <comment ref="G16" authorId="1" shapeId="0" xr:uid="{00000000-0006-0000-0800-00009A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CON CUPON DE 600 DEPOSITADO EN ITC EL 03 DE SEPTIEMBRE</t>
        </r>
      </text>
    </comment>
    <comment ref="I16" authorId="1" shapeId="0" xr:uid="{00000000-0006-0000-0800-00009B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CON CUPON DE 600 DEPOSITADO EN ITC EL 03 DE SEPTIEMBRE</t>
        </r>
      </text>
    </comment>
    <comment ref="K16" authorId="1" shapeId="0" xr:uid="{00000000-0006-0000-0800-00009C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19 DE OCTUBRE</t>
        </r>
      </text>
    </comment>
    <comment ref="M16" authorId="1" shapeId="0" xr:uid="{00000000-0006-0000-0800-00009D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19 DE NOVIEMBRE</t>
        </r>
      </text>
    </comment>
    <comment ref="O16" authorId="1" shapeId="0" xr:uid="{00000000-0006-0000-0800-00009E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06 DE ENERO DEL 11</t>
        </r>
      </text>
    </comment>
    <comment ref="Q16" authorId="1" shapeId="0" xr:uid="{00000000-0006-0000-0800-00009F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04 DE FEBRERO</t>
        </r>
      </text>
    </comment>
    <comment ref="T16" authorId="1" shapeId="0" xr:uid="{00000000-0006-0000-0800-0000A0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DEPOSITO AL ITC  10 MARZO 2011</t>
        </r>
      </text>
    </comment>
    <comment ref="V16" authorId="1" shapeId="0" xr:uid="{00000000-0006-0000-0800-0000A1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DEPOSITO  08 ABRIL 2011</t>
        </r>
      </text>
    </comment>
    <comment ref="X16" authorId="1" shapeId="0" xr:uid="{00000000-0006-0000-0800-0000A2000000}">
      <text>
        <r>
          <rPr>
            <b/>
            <sz val="8"/>
            <color indexed="81"/>
            <rFont val="Tahoma"/>
            <family val="2"/>
          </rPr>
          <t xml:space="preserve">DEPOSITO AL ITC 12 DE MAYO 2011
</t>
        </r>
      </text>
    </comment>
    <comment ref="Z16" authorId="1" shapeId="0" xr:uid="{00000000-0006-0000-0800-0000A3000000}">
      <text>
        <r>
          <rPr>
            <b/>
            <sz val="8"/>
            <color indexed="81"/>
            <rFont val="Tahoma"/>
            <family val="2"/>
          </rPr>
          <t>DEPOSITO AL ITC 20 DE JUNIO 2011</t>
        </r>
      </text>
    </comment>
    <comment ref="AB16" authorId="1" shapeId="0" xr:uid="{00000000-0006-0000-0800-0000A4000000}">
      <text>
        <r>
          <rPr>
            <b/>
            <sz val="8"/>
            <color indexed="81"/>
            <rFont val="Tahoma"/>
            <family val="2"/>
          </rPr>
          <t>DEPOSITO AL ITC EL 22 DE JULIO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6" authorId="1" shapeId="0" xr:uid="{00000000-0006-0000-0800-0000A5000000}">
      <text>
        <r>
          <rPr>
            <b/>
            <sz val="8"/>
            <color indexed="81"/>
            <rFont val="Tahoma"/>
            <family val="2"/>
          </rPr>
          <t>DEPOSITO AL ITC 12 DE AGOSTO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6" authorId="1" shapeId="0" xr:uid="{00000000-0006-0000-0800-0000A6000000}">
      <text>
        <r>
          <rPr>
            <b/>
            <sz val="8"/>
            <color indexed="81"/>
            <rFont val="Tahoma"/>
            <family val="2"/>
          </rPr>
          <t>DEPOSITO AL ITC EL 13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6" authorId="1" shapeId="0" xr:uid="{00000000-0006-0000-0800-0000A7000000}">
      <text>
        <r>
          <rPr>
            <b/>
            <sz val="8"/>
            <color indexed="81"/>
            <rFont val="Tahoma"/>
            <family val="2"/>
          </rPr>
          <t>DEPOSITO AL ITC EL 12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16" authorId="1" shapeId="0" xr:uid="{00000000-0006-0000-0800-0000A8000000}">
      <text>
        <r>
          <rPr>
            <b/>
            <sz val="8"/>
            <color indexed="81"/>
            <rFont val="Tahoma"/>
            <family val="2"/>
          </rPr>
          <t>DEPOSITO 15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6" authorId="1" shapeId="0" xr:uid="{00000000-0006-0000-0800-0000A9000000}">
      <text>
        <r>
          <rPr>
            <b/>
            <sz val="8"/>
            <color indexed="81"/>
            <rFont val="Tahoma"/>
            <family val="2"/>
          </rPr>
          <t>deposito al itc 10/01/12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6" authorId="1" shapeId="0" xr:uid="{00000000-0006-0000-0800-0000AA000000}">
      <text>
        <r>
          <rPr>
            <b/>
            <sz val="8"/>
            <color indexed="81"/>
            <rFont val="Tahoma"/>
            <family val="2"/>
          </rPr>
          <t>DEPOSITO AL ITC 14/02/12</t>
        </r>
      </text>
    </comment>
    <comment ref="G17" authorId="1" shapeId="0" xr:uid="{00000000-0006-0000-0800-0000AB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09 DE SEPTIEMBRE</t>
        </r>
      </text>
    </comment>
    <comment ref="I17" authorId="1" shapeId="0" xr:uid="{00000000-0006-0000-0800-0000AC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09 DE SEPTIEMBRE</t>
        </r>
      </text>
    </comment>
    <comment ref="K17" authorId="1" shapeId="0" xr:uid="{00000000-0006-0000-0800-0000AD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21 DE OCTUBRE</t>
        </r>
      </text>
    </comment>
    <comment ref="M17" authorId="1" shapeId="0" xr:uid="{00000000-0006-0000-0800-0000AE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17 DE NOVIEMBRE</t>
        </r>
      </text>
    </comment>
    <comment ref="O17" authorId="1" shapeId="0" xr:uid="{00000000-0006-0000-0800-0000AF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07 DE ENERO DEL 2011</t>
        </r>
      </text>
    </comment>
    <comment ref="Q17" authorId="1" shapeId="0" xr:uid="{00000000-0006-0000-0800-0000B0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11 FEBRERO</t>
        </r>
      </text>
    </comment>
    <comment ref="T17" authorId="1" shapeId="0" xr:uid="{00000000-0006-0000-0800-0000B1000000}">
      <text>
        <r>
          <rPr>
            <b/>
            <sz val="8"/>
            <color indexed="81"/>
            <rFont val="Tahoma"/>
            <family val="2"/>
          </rPr>
          <t>DEPOSITO AL ITC 10 DE MARZO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7" authorId="1" shapeId="0" xr:uid="{00000000-0006-0000-0800-0000B2000000}">
      <text>
        <r>
          <rPr>
            <b/>
            <sz val="8"/>
            <color indexed="81"/>
            <rFont val="Tahoma"/>
            <family val="2"/>
          </rPr>
          <t>DEPOSITO AL ITC 07 DE ABRIL</t>
        </r>
      </text>
    </comment>
    <comment ref="X17" authorId="1" shapeId="0" xr:uid="{00000000-0006-0000-0800-0000B3000000}">
      <text>
        <r>
          <rPr>
            <b/>
            <sz val="8"/>
            <color indexed="81"/>
            <rFont val="Tahoma"/>
            <family val="2"/>
          </rPr>
          <t>DEPOSITO AL ITC 11 DE MAYO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7" authorId="1" shapeId="0" xr:uid="{00000000-0006-0000-0800-0000B4000000}">
      <text>
        <r>
          <rPr>
            <b/>
            <sz val="8"/>
            <color indexed="81"/>
            <rFont val="Tahoma"/>
            <family val="2"/>
          </rPr>
          <t>DEPOSITO AL ITC 09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7" authorId="1" shapeId="0" xr:uid="{00000000-0006-0000-0800-0000B5000000}">
      <text>
        <r>
          <rPr>
            <b/>
            <sz val="8"/>
            <color indexed="81"/>
            <rFont val="Tahoma"/>
            <family val="2"/>
          </rPr>
          <t>DEPOSITO AL ITC 15 DE JULIO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7" authorId="1" shapeId="0" xr:uid="{00000000-0006-0000-0800-0000B6000000}">
      <text>
        <r>
          <rPr>
            <b/>
            <sz val="8"/>
            <color indexed="81"/>
            <rFont val="Tahoma"/>
            <family val="2"/>
          </rPr>
          <t>DEPOSITO AL ITC EL 11 DE AGOSTO 2011</t>
        </r>
      </text>
    </comment>
    <comment ref="AG17" authorId="1" shapeId="0" xr:uid="{00000000-0006-0000-0800-0000B7000000}">
      <text>
        <r>
          <rPr>
            <b/>
            <sz val="8"/>
            <color indexed="81"/>
            <rFont val="Tahoma"/>
            <family val="2"/>
          </rPr>
          <t>DEPOSITO AL ITC EL 19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7" authorId="1" shapeId="0" xr:uid="{00000000-0006-0000-0800-0000B8000000}">
      <text>
        <r>
          <rPr>
            <b/>
            <sz val="8"/>
            <color indexed="81"/>
            <rFont val="Tahoma"/>
            <family val="2"/>
          </rPr>
          <t>DEPOSITO AL ITC 12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17" authorId="1" shapeId="0" xr:uid="{00000000-0006-0000-0800-0000B9000000}">
      <text>
        <r>
          <rPr>
            <b/>
            <sz val="8"/>
            <color indexed="81"/>
            <rFont val="Tahoma"/>
            <family val="2"/>
          </rPr>
          <t>deposito al itc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7" authorId="1" shapeId="0" xr:uid="{00000000-0006-0000-0800-0000BA000000}">
      <text>
        <r>
          <rPr>
            <b/>
            <sz val="8"/>
            <color indexed="81"/>
            <rFont val="Tahoma"/>
            <family val="2"/>
          </rPr>
          <t>DEPOSITO AL ITC 17/01/12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7" authorId="1" shapeId="0" xr:uid="{00000000-0006-0000-0800-0000BB000000}">
      <text>
        <r>
          <rPr>
            <b/>
            <sz val="8"/>
            <color indexed="81"/>
            <rFont val="Tahoma"/>
            <family val="2"/>
          </rPr>
          <t>DEPOSITO 8/02/12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1" shapeId="0" xr:uid="{00000000-0006-0000-0800-0000BC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24 DE SEPTIEMBRE</t>
        </r>
      </text>
    </comment>
    <comment ref="I19" authorId="1" shapeId="0" xr:uid="{00000000-0006-0000-0800-0000BD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24 DE SEPTIEMBRE</t>
        </r>
      </text>
    </comment>
    <comment ref="K19" authorId="1" shapeId="0" xr:uid="{00000000-0006-0000-0800-0000BE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21 DE  OCTUBRE</t>
        </r>
      </text>
    </comment>
    <comment ref="M19" authorId="1" shapeId="0" xr:uid="{00000000-0006-0000-0800-0000BF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18 DE NOVIEMBRE</t>
        </r>
      </text>
    </comment>
    <comment ref="O19" authorId="1" shapeId="0" xr:uid="{00000000-0006-0000-0800-0000C0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DEPOSITO AL ITC E 07 DE ENERO 2011</t>
        </r>
      </text>
    </comment>
    <comment ref="Q19" authorId="1" shapeId="0" xr:uid="{00000000-0006-0000-0800-0000C1000000}">
      <text>
        <r>
          <rPr>
            <b/>
            <sz val="8"/>
            <color indexed="81"/>
            <rFont val="Tahoma"/>
            <family val="2"/>
          </rPr>
          <t>DEPOSITO AL ITC EL 11 DE MARZO 2011</t>
        </r>
        <r>
          <rPr>
            <sz val="8"/>
            <color indexed="81"/>
            <rFont val="Tahoma"/>
            <family val="2"/>
          </rPr>
          <t xml:space="preserve">
 </t>
        </r>
      </text>
    </comment>
    <comment ref="T19" authorId="1" shapeId="0" xr:uid="{00000000-0006-0000-0800-0000C2000000}">
      <text>
        <r>
          <rPr>
            <b/>
            <sz val="8"/>
            <color indexed="81"/>
            <rFont val="Tahoma"/>
            <family val="2"/>
          </rPr>
          <t>DEPOSITO AL ITC EL 25 DE MARZO 2011</t>
        </r>
      </text>
    </comment>
    <comment ref="V19" authorId="1" shapeId="0" xr:uid="{00000000-0006-0000-0800-0000C3000000}">
      <text>
        <r>
          <rPr>
            <b/>
            <sz val="8"/>
            <color indexed="81"/>
            <rFont val="Tahoma"/>
            <family val="2"/>
          </rPr>
          <t>DEPOSITO AL ITC 12 DE MAYO 2011.</t>
        </r>
        <r>
          <rPr>
            <sz val="8"/>
            <color indexed="81"/>
            <rFont val="Tahoma"/>
            <family val="2"/>
          </rPr>
          <t xml:space="preserve">
ESTA FACT. ESTA PENDIENTE XK KDO D PROPORCIONAR EL NUM DE AUTORIZACIÓN Y NO LO HA HECHO</t>
        </r>
      </text>
    </comment>
    <comment ref="X19" authorId="1" shapeId="0" xr:uid="{00000000-0006-0000-0800-0000C4000000}">
      <text>
        <r>
          <rPr>
            <b/>
            <sz val="8"/>
            <color indexed="81"/>
            <rFont val="Tahoma"/>
            <family val="2"/>
          </rPr>
          <t>DEPOSITO AL ITC 12 DE MAYO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9" authorId="1" shapeId="0" xr:uid="{00000000-0006-0000-0800-0000C5000000}">
      <text>
        <r>
          <rPr>
            <b/>
            <sz val="8"/>
            <color indexed="81"/>
            <rFont val="Tahoma"/>
            <family val="2"/>
          </rPr>
          <t>DEPOSITO AL ITC EL 20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9" authorId="1" shapeId="0" xr:uid="{00000000-0006-0000-0800-0000C6000000}">
      <text>
        <r>
          <rPr>
            <b/>
            <sz val="8"/>
            <color indexed="81"/>
            <rFont val="Tahoma"/>
            <family val="2"/>
          </rPr>
          <t>DEPOSITO AL ITC 02 DE AGOSTO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9" authorId="1" shapeId="0" xr:uid="{00000000-0006-0000-0800-0000C7000000}">
      <text>
        <r>
          <rPr>
            <b/>
            <sz val="8"/>
            <color indexed="81"/>
            <rFont val="Tahoma"/>
            <family val="2"/>
          </rPr>
          <t>DEPOSITO AL ITC EL 12 DE AGOSTO 2011</t>
        </r>
      </text>
    </comment>
    <comment ref="AG19" authorId="1" shapeId="0" xr:uid="{00000000-0006-0000-0800-0000C8000000}">
      <text>
        <r>
          <rPr>
            <b/>
            <sz val="8"/>
            <color indexed="81"/>
            <rFont val="Tahoma"/>
            <family val="2"/>
          </rPr>
          <t>DEPOSITO AL ITC 17/11/11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9" authorId="1" shapeId="0" xr:uid="{00000000-0006-0000-0800-0000C9000000}">
      <text>
        <r>
          <rPr>
            <b/>
            <sz val="8"/>
            <color indexed="81"/>
            <rFont val="Tahoma"/>
            <family val="2"/>
          </rPr>
          <t>DEPOSITO AL ITC 17/11/11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19" authorId="1" shapeId="0" xr:uid="{00000000-0006-0000-0800-0000CA000000}">
      <text>
        <r>
          <rPr>
            <b/>
            <sz val="8"/>
            <color indexed="81"/>
            <rFont val="Tahoma"/>
            <family val="2"/>
          </rPr>
          <t>DEPOSITO AL ITC 06/01/12. PAGO 192.00 X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9" authorId="1" shapeId="0" xr:uid="{00000000-0006-0000-0800-0000CB000000}">
      <text>
        <r>
          <rPr>
            <b/>
            <sz val="8"/>
            <color indexed="81"/>
            <rFont val="Tahoma"/>
            <family val="2"/>
          </rPr>
          <t>DEPOSITO AL ITC 06/01/12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9" authorId="1" shapeId="0" xr:uid="{00000000-0006-0000-0800-0000CC000000}">
      <text>
        <r>
          <rPr>
            <b/>
            <sz val="8"/>
            <color indexed="81"/>
            <rFont val="Tahoma"/>
            <family val="2"/>
          </rPr>
          <t>DEPOSITO AL ITC 16/02/12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1" shapeId="0" xr:uid="{00000000-0006-0000-0800-0000CD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25 DE  NOVIEMBRE</t>
        </r>
      </text>
    </comment>
    <comment ref="I20" authorId="1" shapeId="0" xr:uid="{00000000-0006-0000-0800-0000CE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25 DE  NOVIEMBRE</t>
        </r>
      </text>
    </comment>
    <comment ref="K20" authorId="1" shapeId="0" xr:uid="{00000000-0006-0000-0800-0000CF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17 DE MARZO DE  </t>
        </r>
      </text>
    </comment>
    <comment ref="M20" authorId="1" shapeId="0" xr:uid="{00000000-0006-0000-0800-0000D0000000}">
      <text>
        <r>
          <rPr>
            <b/>
            <sz val="8"/>
            <color indexed="81"/>
            <rFont val="Tahoma"/>
            <family val="2"/>
          </rPr>
          <t>DEPOSITO AL ITC 19 MAYO 2011</t>
        </r>
      </text>
    </comment>
    <comment ref="O20" authorId="1" shapeId="0" xr:uid="{00000000-0006-0000-0800-0000D1000000}">
      <text>
        <r>
          <rPr>
            <b/>
            <sz val="8"/>
            <color indexed="81"/>
            <rFont val="Tahoma"/>
            <family val="2"/>
          </rPr>
          <t>DEPOSITO AL ITC 31 DE MAYO 2011</t>
        </r>
        <r>
          <rPr>
            <sz val="8"/>
            <color indexed="81"/>
            <rFont val="Tahoma"/>
            <family val="2"/>
          </rPr>
          <t xml:space="preserve">
PAGO ESTA CANTIDAD X LOS RECARGOS</t>
        </r>
      </text>
    </comment>
    <comment ref="Q20" authorId="1" shapeId="0" xr:uid="{00000000-0006-0000-0800-0000D2000000}">
      <text>
        <r>
          <rPr>
            <b/>
            <sz val="8"/>
            <color indexed="81"/>
            <rFont val="Tahoma"/>
            <family val="2"/>
          </rPr>
          <t>DEPOSITO AL ITC EL 03 DE JUNIO 2011.
PAGO ESTA CANTIDAD X RECARGOS</t>
        </r>
      </text>
    </comment>
    <comment ref="T20" authorId="1" shapeId="0" xr:uid="{00000000-0006-0000-0800-0000D3000000}">
      <text>
        <r>
          <rPr>
            <b/>
            <sz val="8"/>
            <color indexed="81"/>
            <rFont val="Tahoma"/>
            <family val="2"/>
          </rPr>
          <t>ENTREGO CHEQUE EL 24 DE JUNIO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PAGA ESTA CANTIDAD X RECARGOS</t>
        </r>
      </text>
    </comment>
    <comment ref="V20" authorId="1" shapeId="0" xr:uid="{00000000-0006-0000-0800-0000D4000000}">
      <text>
        <r>
          <rPr>
            <b/>
            <sz val="8"/>
            <color indexed="81"/>
            <rFont val="Tahoma"/>
            <family val="2"/>
          </rPr>
          <t>ENTREGO CHEQUE EL 24 DE JUNIO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PAGA ESTA CANTIDAD X RECARGOS</t>
        </r>
      </text>
    </comment>
    <comment ref="X20" authorId="1" shapeId="0" xr:uid="{00000000-0006-0000-0800-0000D5000000}">
      <text>
        <r>
          <rPr>
            <b/>
            <sz val="8"/>
            <color indexed="81"/>
            <rFont val="Tahoma"/>
            <family val="2"/>
          </rPr>
          <t>ENTREGO CHEQUE EL 24 DE JUNIO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20" authorId="1" shapeId="0" xr:uid="{00000000-0006-0000-0800-0000D6000000}">
      <text>
        <r>
          <rPr>
            <b/>
            <sz val="8"/>
            <color indexed="81"/>
            <rFont val="Tahoma"/>
            <family val="2"/>
          </rPr>
          <t>ENTREGO CHEQUE EL 24 DE JUNIO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PAGA ESTA CANTIDAD DESCONTANDO LOS $985.99 X RECARGOS DL CHEQUEDE DEPOSITADO ANTES</t>
        </r>
      </text>
    </comment>
    <comment ref="AB20" authorId="1" shapeId="0" xr:uid="{00000000-0006-0000-0800-0000D7000000}">
      <text>
        <r>
          <rPr>
            <b/>
            <sz val="8"/>
            <color indexed="81"/>
            <rFont val="Tahoma"/>
            <family val="2"/>
          </rPr>
          <t>DEPOSITO AL ITC EL 14 DE NOVIEMBRE 2011</t>
        </r>
        <r>
          <rPr>
            <sz val="8"/>
            <color indexed="81"/>
            <rFont val="Tahoma"/>
            <family val="2"/>
          </rPr>
          <t xml:space="preserve">
PAGO 480.00 DE RECARGOS</t>
        </r>
      </text>
    </comment>
    <comment ref="AE20" authorId="1" shapeId="0" xr:uid="{00000000-0006-0000-0800-0000D8000000}">
      <text>
        <r>
          <rPr>
            <b/>
            <sz val="8"/>
            <color indexed="81"/>
            <rFont val="Tahoma"/>
            <family val="2"/>
          </rPr>
          <t>DEPOSITO AL ITC EL 14 DE NOVIEMBRE 2011. PAGO 20.00 DE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0" authorId="1" shapeId="0" xr:uid="{00000000-0006-0000-0800-0000D9000000}">
      <text>
        <r>
          <rPr>
            <b/>
            <sz val="8"/>
            <color indexed="81"/>
            <rFont val="Tahoma"/>
            <family val="2"/>
          </rPr>
          <t>DEPOSITO AL ITC 22 DE NOVIEMBRE 2011 PAGO 460.00 DE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20" authorId="1" shapeId="0" xr:uid="{00000000-0006-0000-0800-0000DA000000}">
      <text>
        <r>
          <rPr>
            <b/>
            <sz val="8"/>
            <color indexed="81"/>
            <rFont val="Tahoma"/>
            <family val="2"/>
          </rPr>
          <t>DEPOSITO AL ITC 22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1" shapeId="0" xr:uid="{00000000-0006-0000-0800-0000DB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22 DE SEPTIEMBRE</t>
        </r>
      </text>
    </comment>
    <comment ref="H21" authorId="1" shapeId="0" xr:uid="{00000000-0006-0000-0800-0000DC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 CANCELA LA FACTURA 9978 Y SE REALIZA LA 10537</t>
        </r>
      </text>
    </comment>
    <comment ref="I21" authorId="1" shapeId="0" xr:uid="{00000000-0006-0000-0800-0000DD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22 DE SEPTIEMBRE</t>
        </r>
      </text>
    </comment>
    <comment ref="J21" authorId="1" shapeId="0" xr:uid="{00000000-0006-0000-0800-0000DE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 CANCELA LA FACTURA 9978 Y SE REALIZA LA 10537</t>
        </r>
      </text>
    </comment>
    <comment ref="K21" authorId="1" shapeId="0" xr:uid="{00000000-0006-0000-0800-0000DF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27 DE  OCTUBRE</t>
        </r>
      </text>
    </comment>
    <comment ref="M21" authorId="1" shapeId="0" xr:uid="{00000000-0006-0000-0800-0000E0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 ITC EL 18 DE NOVIEMBRE</t>
        </r>
      </text>
    </comment>
    <comment ref="O21" authorId="1" shapeId="0" xr:uid="{00000000-0006-0000-0800-0000E1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 ITC EL 11 DE ENERO DEL 2001
</t>
        </r>
      </text>
    </comment>
    <comment ref="Q21" authorId="1" shapeId="0" xr:uid="{00000000-0006-0000-0800-0000E2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 ITC EL 18 DE FEBRERO DEL 2001
</t>
        </r>
      </text>
    </comment>
    <comment ref="T21" authorId="1" shapeId="0" xr:uid="{00000000-0006-0000-0800-0000E3000000}">
      <text>
        <r>
          <rPr>
            <b/>
            <sz val="8"/>
            <color indexed="81"/>
            <rFont val="Tahoma"/>
            <family val="2"/>
          </rPr>
          <t>Usuario: DEPOSITO AL ITC EL 08 ABRIL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1" authorId="1" shapeId="0" xr:uid="{00000000-0006-0000-0800-0000E4000000}">
      <text>
        <r>
          <rPr>
            <b/>
            <sz val="8"/>
            <color indexed="81"/>
            <rFont val="Tahoma"/>
            <family val="2"/>
          </rPr>
          <t>DEPOSITO AL ITC 20 DE MAYO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21" authorId="1" shapeId="0" xr:uid="{00000000-0006-0000-0800-0000E5000000}">
      <text>
        <r>
          <rPr>
            <b/>
            <sz val="8"/>
            <color indexed="81"/>
            <rFont val="Tahoma"/>
            <family val="2"/>
          </rPr>
          <t>DEPOSITO AL ITC 20 DE MAYO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21" authorId="1" shapeId="0" xr:uid="{00000000-0006-0000-0800-0000E6000000}">
      <text>
        <r>
          <rPr>
            <b/>
            <sz val="8"/>
            <color indexed="81"/>
            <rFont val="Tahoma"/>
            <family val="2"/>
          </rPr>
          <t>DEPOSITO AL ITC 16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21" authorId="1" shapeId="0" xr:uid="{00000000-0006-0000-0800-0000E7000000}">
      <text>
        <r>
          <rPr>
            <b/>
            <sz val="8"/>
            <color indexed="81"/>
            <rFont val="Tahoma"/>
            <family val="2"/>
          </rPr>
          <t>TRANSFERENCIA AL ITC 11 DE AGOSTO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1" authorId="1" shapeId="0" xr:uid="{00000000-0006-0000-0800-0000E8000000}">
      <text>
        <r>
          <rPr>
            <b/>
            <sz val="8"/>
            <color indexed="81"/>
            <rFont val="Tahoma"/>
            <family val="2"/>
          </rPr>
          <t>TRANSFERENCIA AL ITC 11 DE AGOSTO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1" authorId="1" shapeId="0" xr:uid="{00000000-0006-0000-0800-0000E9000000}">
      <text>
        <r>
          <rPr>
            <b/>
            <sz val="8"/>
            <color indexed="81"/>
            <rFont val="Tahoma"/>
            <family val="2"/>
          </rPr>
          <t>TRANSFERENCIA AL ITC 4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21" authorId="1" shapeId="0" xr:uid="{00000000-0006-0000-0800-0000EA000000}">
      <text>
        <r>
          <rPr>
            <b/>
            <sz val="8"/>
            <color indexed="81"/>
            <rFont val="Tahoma"/>
            <family val="2"/>
          </rPr>
          <t>TRANSFERENCIA AL ITC 4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21" authorId="1" shapeId="0" xr:uid="{00000000-0006-0000-0800-0000EB000000}">
      <text>
        <r>
          <rPr>
            <b/>
            <sz val="8"/>
            <color indexed="81"/>
            <rFont val="Tahoma"/>
            <family val="2"/>
          </rPr>
          <t>TRANSFERENCIA AL ITC 12/01/12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21" authorId="1" shapeId="0" xr:uid="{00000000-0006-0000-0800-0000EC000000}">
      <text>
        <r>
          <rPr>
            <b/>
            <sz val="8"/>
            <color indexed="81"/>
            <rFont val="Tahoma"/>
            <family val="2"/>
          </rPr>
          <t>TRANSFERENCIA AL ITC 10/02/12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21" authorId="1" shapeId="0" xr:uid="{00000000-0006-0000-0800-0000ED000000}">
      <text>
        <r>
          <rPr>
            <b/>
            <sz val="8"/>
            <color indexed="81"/>
            <rFont val="Tahoma"/>
            <family val="2"/>
          </rPr>
          <t>TRANSFERENCIA AL ITC 27/02/12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2" authorId="1" shapeId="0" xr:uid="{00000000-0006-0000-0800-0000EE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CON CUPON DE 600,  Y TRANSFERENCIA AL ICIC EL 21 DE SEPTIEMBRE</t>
        </r>
      </text>
    </comment>
    <comment ref="I22" authorId="1" shapeId="0" xr:uid="{00000000-0006-0000-0800-0000EF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CON CUPON DE 600,  Y TRANSFERENCIA AL ICIC EL 21 DE SEPTIEMBRE</t>
        </r>
      </text>
    </comment>
    <comment ref="K22" authorId="1" shapeId="0" xr:uid="{00000000-0006-0000-0800-0000F0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21 DE OCTUBRE</t>
        </r>
      </text>
    </comment>
    <comment ref="M22" authorId="1" shapeId="0" xr:uid="{00000000-0006-0000-0800-0000F1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22 DE NOVIEBRE</t>
        </r>
      </text>
    </comment>
    <comment ref="O22" authorId="1" shapeId="0" xr:uid="{00000000-0006-0000-0800-0000F2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05 DE ENERO DEL 2011</t>
        </r>
      </text>
    </comment>
    <comment ref="Q22" authorId="1" shapeId="0" xr:uid="{00000000-0006-0000-0800-0000F3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08 FEBRERO DEL 2011</t>
        </r>
      </text>
    </comment>
    <comment ref="T22" authorId="1" shapeId="0" xr:uid="{00000000-0006-0000-0800-0000F4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TRANSFERENCIA AL ITC EL  14 MARZO 
DEL 2011</t>
        </r>
      </text>
    </comment>
    <comment ref="V22" authorId="1" shapeId="0" xr:uid="{00000000-0006-0000-0800-0000F5000000}">
      <text>
        <r>
          <rPr>
            <b/>
            <sz val="8"/>
            <color indexed="81"/>
            <rFont val="Tahoma"/>
            <family val="2"/>
          </rPr>
          <t>Usuario: TRANSFERENCIA AL ITC 1 ABRIL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22" authorId="1" shapeId="0" xr:uid="{00000000-0006-0000-0800-0000F6000000}">
      <text>
        <r>
          <rPr>
            <b/>
            <sz val="8"/>
            <color indexed="81"/>
            <rFont val="Tahoma"/>
            <family val="2"/>
          </rPr>
          <t>TRANSFERENCIA AL ITC 16 DE MAYO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22" authorId="1" shapeId="0" xr:uid="{00000000-0006-0000-0800-0000F7000000}">
      <text>
        <r>
          <rPr>
            <b/>
            <sz val="8"/>
            <color indexed="81"/>
            <rFont val="Tahoma"/>
            <family val="2"/>
          </rPr>
          <t>TRANSFERENCIA AL ITC 20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22" authorId="1" shapeId="0" xr:uid="{00000000-0006-0000-0800-0000F8000000}">
      <text>
        <r>
          <rPr>
            <b/>
            <sz val="8"/>
            <color indexed="81"/>
            <rFont val="Tahoma"/>
            <family val="2"/>
          </rPr>
          <t>TRANSFERENCIA AL ITC 18 JULIO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2" authorId="1" shapeId="0" xr:uid="{00000000-0006-0000-0800-0000F9000000}">
      <text>
        <r>
          <rPr>
            <b/>
            <sz val="8"/>
            <color indexed="81"/>
            <rFont val="Tahoma"/>
            <family val="2"/>
          </rPr>
          <t>TRANSFERENCIA AL ITC 23 AGOSTO 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2" authorId="1" shapeId="0" xr:uid="{00000000-0006-0000-0800-0000FA000000}">
      <text>
        <r>
          <rPr>
            <b/>
            <sz val="8"/>
            <color indexed="81"/>
            <rFont val="Tahoma"/>
            <family val="2"/>
          </rPr>
          <t>TRANSFERENCIA AL ITC 26 DE SEPTIEMBRE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22" authorId="1" shapeId="0" xr:uid="{00000000-0006-0000-0800-0000FB000000}">
      <text>
        <r>
          <rPr>
            <b/>
            <sz val="8"/>
            <color indexed="81"/>
            <rFont val="Tahoma"/>
            <family val="2"/>
          </rPr>
          <t>transferencia al itc 09 noviembre 2011 TANSFERENCIA 16 DE NOVIEMBRE X 100.00
PAGO LA DIFERENCIA CON TRANSFERENCIA 16/11/11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22" authorId="1" shapeId="0" xr:uid="{00000000-0006-0000-0800-0000FC000000}">
      <text>
        <r>
          <rPr>
            <b/>
            <sz val="8"/>
            <color indexed="81"/>
            <rFont val="Tahoma"/>
            <family val="2"/>
          </rPr>
          <t>TRANSFERENCIA AL ITC 07 DE DICIEMBRE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22" authorId="1" shapeId="0" xr:uid="{00000000-0006-0000-0800-0000FD000000}">
      <text>
        <r>
          <rPr>
            <sz val="8"/>
            <color indexed="81"/>
            <rFont val="Tahoma"/>
            <family val="2"/>
          </rPr>
          <t xml:space="preserve">transferencia al itc 20/01/12
</t>
        </r>
      </text>
    </comment>
    <comment ref="AO22" authorId="1" shapeId="0" xr:uid="{00000000-0006-0000-0800-0000FE000000}">
      <text>
        <r>
          <rPr>
            <b/>
            <sz val="8"/>
            <color indexed="81"/>
            <rFont val="Tahoma"/>
            <family val="2"/>
          </rPr>
          <t>TRANSFERENCIA AL ITC 22/02/12</t>
        </r>
      </text>
    </comment>
    <comment ref="O24" authorId="1" shapeId="0" xr:uid="{00000000-0006-0000-0800-0000FF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20 DE ENERO DEL 11</t>
        </r>
      </text>
    </comment>
    <comment ref="AB25" authorId="1" shapeId="0" xr:uid="{00000000-0006-0000-0800-000000010000}">
      <text>
        <r>
          <rPr>
            <b/>
            <sz val="8"/>
            <color indexed="81"/>
            <rFont val="Tahoma"/>
            <family val="2"/>
          </rPr>
          <t>PAGO CON TARJETA EL 13 DE JULIO 2011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SOLO VA A TOMAR ESTA MATERIA</t>
        </r>
      </text>
    </comment>
    <comment ref="AE26" authorId="1" shapeId="0" xr:uid="{00000000-0006-0000-0800-000001010000}">
      <text>
        <r>
          <rPr>
            <b/>
            <sz val="8"/>
            <color indexed="81"/>
            <rFont val="Tahoma"/>
            <family val="2"/>
          </rPr>
          <t>PAGO EN EFECTIVO EL 26/08 VA A TOMAR ESTA MATERIA.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1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Socio</t>
        </r>
      </text>
    </comment>
    <comment ref="B13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SOCIO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contabilidad</author>
    <author>Ady</author>
    <author>auxcontable</author>
    <author>GteAdmin</author>
  </authors>
  <commentList>
    <comment ref="H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ANALISIS DE COSTOS</t>
        </r>
      </text>
    </comment>
    <comment ref="J3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PROGRAMACION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00000000-0006-0000-0A00-000003000000}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>CONTABILIDAD Y FINANZAS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LEGISLACION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" authorId="0" shapeId="0" xr:uid="{00000000-0006-0000-0A00-000006000000}">
      <text>
        <r>
          <rPr>
            <b/>
            <sz val="8"/>
            <color indexed="81"/>
            <rFont val="Tahoma"/>
            <family val="2"/>
          </rPr>
          <t>DEPOSITO AL ITC 20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>DEPOSITO AL ITC 27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DEPOSITO AL ITC 25 DE NOVIEMBRE 2011 PAGA 150.00 DE RECARGOS.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DEPOSITO AL ITC 23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DEPOSITO AL ITC 14 DE OCTUBRE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0" shapeId="0" xr:uid="{00000000-0006-0000-0A00-00000B000000}">
      <text>
        <r>
          <rPr>
            <b/>
            <sz val="8"/>
            <color indexed="81"/>
            <rFont val="Tahoma"/>
            <family val="2"/>
          </rPr>
          <t>DEPOSITO AL ITC 13/01/12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 xr:uid="{00000000-0006-0000-0A00-00000C000000}">
      <text>
        <r>
          <rPr>
            <b/>
            <sz val="8"/>
            <color indexed="81"/>
            <rFont val="Tahoma"/>
            <family val="2"/>
          </rPr>
          <t>DEPOSITO AL ITC 27/01/12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0" shapeId="0" xr:uid="{00000000-0006-0000-0A00-00000D000000}">
      <text>
        <r>
          <rPr>
            <b/>
            <sz val="8"/>
            <color indexed="81"/>
            <rFont val="Tahoma"/>
            <family val="2"/>
          </rPr>
          <t>20/04/12</t>
        </r>
      </text>
    </comment>
    <comment ref="P5" authorId="0" shapeId="0" xr:uid="{00000000-0006-0000-0A00-00000E000000}">
      <text>
        <r>
          <rPr>
            <b/>
            <sz val="8"/>
            <color indexed="81"/>
            <rFont val="Tahoma"/>
            <family val="2"/>
          </rPr>
          <t>20/04/12</t>
        </r>
      </text>
    </comment>
    <comment ref="R5" authorId="0" shapeId="0" xr:uid="{00000000-0006-0000-0A00-00000F000000}">
      <text>
        <r>
          <rPr>
            <b/>
            <sz val="8"/>
            <color indexed="81"/>
            <rFont val="Tahoma"/>
            <family val="2"/>
          </rPr>
          <t>20/04/12</t>
        </r>
      </text>
    </comment>
    <comment ref="U5" authorId="0" shapeId="0" xr:uid="{00000000-0006-0000-0A00-000010000000}">
      <text>
        <r>
          <rPr>
            <sz val="8"/>
            <color indexed="81"/>
            <rFont val="Tahoma"/>
            <family val="2"/>
          </rPr>
          <t xml:space="preserve">30/03/12
</t>
        </r>
      </text>
    </comment>
    <comment ref="X5" authorId="1" shapeId="0" xr:uid="{00000000-0006-0000-0A00-000011000000}">
      <text>
        <r>
          <rPr>
            <b/>
            <sz val="8"/>
            <color indexed="81"/>
            <rFont val="Tahoma"/>
            <family val="2"/>
          </rPr>
          <t>14/09/12</t>
        </r>
      </text>
    </comment>
    <comment ref="Z5" authorId="1" shapeId="0" xr:uid="{00000000-0006-0000-0A00-000012000000}">
      <text>
        <r>
          <rPr>
            <b/>
            <sz val="8"/>
            <color indexed="81"/>
            <rFont val="Tahoma"/>
            <family val="2"/>
          </rPr>
          <t>PAGO 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" authorId="1" shapeId="0" xr:uid="{00000000-0006-0000-0A00-000013000000}">
      <text>
        <r>
          <rPr>
            <b/>
            <sz val="8"/>
            <color indexed="81"/>
            <rFont val="Tahoma"/>
            <family val="2"/>
          </rPr>
          <t>PAGO 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 shapeId="0" xr:uid="{00000000-0006-0000-0A00-000014000000}">
      <text>
        <r>
          <rPr>
            <b/>
            <sz val="8"/>
            <color indexed="81"/>
            <rFont val="Tahoma"/>
            <family val="2"/>
          </rPr>
          <t>DEPOSITO AL ITC 15 DE SEPTIEMBRE 2011</t>
        </r>
      </text>
    </comment>
    <comment ref="H6" authorId="0" shapeId="0" xr:uid="{00000000-0006-0000-0A00-000015000000}">
      <text>
        <r>
          <rPr>
            <b/>
            <sz val="8"/>
            <color indexed="81"/>
            <rFont val="Tahoma"/>
            <family val="2"/>
          </rPr>
          <t>DEPOSITO AL ITC 15 DE SEPTIEMBRE 2011. TIENE A FAVOR $192.00 PARA EL PAGO DE LA PROXIMA MENSUALIDAD X PRONTO PAGO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A00-000016000000}">
      <text>
        <r>
          <rPr>
            <b/>
            <sz val="8"/>
            <color indexed="81"/>
            <rFont val="Tahoma"/>
            <family val="2"/>
          </rPr>
          <t>DEPOSITO AL ITC 07 DE NOVIEMBRE 2011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+ 192 Q TENIA A FAVOR</t>
        </r>
      </text>
    </comment>
    <comment ref="L6" authorId="0" shapeId="0" xr:uid="{00000000-0006-0000-0A00-000017000000}">
      <text>
        <r>
          <rPr>
            <b/>
            <sz val="8"/>
            <color indexed="81"/>
            <rFont val="Tahoma"/>
            <family val="2"/>
          </rPr>
          <t>DEPOSITO AL ITC 03 DE ENERO 2012 PAGO $310.00 DE RECARGOS.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" authorId="0" shapeId="0" xr:uid="{00000000-0006-0000-0A00-000018000000}">
      <text>
        <r>
          <rPr>
            <b/>
            <sz val="8"/>
            <color indexed="81"/>
            <rFont val="Tahoma"/>
            <family val="2"/>
          </rPr>
          <t>deposito al itc 05/01/12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" authorId="0" shapeId="0" xr:uid="{00000000-0006-0000-0A00-000019000000}">
      <text>
        <r>
          <rPr>
            <b/>
            <sz val="8"/>
            <color indexed="81"/>
            <rFont val="Tahoma"/>
            <family val="2"/>
          </rPr>
          <t>DEPOSITO AL ITC 23/2/12</t>
        </r>
      </text>
    </comment>
    <comment ref="R6" authorId="0" shapeId="0" xr:uid="{00000000-0006-0000-0A00-00001A000000}">
      <text>
        <r>
          <rPr>
            <b/>
            <sz val="8"/>
            <color indexed="81"/>
            <rFont val="Tahoma"/>
            <family val="2"/>
          </rPr>
          <t>TRANSFERENCIA AL ITC 30/03/12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 shapeId="0" xr:uid="{00000000-0006-0000-0A00-00001B000000}">
      <text>
        <r>
          <rPr>
            <b/>
            <sz val="8"/>
            <color indexed="81"/>
            <rFont val="Tahoma"/>
            <family val="2"/>
          </rPr>
          <t>TRANSFERENCIA AL ITC 30/03/12</t>
        </r>
      </text>
    </comment>
    <comment ref="X6" authorId="1" shapeId="0" xr:uid="{00000000-0006-0000-0A00-00001C000000}">
      <text>
        <r>
          <rPr>
            <b/>
            <sz val="8"/>
            <color indexed="81"/>
            <rFont val="Tahoma"/>
            <family val="2"/>
          </rPr>
          <t>13/06/12</t>
        </r>
      </text>
    </comment>
    <comment ref="Z6" authorId="1" shapeId="0" xr:uid="{00000000-0006-0000-0A00-00001D000000}">
      <text>
        <r>
          <rPr>
            <b/>
            <sz val="8"/>
            <color indexed="81"/>
            <rFont val="Tahoma"/>
            <family val="2"/>
          </rPr>
          <t>13/06/12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6" authorId="1" shapeId="0" xr:uid="{00000000-0006-0000-0A00-00001E000000}">
      <text>
        <r>
          <rPr>
            <b/>
            <sz val="8"/>
            <color indexed="81"/>
            <rFont val="Tahoma"/>
            <family val="2"/>
          </rPr>
          <t>25/07/12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6" authorId="1" shapeId="0" xr:uid="{00000000-0006-0000-0A00-00001F000000}">
      <text>
        <r>
          <rPr>
            <b/>
            <sz val="8"/>
            <color indexed="81"/>
            <rFont val="Tahoma"/>
            <family val="2"/>
          </rPr>
          <t>29/08/12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6" authorId="1" shapeId="0" xr:uid="{00000000-0006-0000-0A00-000020000000}">
      <text>
        <r>
          <rPr>
            <b/>
            <sz val="8"/>
            <color indexed="81"/>
            <rFont val="Tahoma"/>
            <family val="2"/>
          </rPr>
          <t>29/08/12</t>
        </r>
        <r>
          <rPr>
            <sz val="8"/>
            <color indexed="81"/>
            <rFont val="Tahoma"/>
            <family val="2"/>
          </rPr>
          <t xml:space="preserve">
QUEDA UN SALDO A FAVOR DE </t>
        </r>
        <r>
          <rPr>
            <b/>
            <sz val="8"/>
            <color indexed="81"/>
            <rFont val="Tahoma"/>
            <family val="2"/>
          </rPr>
          <t>682.00</t>
        </r>
      </text>
    </comment>
    <comment ref="AI6" authorId="1" shapeId="0" xr:uid="{00000000-0006-0000-0A00-000021000000}">
      <text>
        <r>
          <rPr>
            <b/>
            <sz val="8"/>
            <color indexed="81"/>
            <rFont val="Tahoma"/>
            <family val="2"/>
          </rPr>
          <t>11/10/12 PAGO ESTA CANTIDAD XQ TENIA SALDO A FAVOR VER EL MES ANTERIOR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6" authorId="1" shapeId="0" xr:uid="{00000000-0006-0000-0A00-000022000000}">
      <text>
        <r>
          <rPr>
            <b/>
            <sz val="8"/>
            <color indexed="81"/>
            <rFont val="Tahoma"/>
            <family val="2"/>
          </rPr>
          <t>31/10/12</t>
        </r>
      </text>
    </comment>
    <comment ref="AM6" authorId="1" shapeId="0" xr:uid="{00000000-0006-0000-0A00-000023000000}">
      <text>
        <r>
          <rPr>
            <b/>
            <sz val="8"/>
            <color indexed="81"/>
            <rFont val="Tahoma"/>
            <family val="2"/>
          </rPr>
          <t>24/01/13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6" authorId="1" shapeId="0" xr:uid="{00000000-0006-0000-0A00-000024000000}">
      <text>
        <r>
          <rPr>
            <b/>
            <sz val="8"/>
            <color indexed="81"/>
            <rFont val="Tahoma"/>
            <family val="2"/>
          </rPr>
          <t xml:space="preserve">24/01/13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6" authorId="1" shapeId="0" xr:uid="{00000000-0006-0000-0A00-000025000000}">
      <text>
        <r>
          <rPr>
            <b/>
            <sz val="8"/>
            <color indexed="81"/>
            <rFont val="Tahoma"/>
            <family val="2"/>
          </rPr>
          <t xml:space="preserve">24/01/13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 shapeId="0" xr:uid="{00000000-0006-0000-0A00-000026000000}">
      <text>
        <r>
          <rPr>
            <b/>
            <sz val="8"/>
            <color indexed="81"/>
            <rFont val="Tahoma"/>
            <family val="2"/>
          </rPr>
          <t>DEPOSITO AL ITC 23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A00-000027000000}">
      <text>
        <r>
          <rPr>
            <b/>
            <sz val="8"/>
            <color indexed="81"/>
            <rFont val="Tahoma"/>
            <family val="2"/>
          </rPr>
          <t>DEPOSITO AL ITC 01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 xr:uid="{00000000-0006-0000-0A00-000028000000}">
      <text>
        <r>
          <rPr>
            <b/>
            <sz val="8"/>
            <color indexed="81"/>
            <rFont val="Tahoma"/>
            <family val="2"/>
          </rPr>
          <t>DEPOSITO AL ITC EL 30 DE NOVIEMBRE PAGA 150.00 DE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00000000-0006-0000-0A00-000029000000}">
      <text>
        <r>
          <rPr>
            <b/>
            <sz val="8"/>
            <color indexed="81"/>
            <rFont val="Tahoma"/>
            <family val="2"/>
          </rPr>
          <t>DEPOSITO AL ITC 11/01/12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7" authorId="0" shapeId="0" xr:uid="{00000000-0006-0000-0A00-00002A000000}">
      <text>
        <r>
          <rPr>
            <b/>
            <sz val="8"/>
            <color indexed="81"/>
            <rFont val="Tahoma"/>
            <family val="2"/>
          </rPr>
          <t>DEPOSITO AL ITC 13/02/12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 shapeId="0" xr:uid="{00000000-0006-0000-0A00-00002B000000}">
      <text>
        <r>
          <rPr>
            <b/>
            <sz val="8"/>
            <color indexed="81"/>
            <rFont val="Tahoma"/>
            <family val="2"/>
          </rPr>
          <t>PAGO 16/03/12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" authorId="0" shapeId="0" xr:uid="{00000000-0006-0000-0A00-00002C000000}">
      <text>
        <r>
          <rPr>
            <b/>
            <sz val="8"/>
            <color indexed="81"/>
            <rFont val="Tahoma"/>
            <family val="2"/>
          </rPr>
          <t>07/05/12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" authorId="0" shapeId="0" xr:uid="{00000000-0006-0000-0A00-00002D000000}">
      <text>
        <r>
          <rPr>
            <b/>
            <sz val="8"/>
            <color indexed="81"/>
            <rFont val="Tahoma"/>
            <family val="2"/>
          </rPr>
          <t>07/05/12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7" authorId="1" shapeId="0" xr:uid="{00000000-0006-0000-0A00-00002E000000}">
      <text>
        <r>
          <rPr>
            <b/>
            <sz val="8"/>
            <color indexed="81"/>
            <rFont val="Tahoma"/>
            <family val="2"/>
          </rPr>
          <t>25/06/12 PAGO SIN RECARGOS POR APOYO CONCEDIDO X CHUY</t>
        </r>
      </text>
    </comment>
    <comment ref="Z7" authorId="1" shapeId="0" xr:uid="{00000000-0006-0000-0A00-00002F000000}">
      <text>
        <r>
          <rPr>
            <b/>
            <sz val="8"/>
            <color indexed="81"/>
            <rFont val="Tahoma"/>
            <family val="2"/>
          </rPr>
          <t>25/06/12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7" authorId="1" shapeId="0" xr:uid="{00000000-0006-0000-0A00-000030000000}">
      <text>
        <r>
          <rPr>
            <b/>
            <sz val="8"/>
            <color indexed="81"/>
            <rFont val="Tahoma"/>
            <family val="2"/>
          </rPr>
          <t>10/07/12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7" authorId="1" shapeId="0" xr:uid="{00000000-0006-0000-0A00-000031000000}">
      <text>
        <r>
          <rPr>
            <b/>
            <sz val="8"/>
            <color indexed="81"/>
            <rFont val="Tahoma"/>
            <family val="2"/>
          </rPr>
          <t>PAGO EN CAJA Y SE DEPOSITO EL 6/08/12</t>
        </r>
      </text>
    </comment>
    <comment ref="AF7" authorId="1" shapeId="0" xr:uid="{00000000-0006-0000-0A00-000032000000}">
      <text>
        <r>
          <rPr>
            <b/>
            <sz val="8"/>
            <color indexed="81"/>
            <rFont val="Tahoma"/>
            <family val="2"/>
          </rPr>
          <t>03/09/12</t>
        </r>
      </text>
    </comment>
    <comment ref="AI7" authorId="1" shapeId="0" xr:uid="{00000000-0006-0000-0A00-000033000000}">
      <text>
        <r>
          <rPr>
            <b/>
            <sz val="8"/>
            <color indexed="81"/>
            <rFont val="Tahoma"/>
            <family val="2"/>
          </rPr>
          <t>24/01/13</t>
        </r>
      </text>
    </comment>
    <comment ref="AK7" authorId="1" shapeId="0" xr:uid="{00000000-0006-0000-0A00-000034000000}">
      <text>
        <r>
          <rPr>
            <b/>
            <sz val="8"/>
            <color indexed="81"/>
            <rFont val="Tahoma"/>
            <family val="2"/>
          </rPr>
          <t>24/01/13 PAGO 6,000 SE CONSIDERA 1 MENSUALIDA I QUEDAN PEND 400 D ESTA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7" authorId="1" shapeId="0" xr:uid="{00000000-0006-0000-0A00-000035000000}">
      <text>
        <r>
          <rPr>
            <b/>
            <sz val="8"/>
            <color indexed="81"/>
            <rFont val="Tahoma"/>
            <family val="2"/>
          </rPr>
          <t>PAGA 5000 SE TOMAN LOS 400 DE LA ANTERIOR Y SE PAGA ESTA  Y QUEDAN 1,400 P/LA SIGUIENTE</t>
        </r>
      </text>
    </comment>
    <comment ref="AO7" authorId="1" shapeId="0" xr:uid="{00000000-0006-0000-0A00-000036000000}">
      <text>
        <r>
          <rPr>
            <b/>
            <sz val="8"/>
            <color indexed="81"/>
            <rFont val="Tahoma"/>
            <family val="2"/>
          </rPr>
          <t xml:space="preserve">PAGA 5000 SE TOMAN 1,800 DE ESTE PAGO MAS LO EL SALDO PENDIENTE DEL OTRO MES QUDEA SALDO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7" authorId="1" shapeId="0" xr:uid="{00000000-0006-0000-0A00-000037000000}">
      <text>
        <r>
          <rPr>
            <b/>
            <sz val="8"/>
            <color indexed="81"/>
            <rFont val="Tahoma"/>
            <family val="2"/>
          </rPr>
          <t>01/03/13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7" authorId="1" shapeId="0" xr:uid="{00000000-0006-0000-0A00-000038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17-DIC-13</t>
        </r>
      </text>
    </comment>
    <comment ref="F8" authorId="0" shapeId="0" xr:uid="{00000000-0006-0000-0A00-000039000000}">
      <text>
        <r>
          <rPr>
            <b/>
            <sz val="8"/>
            <color indexed="81"/>
            <rFont val="Tahoma"/>
            <family val="2"/>
          </rPr>
          <t>DEPOSITO AL ITC 21 DE OCTUBRE 2011. COMO NO SE FACTURO EN 2011 TUVO K VOLVER A PAGAR 05/10/12 PARA PEDIR FACTURA Y SOLICITAR REEMBOLSO</t>
        </r>
      </text>
    </comment>
    <comment ref="H8" authorId="0" shapeId="0" xr:uid="{00000000-0006-0000-0A00-00003A000000}">
      <text>
        <r>
          <rPr>
            <b/>
            <sz val="8"/>
            <color indexed="81"/>
            <rFont val="Tahoma"/>
            <family val="2"/>
          </rPr>
          <t>TRANSFERENCIA 23/12/11</t>
        </r>
      </text>
    </comment>
    <comment ref="J8" authorId="0" shapeId="0" xr:uid="{00000000-0006-0000-0A00-00003B000000}">
      <text>
        <r>
          <rPr>
            <b/>
            <sz val="8"/>
            <color indexed="81"/>
            <rFont val="Tahoma"/>
            <family val="2"/>
          </rPr>
          <t>TRANSFERENCIA 23/12/11</t>
        </r>
      </text>
    </comment>
    <comment ref="L8" authorId="0" shapeId="0" xr:uid="{00000000-0006-0000-0A00-00003C000000}">
      <text>
        <r>
          <rPr>
            <b/>
            <sz val="8"/>
            <color indexed="81"/>
            <rFont val="Tahoma"/>
            <family val="2"/>
          </rPr>
          <t>TRANSFERENCIA 23/12/11</t>
        </r>
      </text>
    </comment>
    <comment ref="N8" authorId="0" shapeId="0" xr:uid="{00000000-0006-0000-0A00-00003D000000}">
      <text>
        <r>
          <rPr>
            <b/>
            <sz val="8"/>
            <color indexed="81"/>
            <rFont val="Tahoma"/>
            <family val="2"/>
          </rPr>
          <t>TRANSFERENCIA 23/12/11</t>
        </r>
      </text>
    </comment>
    <comment ref="P8" authorId="0" shapeId="0" xr:uid="{00000000-0006-0000-0A00-00003E000000}">
      <text>
        <r>
          <rPr>
            <b/>
            <sz val="8"/>
            <color indexed="81"/>
            <rFont val="Tahoma"/>
            <family val="2"/>
          </rPr>
          <t>TRANSFERENCIA 23/12/11</t>
        </r>
      </text>
    </comment>
    <comment ref="R8" authorId="0" shapeId="0" xr:uid="{00000000-0006-0000-0A00-00003F000000}">
      <text>
        <r>
          <rPr>
            <b/>
            <sz val="8"/>
            <color indexed="81"/>
            <rFont val="Tahoma"/>
            <family val="2"/>
          </rPr>
          <t>TRANSFERENCIA 23/12/11</t>
        </r>
      </text>
    </comment>
    <comment ref="U8" authorId="1" shapeId="0" xr:uid="{00000000-0006-0000-0A00-000040000000}">
      <text>
        <r>
          <rPr>
            <b/>
            <sz val="8"/>
            <color indexed="81"/>
            <rFont val="Tahoma"/>
            <family val="2"/>
          </rPr>
          <t>05/10/12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 xr:uid="{00000000-0006-0000-0A00-000041000000}">
      <text>
        <r>
          <rPr>
            <b/>
            <sz val="8"/>
            <color indexed="81"/>
            <rFont val="Tahoma"/>
            <family val="2"/>
          </rPr>
          <t>DEPOSITO AL ITC 14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00000000-0006-0000-0A00-000042000000}">
      <text>
        <r>
          <rPr>
            <b/>
            <sz val="8"/>
            <color indexed="81"/>
            <rFont val="Tahoma"/>
            <family val="2"/>
          </rPr>
          <t>DEPOSITO AL ITC 11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" authorId="0" shapeId="0" xr:uid="{00000000-0006-0000-0A00-000043000000}">
      <text>
        <r>
          <rPr>
            <b/>
            <sz val="8"/>
            <color indexed="81"/>
            <rFont val="Tahoma"/>
            <family val="2"/>
          </rPr>
          <t>DEPOSITO AL ITC 04 DE NOVIEMBRE 2011 04 DE NOVIEMBRE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 shapeId="0" xr:uid="{00000000-0006-0000-0A00-000044000000}">
      <text>
        <r>
          <rPr>
            <b/>
            <sz val="8"/>
            <color indexed="81"/>
            <rFont val="Tahoma"/>
            <family val="2"/>
          </rPr>
          <t>DEPOSITO AL ITC 05 DE DICIEMBRE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9" authorId="0" shapeId="0" xr:uid="{00000000-0006-0000-0A00-000045000000}">
      <text>
        <r>
          <rPr>
            <b/>
            <sz val="8"/>
            <color indexed="81"/>
            <rFont val="Tahoma"/>
            <family val="2"/>
          </rPr>
          <t>DEPOSITO AL ITC 05/01/12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" authorId="0" shapeId="0" xr:uid="{00000000-0006-0000-0A00-000046000000}">
      <text>
        <r>
          <rPr>
            <b/>
            <sz val="8"/>
            <color indexed="81"/>
            <rFont val="Tahoma"/>
            <family val="2"/>
          </rPr>
          <t>DEPOSITO 05/3/12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9" authorId="0" shapeId="0" xr:uid="{00000000-0006-0000-0A00-000047000000}">
      <text>
        <r>
          <rPr>
            <b/>
            <sz val="8"/>
            <color indexed="81"/>
            <rFont val="Tahoma"/>
            <family val="2"/>
          </rPr>
          <t>DEPOSITO AL ITC 03/04/12</t>
        </r>
      </text>
    </comment>
    <comment ref="X9" authorId="0" shapeId="0" xr:uid="{00000000-0006-0000-0A00-000048000000}">
      <text>
        <r>
          <rPr>
            <b/>
            <sz val="8"/>
            <color indexed="81"/>
            <rFont val="Tahoma"/>
            <family val="2"/>
          </rPr>
          <t>03/05/12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9" authorId="0" shapeId="0" xr:uid="{00000000-0006-0000-0A00-000049000000}">
      <text>
        <r>
          <rPr>
            <b/>
            <sz val="8"/>
            <color indexed="81"/>
            <rFont val="Tahoma"/>
            <family val="2"/>
          </rPr>
          <t>05/06/12</t>
        </r>
      </text>
    </comment>
    <comment ref="AB9" authorId="1" shapeId="0" xr:uid="{00000000-0006-0000-0A00-00004A000000}">
      <text>
        <r>
          <rPr>
            <b/>
            <sz val="8"/>
            <color indexed="81"/>
            <rFont val="Tahoma"/>
            <family val="2"/>
          </rPr>
          <t>18/07/12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9" authorId="1" shapeId="0" xr:uid="{00000000-0006-0000-0A00-00004B000000}">
      <text>
        <r>
          <rPr>
            <b/>
            <sz val="8"/>
            <color indexed="81"/>
            <rFont val="Tahoma"/>
            <family val="2"/>
          </rPr>
          <t>01/08/12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9" authorId="1" shapeId="0" xr:uid="{00000000-0006-0000-0A00-00004C000000}">
      <text>
        <r>
          <rPr>
            <b/>
            <sz val="8"/>
            <color indexed="81"/>
            <rFont val="Tahoma"/>
            <family val="2"/>
          </rPr>
          <t>27/11/12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9" authorId="1" shapeId="0" xr:uid="{00000000-0006-0000-0A00-00004D000000}">
      <text>
        <r>
          <rPr>
            <b/>
            <sz val="8"/>
            <color indexed="81"/>
            <rFont val="Tahoma"/>
            <family val="2"/>
          </rPr>
          <t>19/12/12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9" authorId="1" shapeId="0" xr:uid="{00000000-0006-0000-0A00-00004E000000}">
      <text>
        <r>
          <rPr>
            <b/>
            <sz val="8"/>
            <color indexed="81"/>
            <rFont val="Tahoma"/>
            <family val="2"/>
          </rPr>
          <t>19/03/13</t>
        </r>
      </text>
    </comment>
    <comment ref="F10" authorId="0" shapeId="0" xr:uid="{00000000-0006-0000-0A00-00004F000000}">
      <text>
        <r>
          <rPr>
            <b/>
            <sz val="8"/>
            <color indexed="81"/>
            <rFont val="Tahoma"/>
            <family val="2"/>
          </rPr>
          <t>DEPOSITO AL ITC EL 23 DE SEPTIEMBRE 2011</t>
        </r>
      </text>
    </comment>
    <comment ref="H10" authorId="0" shapeId="0" xr:uid="{00000000-0006-0000-0A00-000050000000}">
      <text>
        <r>
          <rPr>
            <b/>
            <sz val="8"/>
            <color indexed="81"/>
            <rFont val="Tahoma"/>
            <family val="2"/>
          </rPr>
          <t>DEPOSITO AL ITC 14 DE OCTUBRE 2011. TIENE 72.00 A FAVOR PARA LA SIGUIENTE MATERIA.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 shapeId="0" xr:uid="{00000000-0006-0000-0A00-000051000000}">
      <text>
        <r>
          <rPr>
            <b/>
            <sz val="8"/>
            <color indexed="81"/>
            <rFont val="Tahoma"/>
            <family val="2"/>
          </rPr>
          <t>deposito al itc 14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 xr:uid="{00000000-0006-0000-0A00-000052000000}">
      <text>
        <r>
          <rPr>
            <b/>
            <sz val="8"/>
            <color indexed="81"/>
            <rFont val="Tahoma"/>
            <family val="2"/>
          </rPr>
          <t>TRANSFERENCIA AL ITC 12/12/11</t>
        </r>
      </text>
    </comment>
    <comment ref="N10" authorId="0" shapeId="0" xr:uid="{00000000-0006-0000-0A00-000053000000}">
      <text>
        <r>
          <rPr>
            <b/>
            <sz val="8"/>
            <color indexed="81"/>
            <rFont val="Tahoma"/>
            <family val="2"/>
          </rPr>
          <t>transferencia al itc 25/01/12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0" authorId="0" shapeId="0" xr:uid="{00000000-0006-0000-0A00-000054000000}">
      <text>
        <r>
          <rPr>
            <b/>
            <sz val="8"/>
            <color indexed="81"/>
            <rFont val="Tahoma"/>
            <family val="2"/>
          </rPr>
          <t>TRANSFERENCIA 29/2/12</t>
        </r>
      </text>
    </comment>
    <comment ref="R10" authorId="0" shapeId="0" xr:uid="{00000000-0006-0000-0A00-000055000000}">
      <text>
        <r>
          <rPr>
            <b/>
            <sz val="8"/>
            <color indexed="81"/>
            <rFont val="Tahoma"/>
            <family val="2"/>
          </rPr>
          <t xml:space="preserve">TRANSFERENCIA 29/02/12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0" authorId="0" shapeId="0" xr:uid="{00000000-0006-0000-0A00-000056000000}">
      <text>
        <r>
          <rPr>
            <b/>
            <sz val="8"/>
            <color indexed="81"/>
            <rFont val="Tahoma"/>
            <family val="2"/>
          </rPr>
          <t>transferencia 08/05/12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0" authorId="0" shapeId="0" xr:uid="{00000000-0006-0000-0A00-000057000000}">
      <text>
        <r>
          <rPr>
            <b/>
            <sz val="8"/>
            <color indexed="81"/>
            <rFont val="Tahoma"/>
            <family val="2"/>
          </rPr>
          <t>transferencia 08/05/12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0" authorId="1" shapeId="0" xr:uid="{00000000-0006-0000-0A00-000058000000}">
      <text>
        <r>
          <rPr>
            <b/>
            <sz val="8"/>
            <color indexed="81"/>
            <rFont val="Tahoma"/>
            <family val="2"/>
          </rPr>
          <t>TRANS. 29/06/12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0" authorId="1" shapeId="0" xr:uid="{00000000-0006-0000-0A00-000059000000}">
      <text>
        <r>
          <rPr>
            <b/>
            <sz val="8"/>
            <color indexed="81"/>
            <rFont val="Tahoma"/>
            <family val="2"/>
          </rPr>
          <t>TRANS. 29/06/12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0" authorId="1" shapeId="0" xr:uid="{00000000-0006-0000-0A00-00005A000000}">
      <text>
        <r>
          <rPr>
            <b/>
            <sz val="8"/>
            <color indexed="81"/>
            <rFont val="Tahoma"/>
            <family val="2"/>
          </rPr>
          <t>01/10/12</t>
        </r>
      </text>
    </comment>
    <comment ref="AF10" authorId="1" shapeId="0" xr:uid="{00000000-0006-0000-0A00-00005B000000}">
      <text>
        <r>
          <rPr>
            <b/>
            <sz val="8"/>
            <color indexed="81"/>
            <rFont val="Tahoma"/>
            <family val="2"/>
          </rPr>
          <t>01/10/12</t>
        </r>
      </text>
    </comment>
    <comment ref="AI10" authorId="1" shapeId="0" xr:uid="{00000000-0006-0000-0A00-00005C000000}">
      <text>
        <r>
          <rPr>
            <b/>
            <sz val="8"/>
            <color indexed="81"/>
            <rFont val="Tahoma"/>
            <family val="2"/>
          </rPr>
          <t>31/10/2012 PAGO ESTA CANTIDAD XQ TENIA SALDO A FAVOR YA QUE 3 MENSUALIDADES LAS PAGO POR 3,080</t>
        </r>
      </text>
    </comment>
    <comment ref="AK10" authorId="1" shapeId="0" xr:uid="{00000000-0006-0000-0A00-00005D000000}">
      <text>
        <r>
          <rPr>
            <b/>
            <sz val="8"/>
            <color indexed="81"/>
            <rFont val="Tahoma"/>
            <family val="2"/>
          </rPr>
          <t>31/10/12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0" authorId="1" shapeId="0" xr:uid="{00000000-0006-0000-0A00-00005E000000}">
      <text>
        <r>
          <rPr>
            <b/>
            <sz val="8"/>
            <color indexed="81"/>
            <rFont val="Tahoma"/>
            <family val="2"/>
          </rPr>
          <t>transfer 30/01/13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0" authorId="1" shapeId="0" xr:uid="{00000000-0006-0000-0A00-00005F000000}">
      <text>
        <r>
          <rPr>
            <b/>
            <sz val="8"/>
            <color indexed="81"/>
            <rFont val="Tahoma"/>
            <family val="2"/>
          </rPr>
          <t>transfer 30/01/13</t>
        </r>
      </text>
    </comment>
    <comment ref="AQ10" authorId="1" shapeId="0" xr:uid="{00000000-0006-0000-0A00-000060000000}">
      <text>
        <r>
          <rPr>
            <b/>
            <sz val="8"/>
            <color indexed="81"/>
            <rFont val="Tahoma"/>
            <family val="2"/>
          </rPr>
          <t>15/03/13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10" authorId="1" shapeId="0" xr:uid="{00000000-0006-0000-0A00-000061000000}">
      <text>
        <r>
          <rPr>
            <b/>
            <sz val="8"/>
            <color indexed="81"/>
            <rFont val="Tahoma"/>
            <family val="2"/>
          </rPr>
          <t>15/03/13</t>
        </r>
      </text>
    </comment>
    <comment ref="F11" authorId="0" shapeId="0" xr:uid="{00000000-0006-0000-0A00-000062000000}">
      <text>
        <r>
          <rPr>
            <b/>
            <sz val="8"/>
            <color indexed="81"/>
            <rFont val="Tahoma"/>
            <family val="2"/>
          </rPr>
          <t>DEPOSITO AL ITC 5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 xr:uid="{00000000-0006-0000-0A00-000063000000}">
      <text>
        <r>
          <rPr>
            <b/>
            <sz val="8"/>
            <color indexed="81"/>
            <rFont val="Tahoma"/>
            <family val="2"/>
          </rPr>
          <t>DEPOSITO AL ITC EL 13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 xr:uid="{00000000-0006-0000-0A00-000064000000}">
      <text>
        <r>
          <rPr>
            <b/>
            <sz val="8"/>
            <color indexed="81"/>
            <rFont val="Tahoma"/>
            <family val="2"/>
          </rPr>
          <t>DEPOSITO AL ITC 04 DE NOVIEMBRE 2011 04 DE NOVIEMBRE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A00-000065000000}">
      <text>
        <r>
          <rPr>
            <b/>
            <sz val="8"/>
            <color indexed="81"/>
            <rFont val="Tahoma"/>
            <family val="2"/>
          </rPr>
          <t>DEPOSITO AL ITC 05 DE DIC.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1" authorId="0" shapeId="0" xr:uid="{00000000-0006-0000-0A00-000066000000}">
      <text>
        <r>
          <rPr>
            <b/>
            <sz val="8"/>
            <color indexed="81"/>
            <rFont val="Tahoma"/>
            <family val="2"/>
          </rPr>
          <t>DEPOSITO AL ITC  5 DE ENERO 2012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0" shapeId="0" xr:uid="{00000000-0006-0000-0A00-000067000000}">
      <text>
        <r>
          <rPr>
            <b/>
            <sz val="8"/>
            <color indexed="81"/>
            <rFont val="Tahoma"/>
            <family val="2"/>
          </rPr>
          <t>DEPOSITO AL ITC 03/02/12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" authorId="0" shapeId="0" xr:uid="{00000000-0006-0000-0A00-000068000000}">
      <text>
        <r>
          <rPr>
            <b/>
            <sz val="8"/>
            <color indexed="81"/>
            <rFont val="Tahoma"/>
            <family val="2"/>
          </rPr>
          <t>DEPOSITO AL ITC 24/02/12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1" authorId="0" shapeId="0" xr:uid="{00000000-0006-0000-0A00-000069000000}">
      <text>
        <r>
          <rPr>
            <b/>
            <sz val="8"/>
            <color indexed="81"/>
            <rFont val="Tahoma"/>
            <family val="2"/>
          </rPr>
          <t>04/05/12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1" authorId="0" shapeId="0" xr:uid="{00000000-0006-0000-0A00-00006A000000}">
      <text>
        <r>
          <rPr>
            <b/>
            <sz val="8"/>
            <color indexed="81"/>
            <rFont val="Tahoma"/>
            <family val="2"/>
          </rPr>
          <t>11/06/12</t>
        </r>
      </text>
    </comment>
    <comment ref="AB11" authorId="1" shapeId="0" xr:uid="{00000000-0006-0000-0A00-00006B000000}">
      <text>
        <r>
          <rPr>
            <b/>
            <sz val="8"/>
            <color indexed="81"/>
            <rFont val="Tahoma"/>
            <family val="2"/>
          </rPr>
          <t>24/07/12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11" authorId="1" shapeId="0" xr:uid="{00000000-0006-0000-0A00-00006C000000}">
      <text>
        <r>
          <rPr>
            <b/>
            <sz val="8"/>
            <color indexed="81"/>
            <rFont val="Tahoma"/>
            <family val="2"/>
          </rPr>
          <t>05/09/12</t>
        </r>
      </text>
    </comment>
    <comment ref="AI11" authorId="1" shapeId="0" xr:uid="{00000000-0006-0000-0A00-00006D000000}">
      <text>
        <r>
          <rPr>
            <b/>
            <sz val="8"/>
            <color indexed="81"/>
            <rFont val="Tahoma"/>
            <family val="2"/>
          </rPr>
          <t>05/10/12</t>
        </r>
      </text>
    </comment>
    <comment ref="AK11" authorId="1" shapeId="0" xr:uid="{00000000-0006-0000-0A00-00006E000000}">
      <text>
        <r>
          <rPr>
            <b/>
            <sz val="8"/>
            <color indexed="81"/>
            <rFont val="Tahoma"/>
            <family val="2"/>
          </rPr>
          <t>05/11/12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1" authorId="1" shapeId="0" xr:uid="{00000000-0006-0000-0A00-00006F000000}">
      <text>
        <r>
          <rPr>
            <b/>
            <sz val="8"/>
            <color indexed="81"/>
            <rFont val="Tahoma"/>
            <family val="2"/>
          </rPr>
          <t>05/11/12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1" authorId="1" shapeId="0" xr:uid="{00000000-0006-0000-0A00-000070000000}">
      <text>
        <r>
          <rPr>
            <b/>
            <sz val="8"/>
            <color indexed="81"/>
            <rFont val="Tahoma"/>
            <family val="2"/>
          </rPr>
          <t>04/01/13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1" authorId="1" shapeId="0" xr:uid="{00000000-0006-0000-0A00-000071000000}">
      <text>
        <r>
          <rPr>
            <b/>
            <sz val="8"/>
            <color indexed="81"/>
            <rFont val="Tahoma"/>
            <family val="2"/>
          </rPr>
          <t>07/02 Y 05/02</t>
        </r>
      </text>
    </comment>
    <comment ref="AS11" authorId="1" shapeId="0" xr:uid="{00000000-0006-0000-0A00-000072000000}">
      <text>
        <r>
          <rPr>
            <b/>
            <sz val="8"/>
            <color indexed="81"/>
            <rFont val="Tahoma"/>
            <family val="2"/>
          </rPr>
          <t>05/03/13 UTILIZO UN CUPON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 shapeId="0" xr:uid="{00000000-0006-0000-0A00-000073000000}">
      <text>
        <r>
          <rPr>
            <b/>
            <sz val="8"/>
            <color indexed="81"/>
            <rFont val="Tahoma"/>
            <family val="2"/>
          </rPr>
          <t>DEPOSITO AL ITC 21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 shapeId="0" xr:uid="{00000000-0006-0000-0A00-000074000000}">
      <text>
        <r>
          <rPr>
            <b/>
            <sz val="8"/>
            <color indexed="81"/>
            <rFont val="Tahoma"/>
            <family val="2"/>
          </rPr>
          <t>DEPOSITO AL ITC 14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 shapeId="0" xr:uid="{00000000-0006-0000-0A00-000075000000}">
      <text>
        <r>
          <rPr>
            <b/>
            <sz val="8"/>
            <color indexed="81"/>
            <rFont val="Tahoma"/>
            <family val="2"/>
          </rPr>
          <t>DEPOSITO AL ITC 04 DE NOVIEMBRE 2011 04 DE NOVIEMBRE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 shapeId="0" xr:uid="{00000000-0006-0000-0A00-000076000000}">
      <text>
        <r>
          <rPr>
            <b/>
            <sz val="8"/>
            <color indexed="81"/>
            <rFont val="Tahoma"/>
            <family val="2"/>
          </rPr>
          <t>deposito al itc 5/12/11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0" shapeId="0" xr:uid="{00000000-0006-0000-0A00-000077000000}">
      <text>
        <r>
          <rPr>
            <b/>
            <sz val="8"/>
            <color indexed="81"/>
            <rFont val="Tahoma"/>
            <family val="2"/>
          </rPr>
          <t>deposito al itc 5/01/12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0" shapeId="0" xr:uid="{00000000-0006-0000-0A00-000078000000}">
      <text>
        <r>
          <rPr>
            <b/>
            <sz val="8"/>
            <color indexed="81"/>
            <rFont val="Tahoma"/>
            <family val="2"/>
          </rPr>
          <t>DEPOSITO 07/02/12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" authorId="0" shapeId="0" xr:uid="{00000000-0006-0000-0A00-000079000000}">
      <text>
        <r>
          <rPr>
            <b/>
            <sz val="8"/>
            <color indexed="81"/>
            <rFont val="Tahoma"/>
            <family val="2"/>
          </rPr>
          <t>06/03/12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2" authorId="0" shapeId="0" xr:uid="{00000000-0006-0000-0A00-00007A000000}">
      <text>
        <r>
          <rPr>
            <b/>
            <sz val="8"/>
            <color indexed="81"/>
            <rFont val="Tahoma"/>
            <family val="2"/>
          </rPr>
          <t>16/04/12</t>
        </r>
      </text>
    </comment>
    <comment ref="X12" authorId="0" shapeId="0" xr:uid="{00000000-0006-0000-0A00-00007B000000}">
      <text>
        <r>
          <rPr>
            <b/>
            <sz val="8"/>
            <color indexed="81"/>
            <rFont val="Tahoma"/>
            <family val="2"/>
          </rPr>
          <t>07/05/12</t>
        </r>
      </text>
    </comment>
    <comment ref="Z12" authorId="0" shapeId="0" xr:uid="{00000000-0006-0000-0A00-00007C000000}">
      <text>
        <r>
          <rPr>
            <b/>
            <sz val="8"/>
            <color indexed="81"/>
            <rFont val="Tahoma"/>
            <family val="2"/>
          </rPr>
          <t>05/06/12</t>
        </r>
      </text>
    </comment>
    <comment ref="AB12" authorId="1" shapeId="0" xr:uid="{00000000-0006-0000-0A00-00007D000000}">
      <text>
        <r>
          <rPr>
            <b/>
            <sz val="8"/>
            <color indexed="81"/>
            <rFont val="Tahoma"/>
            <family val="2"/>
          </rPr>
          <t>05/07/12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2" authorId="1" shapeId="0" xr:uid="{00000000-0006-0000-0A00-00007E000000}">
      <text>
        <r>
          <rPr>
            <b/>
            <sz val="8"/>
            <color indexed="81"/>
            <rFont val="Tahoma"/>
            <family val="2"/>
          </rPr>
          <t>PAGO EN CAJA Y SE DEPOSITO EL 6/08/12</t>
        </r>
      </text>
    </comment>
    <comment ref="AF12" authorId="1" shapeId="0" xr:uid="{00000000-0006-0000-0A00-00007F000000}">
      <text>
        <r>
          <rPr>
            <b/>
            <sz val="8"/>
            <color indexed="81"/>
            <rFont val="Tahoma"/>
            <family val="2"/>
          </rPr>
          <t>05/09/12</t>
        </r>
      </text>
    </comment>
    <comment ref="AI12" authorId="1" shapeId="0" xr:uid="{00000000-0006-0000-0A00-000080000000}">
      <text>
        <r>
          <rPr>
            <b/>
            <sz val="8"/>
            <color indexed="81"/>
            <rFont val="Tahoma"/>
            <family val="2"/>
          </rPr>
          <t>05/10/12</t>
        </r>
        <r>
          <rPr>
            <sz val="8"/>
            <color indexed="81"/>
            <rFont val="Tahoma"/>
            <family val="2"/>
          </rPr>
          <t xml:space="preserve">
SE DEPOSITA HASTA EL 11</t>
        </r>
      </text>
    </comment>
    <comment ref="AK12" authorId="1" shapeId="0" xr:uid="{00000000-0006-0000-0A00-000081000000}">
      <text>
        <r>
          <rPr>
            <b/>
            <sz val="8"/>
            <color indexed="81"/>
            <rFont val="Tahoma"/>
            <family val="2"/>
          </rPr>
          <t>07/11/12</t>
        </r>
      </text>
    </comment>
    <comment ref="AM12" authorId="1" shapeId="0" xr:uid="{00000000-0006-0000-0A00-000082000000}">
      <text>
        <r>
          <rPr>
            <b/>
            <sz val="8"/>
            <color indexed="81"/>
            <rFont val="Tahoma"/>
            <family val="2"/>
          </rPr>
          <t>10/12/12</t>
        </r>
      </text>
    </comment>
    <comment ref="AO12" authorId="1" shapeId="0" xr:uid="{00000000-0006-0000-0A00-000083000000}">
      <text>
        <r>
          <rPr>
            <b/>
            <sz val="8"/>
            <color indexed="81"/>
            <rFont val="Tahoma"/>
            <family val="2"/>
          </rPr>
          <t>07/01/13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2" authorId="1" shapeId="0" xr:uid="{00000000-0006-0000-0A00-000084000000}">
      <text>
        <r>
          <rPr>
            <b/>
            <sz val="8"/>
            <color indexed="81"/>
            <rFont val="Tahoma"/>
            <family val="2"/>
          </rPr>
          <t>07/02/13</t>
        </r>
      </text>
    </comment>
    <comment ref="AS12" authorId="1" shapeId="0" xr:uid="{00000000-0006-0000-0A00-000085000000}">
      <text>
        <r>
          <rPr>
            <b/>
            <sz val="8"/>
            <color indexed="81"/>
            <rFont val="Tahoma"/>
            <family val="2"/>
          </rPr>
          <t>07/03/13</t>
        </r>
      </text>
    </comment>
    <comment ref="F13" authorId="0" shapeId="0" xr:uid="{00000000-0006-0000-0A00-000086000000}">
      <text>
        <r>
          <rPr>
            <b/>
            <sz val="8"/>
            <color indexed="81"/>
            <rFont val="Tahoma"/>
            <family val="2"/>
          </rPr>
          <t xml:space="preserve">DEPOSITO AL ITC 23 DE SEPTIEMBRE 2011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 shapeId="0" xr:uid="{00000000-0006-0000-0A00-000087000000}">
      <text>
        <r>
          <rPr>
            <b/>
            <sz val="8"/>
            <color indexed="81"/>
            <rFont val="Tahoma"/>
            <family val="2"/>
          </rPr>
          <t>DEPOSITO AL ITC 10 DE OCTUBRE 2011. TIENE A FAVOR UN SALDO DE 192.00 PARA EL PROXIMO MES X PRONTO PAGO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0" shapeId="0" xr:uid="{00000000-0006-0000-0A00-000088000000}">
      <text>
        <r>
          <rPr>
            <b/>
            <sz val="8"/>
            <color indexed="81"/>
            <rFont val="Tahoma"/>
            <family val="2"/>
          </rPr>
          <t>DEPOSITO AL ITC 01 DE NOV. 2011. TENIA UN SALDO A FAVOR DE 192.00 POR PRONTO PAGO Y QUEDA UN SALDO A FAVIR DE 64.00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0" shapeId="0" xr:uid="{00000000-0006-0000-0A00-000089000000}">
      <text>
        <r>
          <rPr>
            <b/>
            <sz val="8"/>
            <color indexed="81"/>
            <rFont val="Tahoma"/>
            <family val="2"/>
          </rPr>
          <t>DEPOSITO AL ITC 30 DE NOVIEMBRE 2011. ESTA CANTIDAD MAS 64.00 QUE TENIA A SU FAVOR DA LOS 3008.00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3" authorId="0" shapeId="0" xr:uid="{00000000-0006-0000-0A00-00008A000000}">
      <text>
        <r>
          <rPr>
            <b/>
            <sz val="8"/>
            <color indexed="81"/>
            <rFont val="Tahoma"/>
            <family val="2"/>
          </rPr>
          <t>deposito al itc 29/12/11</t>
        </r>
      </text>
    </comment>
    <comment ref="P13" authorId="0" shapeId="0" xr:uid="{00000000-0006-0000-0A00-00008B000000}">
      <text>
        <r>
          <rPr>
            <b/>
            <sz val="8"/>
            <color indexed="81"/>
            <rFont val="Tahoma"/>
            <family val="2"/>
          </rPr>
          <t>DEPOSITO 2/02/12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" authorId="0" shapeId="0" xr:uid="{00000000-0006-0000-0A00-00008C000000}">
      <text>
        <r>
          <rPr>
            <b/>
            <sz val="8"/>
            <color indexed="81"/>
            <rFont val="Tahoma"/>
            <family val="2"/>
          </rPr>
          <t>DEPOSITO 29/02/12</t>
        </r>
      </text>
    </comment>
    <comment ref="U13" authorId="0" shapeId="0" xr:uid="{00000000-0006-0000-0A00-00008D000000}">
      <text>
        <r>
          <rPr>
            <b/>
            <sz val="8"/>
            <color indexed="81"/>
            <rFont val="Tahoma"/>
            <family val="2"/>
          </rPr>
          <t>DEPOSITO AL ITC 02/04/12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3" authorId="0" shapeId="0" xr:uid="{00000000-0006-0000-0A00-00008E000000}">
      <text>
        <r>
          <rPr>
            <b/>
            <sz val="8"/>
            <color indexed="81"/>
            <rFont val="Tahoma"/>
            <family val="2"/>
          </rPr>
          <t>30/04/12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3" authorId="0" shapeId="0" xr:uid="{00000000-0006-0000-0A00-00008F000000}">
      <text>
        <r>
          <rPr>
            <b/>
            <sz val="8"/>
            <color indexed="81"/>
            <rFont val="Tahoma"/>
            <family val="2"/>
          </rPr>
          <t>02/06/12 Y 04/06/12</t>
        </r>
      </text>
    </comment>
    <comment ref="AB13" authorId="1" shapeId="0" xr:uid="{00000000-0006-0000-0A00-000090000000}">
      <text>
        <r>
          <rPr>
            <b/>
            <sz val="8"/>
            <color indexed="81"/>
            <rFont val="Tahoma"/>
            <family val="2"/>
          </rPr>
          <t>29/06/07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3" authorId="1" shapeId="0" xr:uid="{00000000-0006-0000-0A00-000091000000}">
      <text>
        <r>
          <rPr>
            <b/>
            <sz val="8"/>
            <color indexed="81"/>
            <rFont val="Tahoma"/>
            <family val="2"/>
          </rPr>
          <t>03/08/12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13" authorId="1" shapeId="0" xr:uid="{00000000-0006-0000-0A00-000092000000}">
      <text>
        <r>
          <rPr>
            <b/>
            <sz val="8"/>
            <color indexed="81"/>
            <rFont val="Tahoma"/>
            <family val="2"/>
          </rPr>
          <t>03/09/12</t>
        </r>
      </text>
    </comment>
    <comment ref="AI13" authorId="1" shapeId="0" xr:uid="{00000000-0006-0000-0A00-000093000000}">
      <text>
        <r>
          <rPr>
            <b/>
            <sz val="8"/>
            <color indexed="81"/>
            <rFont val="Tahoma"/>
            <family val="2"/>
          </rPr>
          <t>01/10/12</t>
        </r>
      </text>
    </comment>
    <comment ref="AK13" authorId="1" shapeId="0" xr:uid="{00000000-0006-0000-0A00-000094000000}">
      <text>
        <r>
          <rPr>
            <b/>
            <sz val="8"/>
            <color indexed="81"/>
            <rFont val="Tahoma"/>
            <family val="2"/>
          </rPr>
          <t>31/10/12</t>
        </r>
      </text>
    </comment>
    <comment ref="AM13" authorId="1" shapeId="0" xr:uid="{00000000-0006-0000-0A00-000095000000}">
      <text>
        <r>
          <rPr>
            <b/>
            <sz val="8"/>
            <color indexed="81"/>
            <rFont val="Tahoma"/>
            <family val="2"/>
          </rPr>
          <t>03/12/12</t>
        </r>
      </text>
    </comment>
    <comment ref="AO13" authorId="1" shapeId="0" xr:uid="{00000000-0006-0000-0A00-000096000000}">
      <text>
        <r>
          <rPr>
            <b/>
            <sz val="8"/>
            <color indexed="81"/>
            <rFont val="Tahoma"/>
            <family val="2"/>
          </rPr>
          <t>07/01/12</t>
        </r>
      </text>
    </comment>
    <comment ref="AQ13" authorId="1" shapeId="0" xr:uid="{00000000-0006-0000-0A00-000097000000}">
      <text>
        <r>
          <rPr>
            <b/>
            <sz val="8"/>
            <color indexed="81"/>
            <rFont val="Tahoma"/>
            <family val="2"/>
          </rPr>
          <t>01/02/13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13" authorId="1" shapeId="0" xr:uid="{00000000-0006-0000-0A00-000098000000}">
      <text>
        <r>
          <rPr>
            <b/>
            <sz val="8"/>
            <color indexed="81"/>
            <rFont val="Tahoma"/>
            <family val="2"/>
          </rPr>
          <t>04/03/12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 shapeId="0" xr:uid="{00000000-0006-0000-0A00-000099000000}">
      <text>
        <r>
          <rPr>
            <b/>
            <sz val="8"/>
            <color indexed="81"/>
            <rFont val="Tahoma"/>
            <family val="2"/>
          </rPr>
          <t>DEPOSITO AL ITC 22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 shapeId="0" xr:uid="{00000000-0006-0000-0A00-00009A000000}">
      <text>
        <r>
          <rPr>
            <b/>
            <sz val="8"/>
            <color indexed="81"/>
            <rFont val="Tahoma"/>
            <family val="2"/>
          </rPr>
          <t>DEPOSITO AL ITC 14 DE OCTUBRE 2011. TIENE UN SALDO A FAVOR DE 192.00 POR PRONTO PAGO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 xr:uid="{00000000-0006-0000-0A00-00009B000000}">
      <text>
        <r>
          <rPr>
            <b/>
            <sz val="8"/>
            <color indexed="81"/>
            <rFont val="Tahoma"/>
            <family val="2"/>
          </rPr>
          <t>DEPOSITO AL ITC 04 DE NOVIEMBRE 2011 04 DE NOVIEMBRE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 shapeId="0" xr:uid="{00000000-0006-0000-0A00-00009C000000}">
      <text>
        <r>
          <rPr>
            <b/>
            <sz val="8"/>
            <color indexed="81"/>
            <rFont val="Tahoma"/>
            <family val="2"/>
          </rPr>
          <t>DEPOSITO AL ITC 06 DE DICIEMBRE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4" authorId="0" shapeId="0" xr:uid="{00000000-0006-0000-0A00-00009D000000}">
      <text>
        <r>
          <rPr>
            <b/>
            <sz val="8"/>
            <color indexed="81"/>
            <rFont val="Tahoma"/>
            <family val="2"/>
          </rPr>
          <t>deposito al itc 05/01/12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4" authorId="0" shapeId="0" xr:uid="{00000000-0006-0000-0A00-00009E000000}">
      <text>
        <r>
          <rPr>
            <b/>
            <sz val="8"/>
            <color indexed="81"/>
            <rFont val="Tahoma"/>
            <family val="2"/>
          </rPr>
          <t>deposito al itc 03/2/12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4" authorId="0" shapeId="0" xr:uid="{00000000-0006-0000-0A00-00009F000000}">
      <text>
        <r>
          <rPr>
            <b/>
            <sz val="8"/>
            <color indexed="81"/>
            <rFont val="Tahoma"/>
            <family val="2"/>
          </rPr>
          <t>3/05/12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4" authorId="0" shapeId="0" xr:uid="{00000000-0006-0000-0A00-0000A0000000}">
      <text>
        <r>
          <rPr>
            <b/>
            <sz val="8"/>
            <color indexed="81"/>
            <rFont val="Tahoma"/>
            <family val="2"/>
          </rPr>
          <t>05/06/12</t>
        </r>
      </text>
    </comment>
    <comment ref="AB14" authorId="1" shapeId="0" xr:uid="{00000000-0006-0000-0A00-0000A1000000}">
      <text>
        <r>
          <rPr>
            <b/>
            <sz val="8"/>
            <color indexed="81"/>
            <rFont val="Tahoma"/>
            <family val="2"/>
          </rPr>
          <t>04/07/12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4" authorId="1" shapeId="0" xr:uid="{00000000-0006-0000-0A00-0000A2000000}">
      <text>
        <r>
          <rPr>
            <b/>
            <sz val="8"/>
            <color indexed="81"/>
            <rFont val="Tahoma"/>
            <family val="2"/>
          </rPr>
          <t>02/08/12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14" authorId="1" shapeId="0" xr:uid="{00000000-0006-0000-0A00-0000A3000000}">
      <text>
        <r>
          <rPr>
            <b/>
            <sz val="8"/>
            <color indexed="81"/>
            <rFont val="Tahoma"/>
            <family val="2"/>
          </rPr>
          <t>04/09/12</t>
        </r>
      </text>
    </comment>
    <comment ref="AI14" authorId="1" shapeId="0" xr:uid="{00000000-0006-0000-0A00-0000A4000000}">
      <text>
        <r>
          <rPr>
            <b/>
            <sz val="8"/>
            <color indexed="81"/>
            <rFont val="Tahoma"/>
            <family val="2"/>
          </rPr>
          <t>03/10/12</t>
        </r>
      </text>
    </comment>
    <comment ref="AK14" authorId="1" shapeId="0" xr:uid="{00000000-0006-0000-0A00-0000A5000000}">
      <text>
        <r>
          <rPr>
            <b/>
            <sz val="8"/>
            <color indexed="81"/>
            <rFont val="Tahoma"/>
            <family val="2"/>
          </rPr>
          <t>05/11/12 REPORTO PAGO HASTA ENERO ITC YA NO FACTURO DEP DE MESE ANTERIORES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4" authorId="1" shapeId="0" xr:uid="{00000000-0006-0000-0A00-0000A6000000}">
      <text>
        <r>
          <rPr>
            <b/>
            <sz val="8"/>
            <color indexed="81"/>
            <rFont val="Tahoma"/>
            <family val="2"/>
          </rPr>
          <t>05/12/12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4" authorId="1" shapeId="0" xr:uid="{00000000-0006-0000-0A00-0000A7000000}">
      <text>
        <r>
          <rPr>
            <b/>
            <sz val="8"/>
            <color indexed="81"/>
            <rFont val="Tahoma"/>
            <family val="2"/>
          </rPr>
          <t>04/01/13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4" authorId="1" shapeId="0" xr:uid="{00000000-0006-0000-0A00-0000A8000000}">
      <text>
        <r>
          <rPr>
            <b/>
            <sz val="8"/>
            <color indexed="81"/>
            <rFont val="Tahoma"/>
            <family val="2"/>
          </rPr>
          <t>05/02/13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14" authorId="1" shapeId="0" xr:uid="{00000000-0006-0000-0A00-0000A9000000}">
      <text>
        <r>
          <rPr>
            <b/>
            <sz val="8"/>
            <color indexed="81"/>
            <rFont val="Tahoma"/>
            <family val="2"/>
          </rPr>
          <t>04/03/13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 xr:uid="{00000000-0006-0000-0A00-0000AA000000}">
      <text>
        <r>
          <rPr>
            <b/>
            <sz val="8"/>
            <color indexed="81"/>
            <rFont val="Tahoma"/>
            <family val="2"/>
          </rPr>
          <t>DEPOSITO AL ITC 27 DE SEPTIEMBRE 2011</t>
        </r>
        <r>
          <rPr>
            <sz val="8"/>
            <color indexed="81"/>
            <rFont val="Tahoma"/>
            <family val="2"/>
          </rPr>
          <t xml:space="preserve">
+ CUPON
</t>
        </r>
      </text>
    </comment>
    <comment ref="H15" authorId="0" shapeId="0" xr:uid="{00000000-0006-0000-0A00-0000AB000000}">
      <text>
        <r>
          <rPr>
            <b/>
            <sz val="8"/>
            <color indexed="81"/>
            <rFont val="Tahoma"/>
            <family val="2"/>
          </rPr>
          <t>DEPOSITO AL ITC 10 DE OCTRUBRE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 shapeId="0" xr:uid="{00000000-0006-0000-0A00-0000AC000000}">
      <text>
        <r>
          <rPr>
            <b/>
            <sz val="8"/>
            <color indexed="81"/>
            <rFont val="Tahoma"/>
            <family val="2"/>
          </rPr>
          <t>DEPOSITO AL ITC EL 01 DE NOV. 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0" shapeId="0" xr:uid="{00000000-0006-0000-0A00-0000AD000000}">
      <text>
        <r>
          <rPr>
            <b/>
            <sz val="8"/>
            <color indexed="81"/>
            <rFont val="Tahoma"/>
            <family val="2"/>
          </rPr>
          <t>deposito al itc 02 de dic.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5" authorId="0" shapeId="0" xr:uid="{00000000-0006-0000-0A00-0000AE000000}">
      <text>
        <r>
          <rPr>
            <b/>
            <sz val="8"/>
            <color indexed="81"/>
            <rFont val="Tahoma"/>
            <family val="2"/>
          </rPr>
          <t>deposito al itc 02 de enero 2012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5" authorId="0" shapeId="0" xr:uid="{00000000-0006-0000-0A00-0000AF000000}">
      <text>
        <r>
          <rPr>
            <b/>
            <sz val="8"/>
            <color indexed="81"/>
            <rFont val="Tahoma"/>
            <family val="2"/>
          </rPr>
          <t>DEPOSITO AL ITC 03/2/12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5" authorId="0" shapeId="0" xr:uid="{00000000-0006-0000-0A00-0000B0000000}">
      <text>
        <r>
          <rPr>
            <b/>
            <sz val="8"/>
            <color indexed="81"/>
            <rFont val="Tahoma"/>
            <family val="2"/>
          </rPr>
          <t>DEPOSITO AL ITC 12/03/12</t>
        </r>
      </text>
    </comment>
    <comment ref="U15" authorId="0" shapeId="0" xr:uid="{00000000-0006-0000-0A00-0000B1000000}">
      <text>
        <r>
          <rPr>
            <b/>
            <sz val="8"/>
            <color indexed="81"/>
            <rFont val="Tahoma"/>
            <family val="2"/>
          </rPr>
          <t>DEPOSITO 30/03/12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5" authorId="0" shapeId="0" xr:uid="{00000000-0006-0000-0A00-0000B2000000}">
      <text>
        <r>
          <rPr>
            <b/>
            <sz val="8"/>
            <color indexed="81"/>
            <rFont val="Tahoma"/>
            <family val="2"/>
          </rPr>
          <t>07/05/12 PAGO EN CAJA EL 4/05/12</t>
        </r>
      </text>
    </comment>
    <comment ref="Z15" authorId="0" shapeId="0" xr:uid="{00000000-0006-0000-0A00-0000B3000000}">
      <text>
        <r>
          <rPr>
            <b/>
            <sz val="8"/>
            <color indexed="81"/>
            <rFont val="Tahoma"/>
            <family val="2"/>
          </rPr>
          <t>05/6/12</t>
        </r>
      </text>
    </comment>
    <comment ref="AB15" authorId="1" shapeId="0" xr:uid="{00000000-0006-0000-0A00-0000B4000000}">
      <text>
        <r>
          <rPr>
            <b/>
            <sz val="8"/>
            <color indexed="81"/>
            <rFont val="Tahoma"/>
            <family val="2"/>
          </rPr>
          <t>PAGO 30/06 SE DEPOSITO EL 02/07/12</t>
        </r>
      </text>
    </comment>
    <comment ref="AD15" authorId="1" shapeId="0" xr:uid="{00000000-0006-0000-0A00-0000B5000000}">
      <text>
        <r>
          <rPr>
            <b/>
            <sz val="8"/>
            <color indexed="81"/>
            <rFont val="Tahoma"/>
            <family val="2"/>
          </rPr>
          <t>PAGO EN CAJA Y SE DEPOSITO EL 7/08/12</t>
        </r>
      </text>
    </comment>
    <comment ref="AF15" authorId="1" shapeId="0" xr:uid="{00000000-0006-0000-0A00-0000B6000000}">
      <text>
        <r>
          <rPr>
            <b/>
            <sz val="8"/>
            <color indexed="81"/>
            <rFont val="Tahoma"/>
            <family val="2"/>
          </rPr>
          <t>03/09/12</t>
        </r>
      </text>
    </comment>
    <comment ref="AI15" authorId="1" shapeId="0" xr:uid="{00000000-0006-0000-0A00-0000B7000000}">
      <text>
        <r>
          <rPr>
            <b/>
            <sz val="8"/>
            <color indexed="81"/>
            <rFont val="Tahoma"/>
            <family val="2"/>
          </rPr>
          <t>02/10/12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15" authorId="1" shapeId="0" xr:uid="{00000000-0006-0000-0A00-0000B8000000}">
      <text>
        <r>
          <rPr>
            <b/>
            <sz val="8"/>
            <color indexed="81"/>
            <rFont val="Tahoma"/>
            <family val="2"/>
          </rPr>
          <t>29/10/12</t>
        </r>
      </text>
    </comment>
    <comment ref="AM15" authorId="1" shapeId="0" xr:uid="{00000000-0006-0000-0A00-0000B9000000}">
      <text>
        <r>
          <rPr>
            <b/>
            <sz val="8"/>
            <color indexed="81"/>
            <rFont val="Tahoma"/>
            <family val="2"/>
          </rPr>
          <t>05/05/12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5" authorId="1" shapeId="0" xr:uid="{00000000-0006-0000-0A00-0000BA000000}">
      <text>
        <r>
          <rPr>
            <b/>
            <sz val="8"/>
            <color indexed="81"/>
            <rFont val="Tahoma"/>
            <family val="2"/>
          </rPr>
          <t>04/01/13</t>
        </r>
      </text>
    </comment>
    <comment ref="AQ15" authorId="1" shapeId="0" xr:uid="{00000000-0006-0000-0A00-0000BB000000}">
      <text>
        <r>
          <rPr>
            <b/>
            <sz val="8"/>
            <color indexed="81"/>
            <rFont val="Tahoma"/>
            <family val="2"/>
          </rPr>
          <t>28/01/13</t>
        </r>
      </text>
    </comment>
    <comment ref="AS15" authorId="1" shapeId="0" xr:uid="{00000000-0006-0000-0A00-0000BC000000}">
      <text>
        <r>
          <rPr>
            <b/>
            <sz val="8"/>
            <color indexed="81"/>
            <rFont val="Tahoma"/>
            <family val="2"/>
          </rPr>
          <t>04/03/13</t>
        </r>
      </text>
    </comment>
    <comment ref="F16" authorId="0" shapeId="0" xr:uid="{00000000-0006-0000-0A00-0000BD000000}">
      <text>
        <r>
          <rPr>
            <b/>
            <sz val="8"/>
            <color indexed="81"/>
            <rFont val="Tahoma"/>
            <family val="2"/>
          </rPr>
          <t>DEPOSITO AL ITC EL 19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 shapeId="0" xr:uid="{00000000-0006-0000-0A00-0000BE000000}">
      <text>
        <r>
          <rPr>
            <b/>
            <sz val="8"/>
            <color indexed="81"/>
            <rFont val="Tahoma"/>
            <family val="2"/>
          </rPr>
          <t>DEPOSITO AL ITC EL 14 DE OCTUBRE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" authorId="0" shapeId="0" xr:uid="{00000000-0006-0000-0A00-0000BF000000}">
      <text>
        <r>
          <rPr>
            <b/>
            <sz val="8"/>
            <color indexed="81"/>
            <rFont val="Tahoma"/>
            <family val="2"/>
          </rPr>
          <t>DEPOSITO AL ITC 04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6" authorId="0" shapeId="0" xr:uid="{00000000-0006-0000-0A00-0000C0000000}">
      <text>
        <r>
          <rPr>
            <b/>
            <sz val="8"/>
            <color indexed="81"/>
            <rFont val="Tahoma"/>
            <family val="2"/>
          </rPr>
          <t>DEPOSITO AL ITC 05 DE DIC.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0" shapeId="0" xr:uid="{00000000-0006-0000-0A00-0000C1000000}">
      <text>
        <r>
          <rPr>
            <b/>
            <sz val="8"/>
            <color indexed="81"/>
            <rFont val="Tahoma"/>
            <family val="2"/>
          </rPr>
          <t>deposito al itc 5/01/12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6" authorId="0" shapeId="0" xr:uid="{00000000-0006-0000-0A00-0000C2000000}">
      <text>
        <r>
          <rPr>
            <b/>
            <sz val="8"/>
            <color indexed="81"/>
            <rFont val="Tahoma"/>
            <family val="2"/>
          </rPr>
          <t>03/02/12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6" authorId="0" shapeId="0" xr:uid="{00000000-0006-0000-0A00-0000C3000000}">
      <text>
        <r>
          <rPr>
            <b/>
            <sz val="8"/>
            <color indexed="81"/>
            <rFont val="Tahoma"/>
            <family val="2"/>
          </rPr>
          <t>15/03/12 Y 11/04/12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6" authorId="0" shapeId="0" xr:uid="{00000000-0006-0000-0A00-0000C4000000}">
      <text>
        <r>
          <rPr>
            <b/>
            <sz val="8"/>
            <color indexed="81"/>
            <rFont val="Tahoma"/>
            <family val="2"/>
          </rPr>
          <t>11/04/12 Y RECARGO D MARZO 11/04/12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6" authorId="0" shapeId="0" xr:uid="{00000000-0006-0000-0A00-0000C5000000}">
      <text>
        <r>
          <rPr>
            <b/>
            <sz val="8"/>
            <color indexed="81"/>
            <rFont val="Tahoma"/>
            <family val="2"/>
          </rPr>
          <t>07/05/12</t>
        </r>
      </text>
    </comment>
    <comment ref="Z16" authorId="1" shapeId="0" xr:uid="{00000000-0006-0000-0A00-0000C6000000}">
      <text>
        <r>
          <rPr>
            <b/>
            <sz val="8"/>
            <color indexed="81"/>
            <rFont val="Tahoma"/>
            <family val="2"/>
          </rPr>
          <t>20/06/12</t>
        </r>
      </text>
    </comment>
    <comment ref="AB16" authorId="1" shapeId="0" xr:uid="{00000000-0006-0000-0A00-0000C7000000}">
      <text>
        <r>
          <rPr>
            <b/>
            <sz val="8"/>
            <color indexed="81"/>
            <rFont val="Tahoma"/>
            <family val="2"/>
          </rPr>
          <t>04/07/12 DEBIA 150 DE RECARGOS DEL MES ANTERIOR</t>
        </r>
      </text>
    </comment>
    <comment ref="AD16" authorId="1" shapeId="0" xr:uid="{00000000-0006-0000-0A00-0000C8000000}">
      <text>
        <r>
          <rPr>
            <b/>
            <sz val="8"/>
            <color indexed="81"/>
            <rFont val="Tahoma"/>
            <family val="2"/>
          </rPr>
          <t>03/08/12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16" authorId="1" shapeId="0" xr:uid="{00000000-0006-0000-0A00-0000C9000000}">
      <text>
        <r>
          <rPr>
            <b/>
            <sz val="8"/>
            <color indexed="81"/>
            <rFont val="Tahoma"/>
            <family val="2"/>
          </rPr>
          <t>03/09/12</t>
        </r>
      </text>
    </comment>
    <comment ref="AI16" authorId="1" shapeId="0" xr:uid="{00000000-0006-0000-0A00-0000CA000000}">
      <text>
        <r>
          <rPr>
            <b/>
            <sz val="8"/>
            <color indexed="81"/>
            <rFont val="Tahoma"/>
            <family val="2"/>
          </rPr>
          <t>04/10/12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16" authorId="1" shapeId="0" xr:uid="{00000000-0006-0000-0A00-0000CB000000}">
      <text>
        <r>
          <rPr>
            <b/>
            <sz val="8"/>
            <color indexed="81"/>
            <rFont val="Tahoma"/>
            <family val="2"/>
          </rPr>
          <t>06/12/12</t>
        </r>
      </text>
    </comment>
    <comment ref="AM16" authorId="1" shapeId="0" xr:uid="{00000000-0006-0000-0A00-0000CC000000}">
      <text>
        <r>
          <rPr>
            <b/>
            <sz val="8"/>
            <color indexed="81"/>
            <rFont val="Tahoma"/>
            <family val="2"/>
          </rPr>
          <t>05/12/12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6" authorId="1" shapeId="0" xr:uid="{00000000-0006-0000-0A00-0000CD000000}">
      <text>
        <r>
          <rPr>
            <b/>
            <sz val="8"/>
            <color indexed="81"/>
            <rFont val="Tahoma"/>
            <family val="2"/>
          </rPr>
          <t>03/01/13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6" authorId="1" shapeId="0" xr:uid="{00000000-0006-0000-0A00-0000CE000000}">
      <text>
        <r>
          <rPr>
            <b/>
            <sz val="8"/>
            <color indexed="81"/>
            <rFont val="Tahoma"/>
            <family val="2"/>
          </rPr>
          <t>20/02/13</t>
        </r>
      </text>
    </comment>
    <comment ref="F17" authorId="0" shapeId="0" xr:uid="{00000000-0006-0000-0A00-0000CF000000}">
      <text>
        <r>
          <rPr>
            <b/>
            <sz val="8"/>
            <color indexed="81"/>
            <rFont val="Tahoma"/>
            <family val="2"/>
          </rPr>
          <t>DEPOSITO AL ITC 22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 xr:uid="{00000000-0006-0000-0A00-0000D0000000}">
      <text>
        <r>
          <rPr>
            <b/>
            <sz val="8"/>
            <color indexed="81"/>
            <rFont val="Tahoma"/>
            <family val="2"/>
          </rPr>
          <t>DEPOSITO AL ITC 20 DE OCTUBRE 2011.</t>
        </r>
      </text>
    </comment>
    <comment ref="J17" authorId="0" shapeId="0" xr:uid="{00000000-0006-0000-0A00-0000D1000000}">
      <text>
        <r>
          <rPr>
            <b/>
            <sz val="8"/>
            <color indexed="81"/>
            <rFont val="Tahoma"/>
            <family val="2"/>
          </rPr>
          <t>DEPOSITO AL ITC EL 15 DE NOVIEMBRE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7" authorId="0" shapeId="0" xr:uid="{00000000-0006-0000-0A00-0000D2000000}">
      <text>
        <r>
          <rPr>
            <b/>
            <sz val="8"/>
            <color indexed="81"/>
            <rFont val="Tahoma"/>
            <family val="2"/>
          </rPr>
          <t>deposito al itc 16 de dic. 2011</t>
        </r>
      </text>
    </comment>
    <comment ref="N17" authorId="0" shapeId="0" xr:uid="{00000000-0006-0000-0A00-0000D3000000}">
      <text>
        <r>
          <rPr>
            <b/>
            <sz val="8"/>
            <color indexed="81"/>
            <rFont val="Tahoma"/>
            <family val="2"/>
          </rPr>
          <t>DEPOSITO AL ITC 16/01/12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7" authorId="2" shapeId="0" xr:uid="{00000000-0006-0000-0A00-0000D4000000}">
      <text>
        <r>
          <rPr>
            <b/>
            <sz val="9"/>
            <color indexed="81"/>
            <rFont val="Tahoma"/>
            <family val="2"/>
          </rPr>
          <t>DEPOSITO AL  ITC 15/02/12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 shapeId="0" xr:uid="{00000000-0006-0000-0A00-0000D5000000}">
      <text>
        <r>
          <rPr>
            <b/>
            <sz val="8"/>
            <color indexed="81"/>
            <rFont val="Tahoma"/>
            <family val="2"/>
          </rPr>
          <t xml:space="preserve">17/04/12
</t>
        </r>
      </text>
    </comment>
    <comment ref="X17" authorId="0" shapeId="0" xr:uid="{00000000-0006-0000-0A00-0000D6000000}">
      <text>
        <r>
          <rPr>
            <b/>
            <sz val="8"/>
            <color indexed="81"/>
            <rFont val="Tahoma"/>
            <family val="2"/>
          </rPr>
          <t>16/05/12</t>
        </r>
      </text>
    </comment>
    <comment ref="Z17" authorId="1" shapeId="0" xr:uid="{00000000-0006-0000-0A00-0000D7000000}">
      <text>
        <r>
          <rPr>
            <b/>
            <sz val="8"/>
            <color indexed="81"/>
            <rFont val="Tahoma"/>
            <family val="2"/>
          </rPr>
          <t>15/06/12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7" authorId="1" shapeId="0" xr:uid="{00000000-0006-0000-0A00-0000D8000000}">
      <text>
        <r>
          <rPr>
            <b/>
            <sz val="8"/>
            <color indexed="81"/>
            <rFont val="Tahoma"/>
            <family val="2"/>
          </rPr>
          <t>16/07/12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7" authorId="1" shapeId="0" xr:uid="{00000000-0006-0000-0A00-0000D9000000}">
      <text>
        <r>
          <rPr>
            <b/>
            <sz val="8"/>
            <color indexed="81"/>
            <rFont val="Tahoma"/>
            <family val="2"/>
          </rPr>
          <t>03/08/12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17" authorId="1" shapeId="0" xr:uid="{00000000-0006-0000-0A00-0000DA000000}">
      <text>
        <r>
          <rPr>
            <b/>
            <sz val="8"/>
            <color indexed="81"/>
            <rFont val="Tahoma"/>
            <family val="2"/>
          </rPr>
          <t>14/09/12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7" authorId="1" shapeId="0" xr:uid="{00000000-0006-0000-0A00-0000DB000000}">
      <text>
        <r>
          <rPr>
            <b/>
            <sz val="8"/>
            <color indexed="81"/>
            <rFont val="Tahoma"/>
            <family val="2"/>
          </rPr>
          <t>15/10/12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17" authorId="1" shapeId="0" xr:uid="{00000000-0006-0000-0A00-0000DC000000}">
      <text>
        <r>
          <rPr>
            <b/>
            <sz val="8"/>
            <color indexed="81"/>
            <rFont val="Tahoma"/>
            <family val="2"/>
          </rPr>
          <t>21/11/12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7" authorId="1" shapeId="0" xr:uid="{00000000-0006-0000-0A00-0000DD000000}">
      <text>
        <r>
          <rPr>
            <b/>
            <sz val="8"/>
            <color indexed="81"/>
            <rFont val="Tahoma"/>
            <family val="2"/>
          </rPr>
          <t>10/12/12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7" authorId="1" shapeId="0" xr:uid="{00000000-0006-0000-0A00-0000DE000000}">
      <text>
        <r>
          <rPr>
            <b/>
            <sz val="8"/>
            <color indexed="81"/>
            <rFont val="Tahoma"/>
            <family val="2"/>
          </rPr>
          <t>14/01/13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7" authorId="1" shapeId="0" xr:uid="{00000000-0006-0000-0A00-0000DF000000}">
      <text>
        <r>
          <rPr>
            <b/>
            <sz val="8"/>
            <color indexed="81"/>
            <rFont val="Tahoma"/>
            <family val="2"/>
          </rPr>
          <t>20/03/13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17" authorId="1" shapeId="0" xr:uid="{00000000-0006-0000-0A00-0000E0000000}">
      <text>
        <r>
          <rPr>
            <b/>
            <sz val="8"/>
            <color indexed="81"/>
            <rFont val="Tahoma"/>
            <family val="2"/>
          </rPr>
          <t>19/03/13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 xr:uid="{00000000-0006-0000-0A00-0000E1000000}">
      <text>
        <r>
          <rPr>
            <b/>
            <sz val="8"/>
            <color indexed="81"/>
            <rFont val="Tahoma"/>
            <family val="2"/>
          </rPr>
          <t>DEPOSITO AL ITC 23 DE SEPTIEMBRE 2011.</t>
        </r>
      </text>
    </comment>
    <comment ref="H18" authorId="0" shapeId="0" xr:uid="{00000000-0006-0000-0A00-0000E2000000}">
      <text>
        <r>
          <rPr>
            <b/>
            <sz val="8"/>
            <color indexed="81"/>
            <rFont val="Tahoma"/>
            <family val="2"/>
          </rPr>
          <t>DEPOSITO AL ITC 17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0" shapeId="0" xr:uid="{00000000-0006-0000-0A00-0000E3000000}">
      <text>
        <r>
          <rPr>
            <b/>
            <sz val="8"/>
            <color indexed="81"/>
            <rFont val="Tahoma"/>
            <family val="2"/>
          </rPr>
          <t>DEPOSITO 07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8" authorId="0" shapeId="0" xr:uid="{00000000-0006-0000-0A00-0000E4000000}">
      <text>
        <r>
          <rPr>
            <b/>
            <sz val="8"/>
            <color indexed="81"/>
            <rFont val="Tahoma"/>
            <family val="2"/>
          </rPr>
          <t>DEPOSITO AL ITC 07 DE DICIEMBRE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8" authorId="0" shapeId="0" xr:uid="{00000000-0006-0000-0A00-0000E5000000}">
      <text>
        <r>
          <rPr>
            <b/>
            <sz val="8"/>
            <color indexed="81"/>
            <rFont val="Tahoma"/>
            <family val="2"/>
          </rPr>
          <t>deposito al itc 05/01/12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8" authorId="0" shapeId="0" xr:uid="{00000000-0006-0000-0A00-0000E6000000}">
      <text>
        <r>
          <rPr>
            <b/>
            <sz val="8"/>
            <color indexed="81"/>
            <rFont val="Tahoma"/>
            <family val="2"/>
          </rPr>
          <t>DEPOSITO AL ITC 13/02/12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8" authorId="0" shapeId="0" xr:uid="{00000000-0006-0000-0A00-0000E7000000}">
      <text>
        <r>
          <rPr>
            <b/>
            <sz val="8"/>
            <color indexed="81"/>
            <rFont val="Tahoma"/>
            <family val="2"/>
          </rPr>
          <t>17/04/12</t>
        </r>
      </text>
    </comment>
    <comment ref="U18" authorId="0" shapeId="0" xr:uid="{00000000-0006-0000-0A00-0000E8000000}">
      <text>
        <r>
          <rPr>
            <b/>
            <sz val="8"/>
            <color indexed="81"/>
            <rFont val="Tahoma"/>
            <family val="2"/>
          </rPr>
          <t>17/04/12</t>
        </r>
      </text>
    </comment>
    <comment ref="X18" authorId="0" shapeId="0" xr:uid="{00000000-0006-0000-0A00-0000E9000000}">
      <text>
        <r>
          <rPr>
            <b/>
            <sz val="8"/>
            <color indexed="81"/>
            <rFont val="Tahoma"/>
            <family val="2"/>
          </rPr>
          <t>11/05/12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8" authorId="1" shapeId="0" xr:uid="{00000000-0006-0000-0A00-0000EA000000}">
      <text>
        <r>
          <rPr>
            <b/>
            <sz val="8"/>
            <color indexed="81"/>
            <rFont val="Tahoma"/>
            <family val="2"/>
          </rPr>
          <t>14/06/12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8" authorId="1" shapeId="0" xr:uid="{00000000-0006-0000-0A00-0000EB000000}">
      <text>
        <r>
          <rPr>
            <b/>
            <sz val="8"/>
            <color indexed="81"/>
            <rFont val="Tahoma"/>
            <family val="2"/>
          </rPr>
          <t>19/07/12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8" authorId="1" shapeId="0" xr:uid="{00000000-0006-0000-0A00-0000EC000000}">
      <text>
        <r>
          <rPr>
            <b/>
            <sz val="8"/>
            <color indexed="81"/>
            <rFont val="Tahoma"/>
            <family val="2"/>
          </rPr>
          <t>11/10/12 TIENE SALDO A FAVOR PARA LA SIGUIENTE MENS. DE 1,300.00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18" authorId="1" shapeId="0" xr:uid="{00000000-0006-0000-0A00-0000ED000000}">
      <text>
        <r>
          <rPr>
            <b/>
            <sz val="8"/>
            <color indexed="81"/>
            <rFont val="Tahoma"/>
            <family val="2"/>
          </rPr>
          <t>15/10/12 TENIA SALDO A FAVOR EN LA OTRA MENS, Y LE QUEDAN 100.00 A FAVOR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8" authorId="1" shapeId="0" xr:uid="{00000000-0006-0000-0A00-0000EE000000}">
      <text>
        <r>
          <rPr>
            <b/>
            <sz val="8"/>
            <color indexed="81"/>
            <rFont val="Tahoma"/>
            <family val="2"/>
          </rPr>
          <t>05/02/13</t>
        </r>
      </text>
    </comment>
    <comment ref="AK18" authorId="1" shapeId="0" xr:uid="{00000000-0006-0000-0A00-0000EF000000}">
      <text>
        <r>
          <rPr>
            <b/>
            <sz val="8"/>
            <color indexed="81"/>
            <rFont val="Tahoma"/>
            <family val="2"/>
          </rPr>
          <t>05/02/13</t>
        </r>
      </text>
    </comment>
    <comment ref="AM18" authorId="3" shapeId="0" xr:uid="{00000000-0006-0000-0A00-0000F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22/05/2013</t>
        </r>
      </text>
    </comment>
    <comment ref="AO18" authorId="3" shapeId="0" xr:uid="{00000000-0006-0000-0A00-0000F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22/05/2013</t>
        </r>
      </text>
    </comment>
    <comment ref="AQ18" authorId="3" shapeId="0" xr:uid="{00000000-0006-0000-0A00-0000F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31/05/2013</t>
        </r>
      </text>
    </comment>
    <comment ref="AS18" authorId="3" shapeId="0" xr:uid="{00000000-0006-0000-0A00-0000F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05/09/2013</t>
        </r>
      </text>
    </comment>
    <comment ref="F21" authorId="0" shapeId="0" xr:uid="{00000000-0006-0000-0A00-0000F4000000}">
      <text>
        <r>
          <rPr>
            <b/>
            <sz val="8"/>
            <color indexed="81"/>
            <rFont val="Tahoma"/>
            <family val="2"/>
          </rPr>
          <t>DEPOSITO AL ITC 12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00000000-0006-0000-0A00-0000F5000000}">
      <text>
        <r>
          <rPr>
            <b/>
            <sz val="8"/>
            <color indexed="81"/>
            <rFont val="Tahoma"/>
            <family val="2"/>
          </rPr>
          <t>DEPOSITO AL ITC EL 21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1" authorId="0" shapeId="0" xr:uid="{00000000-0006-0000-0A00-0000F6000000}">
      <text>
        <r>
          <rPr>
            <b/>
            <sz val="8"/>
            <color indexed="81"/>
            <rFont val="Tahoma"/>
            <family val="2"/>
          </rPr>
          <t>DEPOSITO AL ITC 11 DE NOVIEMBRE 2011</t>
        </r>
      </text>
    </comment>
    <comment ref="L21" authorId="0" shapeId="0" xr:uid="{00000000-0006-0000-0A00-0000F7000000}">
      <text>
        <r>
          <rPr>
            <b/>
            <sz val="8"/>
            <color indexed="81"/>
            <rFont val="Tahoma"/>
            <family val="2"/>
          </rPr>
          <t>DEPOSITO AL ITC 16 DE DICIEMBRE 2011</t>
        </r>
        <r>
          <rPr>
            <sz val="8"/>
            <color indexed="81"/>
            <rFont val="Tahoma"/>
            <family val="2"/>
          </rPr>
          <t xml:space="preserve">
+ 150.00 DE RECARGOS</t>
        </r>
      </text>
    </comment>
    <comment ref="N21" authorId="0" shapeId="0" xr:uid="{00000000-0006-0000-0A00-0000F8000000}">
      <text>
        <r>
          <rPr>
            <b/>
            <sz val="8"/>
            <color indexed="81"/>
            <rFont val="Tahoma"/>
            <family val="2"/>
          </rPr>
          <t>DEPOSITO AL ITC 03/02/12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0" shapeId="0" xr:uid="{00000000-0006-0000-0A00-0000F9000000}">
      <text>
        <r>
          <rPr>
            <b/>
            <sz val="8"/>
            <color indexed="81"/>
            <rFont val="Tahoma"/>
            <family val="2"/>
          </rPr>
          <t>DEPOSITO 2/3/12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0" shapeId="0" xr:uid="{00000000-0006-0000-0A00-0000FA000000}">
      <text>
        <r>
          <rPr>
            <b/>
            <sz val="8"/>
            <color indexed="81"/>
            <rFont val="Tahoma"/>
            <family val="2"/>
          </rPr>
          <t>DEPOSITO 2/3/12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1" authorId="0" shapeId="0" xr:uid="{00000000-0006-0000-0A00-0000FB000000}">
      <text>
        <r>
          <rPr>
            <b/>
            <sz val="8"/>
            <color indexed="81"/>
            <rFont val="Tahoma"/>
            <family val="2"/>
          </rPr>
          <t>TRANSFERENCIA 20/04/12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21" authorId="0" shapeId="0" xr:uid="{00000000-0006-0000-0A00-0000FC000000}">
      <text>
        <r>
          <rPr>
            <b/>
            <sz val="8"/>
            <color indexed="81"/>
            <rFont val="Tahoma"/>
            <family val="2"/>
          </rPr>
          <t>TRANSFERENCIA 11/05</t>
        </r>
      </text>
    </comment>
    <comment ref="Z21" authorId="1" shapeId="0" xr:uid="{00000000-0006-0000-0A00-0000FD000000}">
      <text>
        <r>
          <rPr>
            <b/>
            <sz val="8"/>
            <color indexed="81"/>
            <rFont val="Tahoma"/>
            <family val="2"/>
          </rPr>
          <t>15/06/12</t>
        </r>
      </text>
    </comment>
    <comment ref="AB21" authorId="1" shapeId="0" xr:uid="{00000000-0006-0000-0A00-0000FE000000}">
      <text>
        <r>
          <rPr>
            <b/>
            <sz val="8"/>
            <color indexed="81"/>
            <rFont val="Tahoma"/>
            <family val="2"/>
          </rPr>
          <t>TRNSFER 03/08/12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21" authorId="1" shapeId="0" xr:uid="{00000000-0006-0000-0A00-0000FF000000}">
      <text>
        <r>
          <rPr>
            <b/>
            <sz val="8"/>
            <color indexed="81"/>
            <rFont val="Tahoma"/>
            <family val="2"/>
          </rPr>
          <t>TRNSFER 03/08/12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21" authorId="1" shapeId="0" xr:uid="{00000000-0006-0000-0A00-000000010000}">
      <text>
        <r>
          <rPr>
            <b/>
            <sz val="8"/>
            <color indexed="81"/>
            <rFont val="Tahoma"/>
            <family val="2"/>
          </rPr>
          <t>04/10/12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21" authorId="1" shapeId="0" xr:uid="{00000000-0006-0000-0A00-000001010000}">
      <text>
        <r>
          <rPr>
            <b/>
            <sz val="8"/>
            <color indexed="81"/>
            <rFont val="Tahoma"/>
            <family val="2"/>
          </rPr>
          <t>04/09/12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21" authorId="1" shapeId="0" xr:uid="{00000000-0006-0000-0A00-000002010000}">
      <text>
        <r>
          <rPr>
            <b/>
            <sz val="8"/>
            <color indexed="81"/>
            <rFont val="Tahoma"/>
            <family val="2"/>
          </rPr>
          <t>TRANSFER 14/12/12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21" authorId="1" shapeId="0" xr:uid="{00000000-0006-0000-0A00-000003010000}">
      <text>
        <r>
          <rPr>
            <b/>
            <sz val="8"/>
            <color indexed="81"/>
            <rFont val="Tahoma"/>
            <family val="2"/>
          </rPr>
          <t>TRANSFER 14/12/12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21" authorId="1" shapeId="0" xr:uid="{00000000-0006-0000-0A00-000004010000}">
      <text>
        <r>
          <rPr>
            <b/>
            <sz val="8"/>
            <color indexed="81"/>
            <rFont val="Tahoma"/>
            <family val="2"/>
          </rPr>
          <t>21/02/13</t>
        </r>
      </text>
    </comment>
    <comment ref="AQ21" authorId="1" shapeId="0" xr:uid="{00000000-0006-0000-0A00-000005010000}">
      <text>
        <r>
          <rPr>
            <b/>
            <sz val="8"/>
            <color indexed="81"/>
            <rFont val="Tahoma"/>
            <family val="2"/>
          </rPr>
          <t>21/02/13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21" authorId="1" shapeId="0" xr:uid="{00000000-0006-0000-0A00-000006010000}">
      <text>
        <r>
          <rPr>
            <b/>
            <sz val="8"/>
            <color indexed="81"/>
            <rFont val="Tahoma"/>
            <family val="2"/>
          </rPr>
          <t>19/03/13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2" authorId="0" shapeId="0" xr:uid="{00000000-0006-0000-0A00-000007010000}">
      <text>
        <r>
          <rPr>
            <b/>
            <sz val="8"/>
            <color indexed="81"/>
            <rFont val="Tahoma"/>
            <family val="2"/>
          </rPr>
          <t>TRANSFERENCIA AL ITC 23 DE SEPTIEMBRE 2011 + CUPON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00000000-0006-0000-0A00-000008010000}">
      <text>
        <r>
          <rPr>
            <b/>
            <sz val="8"/>
            <color indexed="81"/>
            <rFont val="Tahoma"/>
            <family val="2"/>
          </rPr>
          <t>TRANSFERENCIA AL ITC 14 DE OCTUBRE 2011</t>
        </r>
      </text>
    </comment>
    <comment ref="J22" authorId="0" shapeId="0" xr:uid="{00000000-0006-0000-0A00-000009010000}">
      <text>
        <r>
          <rPr>
            <b/>
            <sz val="8"/>
            <color indexed="81"/>
            <rFont val="Tahoma"/>
            <family val="2"/>
          </rPr>
          <t>TRANSFERENCIA AL ITC 08 NOVIEMBRE 2011</t>
        </r>
      </text>
    </comment>
    <comment ref="L22" authorId="0" shapeId="0" xr:uid="{00000000-0006-0000-0A00-00000A010000}">
      <text>
        <r>
          <rPr>
            <b/>
            <sz val="8"/>
            <color indexed="81"/>
            <rFont val="Tahoma"/>
            <family val="2"/>
          </rPr>
          <t>TRANSFERENCIA AL ITC 15/12/11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2" authorId="0" shapeId="0" xr:uid="{00000000-0006-0000-0A00-00000B010000}">
      <text>
        <r>
          <rPr>
            <b/>
            <sz val="8"/>
            <color indexed="81"/>
            <rFont val="Tahoma"/>
            <family val="2"/>
          </rPr>
          <t>NO VA A TOMAR LA MATERIA</t>
        </r>
      </text>
    </comment>
    <comment ref="B23" authorId="0" shapeId="0" xr:uid="{00000000-0006-0000-0A00-00000C01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 INCORPORA APARTIR DEL 2DO SEMESTRE</t>
        </r>
      </text>
    </comment>
    <comment ref="F24" authorId="0" shapeId="0" xr:uid="{00000000-0006-0000-0A00-00000D010000}">
      <text>
        <r>
          <rPr>
            <b/>
            <sz val="8"/>
            <color indexed="81"/>
            <rFont val="Tahoma"/>
            <family val="2"/>
          </rPr>
          <t xml:space="preserve">TRANSFERENCIA AL ITC 21 DE SEPTIEMBRE 2011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 xr:uid="{00000000-0006-0000-0A00-00000E010000}">
      <text>
        <r>
          <rPr>
            <b/>
            <sz val="8"/>
            <color indexed="81"/>
            <rFont val="Tahoma"/>
            <family val="2"/>
          </rPr>
          <t>DEPOSITO AL ITC EL 10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4" authorId="0" shapeId="0" xr:uid="{00000000-0006-0000-0A00-00000F010000}">
      <text>
        <r>
          <rPr>
            <b/>
            <sz val="8"/>
            <color indexed="81"/>
            <rFont val="Tahoma"/>
            <family val="2"/>
          </rPr>
          <t>TRANSFERENCIA 03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 xr:uid="{00000000-0006-0000-0A00-000010010000}">
      <text>
        <r>
          <rPr>
            <b/>
            <sz val="8"/>
            <color indexed="81"/>
            <rFont val="Tahoma"/>
            <family val="2"/>
          </rPr>
          <t>transferencia al itc 05 de diciembre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 xr:uid="{00000000-0006-0000-0A00-000011010000}">
      <text>
        <r>
          <rPr>
            <b/>
            <sz val="8"/>
            <color indexed="81"/>
            <rFont val="Tahoma"/>
            <family val="2"/>
          </rPr>
          <t>TRANSFERENCIA AL ITC 3 DE ENERO 2012</t>
        </r>
      </text>
    </comment>
    <comment ref="P24" authorId="0" shapeId="0" xr:uid="{00000000-0006-0000-0A00-000012010000}">
      <text>
        <r>
          <rPr>
            <b/>
            <sz val="8"/>
            <color indexed="81"/>
            <rFont val="Tahoma"/>
            <family val="2"/>
          </rPr>
          <t>TRANSFERENCIA AL ITC 3/2/12</t>
        </r>
      </text>
    </comment>
    <comment ref="R24" authorId="0" shapeId="0" xr:uid="{00000000-0006-0000-0A00-000013010000}">
      <text>
        <r>
          <rPr>
            <b/>
            <sz val="8"/>
            <color indexed="81"/>
            <rFont val="Tahoma"/>
            <family val="2"/>
          </rPr>
          <t>TRANSFERENCIA AL ITC 03/3/12</t>
        </r>
      </text>
    </comment>
    <comment ref="U24" authorId="0" shapeId="0" xr:uid="{00000000-0006-0000-0A00-000014010000}">
      <text>
        <r>
          <rPr>
            <b/>
            <sz val="8"/>
            <color indexed="81"/>
            <rFont val="Tahoma"/>
            <family val="2"/>
          </rPr>
          <t>TRANSFERENCIA 04/04/12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24" authorId="0" shapeId="0" xr:uid="{00000000-0006-0000-0A00-000015010000}">
      <text>
        <r>
          <rPr>
            <b/>
            <sz val="8"/>
            <color indexed="81"/>
            <rFont val="Tahoma"/>
            <family val="2"/>
          </rPr>
          <t>TRANSFERENCIA 04/05/12</t>
        </r>
      </text>
    </comment>
    <comment ref="Z24" authorId="0" shapeId="0" xr:uid="{00000000-0006-0000-0A00-000016010000}">
      <text>
        <r>
          <rPr>
            <b/>
            <sz val="8"/>
            <color indexed="81"/>
            <rFont val="Tahoma"/>
            <family val="2"/>
          </rPr>
          <t>TRANS. 04/06/12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24" authorId="1" shapeId="0" xr:uid="{00000000-0006-0000-0A00-000017010000}">
      <text>
        <r>
          <rPr>
            <b/>
            <sz val="8"/>
            <color indexed="81"/>
            <rFont val="Tahoma"/>
            <family val="2"/>
          </rPr>
          <t>TRANSFER. 05/07/12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24" authorId="1" shapeId="0" xr:uid="{00000000-0006-0000-0A00-000018010000}">
      <text>
        <r>
          <rPr>
            <b/>
            <sz val="8"/>
            <color indexed="81"/>
            <rFont val="Tahoma"/>
            <family val="2"/>
          </rPr>
          <t>TRANSFER 03/06/12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24" authorId="1" shapeId="0" xr:uid="{00000000-0006-0000-0A00-000019010000}">
      <text>
        <r>
          <rPr>
            <b/>
            <sz val="8"/>
            <color indexed="81"/>
            <rFont val="Tahoma"/>
            <family val="2"/>
          </rPr>
          <t>TRANSFER 04/09/12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24" authorId="1" shapeId="0" xr:uid="{00000000-0006-0000-0A00-00001A010000}">
      <text>
        <r>
          <rPr>
            <b/>
            <sz val="8"/>
            <color indexed="81"/>
            <rFont val="Tahoma"/>
            <family val="2"/>
          </rPr>
          <t>05/10/12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24" authorId="1" shapeId="0" xr:uid="{00000000-0006-0000-0A00-00001B010000}">
      <text>
        <r>
          <rPr>
            <b/>
            <sz val="8"/>
            <color indexed="81"/>
            <rFont val="Tahoma"/>
            <family val="2"/>
          </rPr>
          <t>transfer 05/11/12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24" authorId="1" shapeId="0" xr:uid="{00000000-0006-0000-0A00-00001C010000}">
      <text>
        <r>
          <rPr>
            <b/>
            <sz val="8"/>
            <color indexed="81"/>
            <rFont val="Tahoma"/>
            <family val="2"/>
          </rPr>
          <t>05/12/12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24" authorId="1" shapeId="0" xr:uid="{00000000-0006-0000-0A00-00001D010000}">
      <text>
        <r>
          <rPr>
            <b/>
            <sz val="8"/>
            <color indexed="81"/>
            <rFont val="Tahoma"/>
            <family val="2"/>
          </rPr>
          <t>03/01/13</t>
        </r>
      </text>
    </comment>
    <comment ref="AQ24" authorId="1" shapeId="0" xr:uid="{00000000-0006-0000-0A00-00001E010000}">
      <text>
        <r>
          <rPr>
            <b/>
            <sz val="8"/>
            <color indexed="81"/>
            <rFont val="Tahoma"/>
            <family val="2"/>
          </rPr>
          <t>06/02/13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" authorId="0" shapeId="0" xr:uid="{00000000-0006-0000-0A00-00001F010000}">
      <text>
        <r>
          <rPr>
            <b/>
            <sz val="8"/>
            <color indexed="81"/>
            <rFont val="Tahoma"/>
            <family val="2"/>
          </rPr>
          <t>TRANSFERENCIA LA ITC 23 DE SEPTIEMBRE 2011</t>
        </r>
      </text>
    </comment>
    <comment ref="H25" authorId="0" shapeId="0" xr:uid="{00000000-0006-0000-0A00-000020010000}">
      <text>
        <r>
          <rPr>
            <b/>
            <sz val="8"/>
            <color indexed="81"/>
            <rFont val="Tahoma"/>
            <family val="2"/>
          </rPr>
          <t>DEPOSITO AL ITC 14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5" authorId="0" shapeId="0" xr:uid="{00000000-0006-0000-0A00-000021010000}">
      <text>
        <r>
          <rPr>
            <b/>
            <sz val="8"/>
            <color indexed="81"/>
            <rFont val="Tahoma"/>
            <family val="2"/>
          </rPr>
          <t>DEPOSITO AL ITC EL 04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5" authorId="0" shapeId="0" xr:uid="{00000000-0006-0000-0A00-000022010000}">
      <text>
        <r>
          <rPr>
            <b/>
            <sz val="8"/>
            <color indexed="81"/>
            <rFont val="Tahoma"/>
            <family val="2"/>
          </rPr>
          <t>DEPOSITO AL ITC 05 DE DICIEMBRE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5" authorId="0" shapeId="0" xr:uid="{00000000-0006-0000-0A00-000023010000}">
      <text>
        <r>
          <rPr>
            <b/>
            <sz val="8"/>
            <color indexed="81"/>
            <rFont val="Tahoma"/>
            <family val="2"/>
          </rPr>
          <t>DEPOSITO AL ITC 4 DE ENERO 2012</t>
        </r>
      </text>
    </comment>
    <comment ref="P25" authorId="0" shapeId="0" xr:uid="{00000000-0006-0000-0A00-000024010000}">
      <text>
        <r>
          <rPr>
            <b/>
            <sz val="8"/>
            <color indexed="81"/>
            <rFont val="Tahoma"/>
            <family val="2"/>
          </rPr>
          <t>deposito al itc 2/2/12</t>
        </r>
      </text>
    </comment>
    <comment ref="R25" authorId="0" shapeId="0" xr:uid="{00000000-0006-0000-0A00-000025010000}">
      <text>
        <r>
          <rPr>
            <b/>
            <sz val="8"/>
            <color indexed="81"/>
            <rFont val="Tahoma"/>
            <family val="2"/>
          </rPr>
          <t>DEPOSITO 2/3/12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5" authorId="0" shapeId="0" xr:uid="{00000000-0006-0000-0A00-000026010000}">
      <text>
        <r>
          <rPr>
            <b/>
            <sz val="8"/>
            <color indexed="81"/>
            <rFont val="Tahoma"/>
            <family val="2"/>
          </rPr>
          <t>TRANSFERENCIA 05/04/12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25" authorId="0" shapeId="0" xr:uid="{00000000-0006-0000-0A00-000027010000}">
      <text>
        <r>
          <rPr>
            <b/>
            <sz val="8"/>
            <color indexed="81"/>
            <rFont val="Tahoma"/>
            <family val="2"/>
          </rPr>
          <t>05/06/12</t>
        </r>
      </text>
    </comment>
    <comment ref="AB25" authorId="1" shapeId="0" xr:uid="{00000000-0006-0000-0A00-000028010000}">
      <text>
        <r>
          <rPr>
            <b/>
            <sz val="8"/>
            <color indexed="81"/>
            <rFont val="Tahoma"/>
            <family val="2"/>
          </rPr>
          <t>03/07/12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25" authorId="1" shapeId="0" xr:uid="{00000000-0006-0000-0A00-000029010000}">
      <text>
        <r>
          <rPr>
            <b/>
            <sz val="8"/>
            <color indexed="81"/>
            <rFont val="Tahoma"/>
            <family val="2"/>
          </rPr>
          <t>06/08/12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25" authorId="1" shapeId="0" xr:uid="{00000000-0006-0000-0A00-00002A010000}">
      <text>
        <r>
          <rPr>
            <b/>
            <sz val="8"/>
            <color indexed="81"/>
            <rFont val="Tahoma"/>
            <family val="2"/>
          </rPr>
          <t>06/09/12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25" authorId="1" shapeId="0" xr:uid="{00000000-0006-0000-0A00-00002B010000}">
      <text>
        <r>
          <rPr>
            <b/>
            <sz val="8"/>
            <color indexed="81"/>
            <rFont val="Tahoma"/>
            <family val="2"/>
          </rPr>
          <t>05/10/12</t>
        </r>
      </text>
    </comment>
    <comment ref="AM25" authorId="1" shapeId="0" xr:uid="{00000000-0006-0000-0A00-00002C010000}">
      <text>
        <r>
          <rPr>
            <b/>
            <sz val="8"/>
            <color indexed="81"/>
            <rFont val="Tahoma"/>
            <family val="2"/>
          </rPr>
          <t>10/12/11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25" authorId="1" shapeId="0" xr:uid="{00000000-0006-0000-0A00-00002D010000}">
      <text>
        <r>
          <rPr>
            <b/>
            <sz val="8"/>
            <color indexed="81"/>
            <rFont val="Tahoma"/>
            <family val="2"/>
          </rPr>
          <t>21/01/13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25" authorId="1" shapeId="0" xr:uid="{00000000-0006-0000-0A00-00002E010000}">
      <text>
        <r>
          <rPr>
            <b/>
            <sz val="8"/>
            <color indexed="81"/>
            <rFont val="Tahoma"/>
            <family val="2"/>
          </rPr>
          <t>20/02/13</t>
        </r>
      </text>
    </comment>
    <comment ref="B26" authorId="4" shapeId="0" xr:uid="{00000000-0006-0000-0A00-00002F01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RECURSANDO MATERIA MAC-CELAYA
</t>
        </r>
      </text>
    </comment>
    <comment ref="J26" authorId="0" shapeId="0" xr:uid="{00000000-0006-0000-0A00-000030010000}">
      <text>
        <r>
          <rPr>
            <b/>
            <sz val="8"/>
            <color indexed="81"/>
            <rFont val="Tahoma"/>
            <family val="2"/>
          </rPr>
          <t>DEPOSITO AL ITC 07 DE NOVIEMBRE 2011</t>
        </r>
      </text>
    </comment>
    <comment ref="N26" authorId="0" shapeId="0" xr:uid="{00000000-0006-0000-0A00-000031010000}">
      <text>
        <r>
          <rPr>
            <b/>
            <sz val="8"/>
            <color indexed="81"/>
            <rFont val="Tahoma"/>
            <family val="2"/>
          </rPr>
          <t>DEPOSITO AL ITC 06/01/12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6" authorId="0" shapeId="0" xr:uid="{00000000-0006-0000-0A00-000032010000}">
      <text>
        <r>
          <rPr>
            <b/>
            <sz val="8"/>
            <color indexed="81"/>
            <rFont val="Tahoma"/>
            <family val="2"/>
          </rPr>
          <t>DEPOSITO 26/02/12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4" shapeId="0" xr:uid="{00000000-0006-0000-0A00-00003301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RECURSANDO MATERIAS MAC7</t>
        </r>
      </text>
    </comment>
    <comment ref="B28" authorId="1" shapeId="0" xr:uid="{00000000-0006-0000-0A00-000034010000}">
      <text>
        <r>
          <rPr>
            <b/>
            <sz val="8"/>
            <color indexed="81"/>
            <rFont val="Tahoma"/>
            <family val="2"/>
          </rPr>
          <t>TOMO RECURSOS HUMANOS XQ DEBIA ESTA MATERIA</t>
        </r>
      </text>
    </comment>
    <comment ref="AB28" authorId="1" shapeId="0" xr:uid="{00000000-0006-0000-0A00-000035010000}">
      <text>
        <r>
          <rPr>
            <b/>
            <sz val="8"/>
            <color indexed="81"/>
            <rFont val="Tahoma"/>
            <family val="2"/>
          </rPr>
          <t>23/07/12.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contabilidad</author>
  </authors>
  <commentList>
    <comment ref="G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ANALISIS DE COSTOS</t>
        </r>
      </text>
    </comment>
    <comment ref="I3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PROGRAMACION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0" shapeId="0" xr:uid="{00000000-0006-0000-0B00-000003000000}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CONTABILIDAD Y FINANZAS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LEGISLACION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deposito al itc 23/03/12</t>
        </r>
      </text>
    </comment>
    <comment ref="H4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>20/04/12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15/05/12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15/06/12</t>
        </r>
      </text>
    </comment>
    <comment ref="N4" authorId="1" shapeId="0" xr:uid="{00000000-0006-0000-0B00-00000A000000}">
      <text>
        <r>
          <rPr>
            <b/>
            <sz val="8"/>
            <color indexed="81"/>
            <rFont val="Tahoma"/>
            <family val="2"/>
          </rPr>
          <t>31/07/12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" authorId="1" shapeId="0" xr:uid="{00000000-0006-0000-0B00-00000B000000}">
      <text>
        <r>
          <rPr>
            <b/>
            <sz val="8"/>
            <color indexed="81"/>
            <rFont val="Tahoma"/>
            <family val="2"/>
          </rPr>
          <t>30/08/12</t>
        </r>
      </text>
    </comment>
    <comment ref="R4" authorId="1" shapeId="0" xr:uid="{00000000-0006-0000-0B00-00000C000000}">
      <text>
        <r>
          <rPr>
            <b/>
            <sz val="8"/>
            <color indexed="81"/>
            <rFont val="Tahoma"/>
            <family val="2"/>
          </rPr>
          <t>04/09/12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" authorId="1" shapeId="0" xr:uid="{00000000-0006-0000-0B00-00000D000000}">
      <text>
        <r>
          <rPr>
            <b/>
            <sz val="8"/>
            <color indexed="81"/>
            <rFont val="Tahoma"/>
            <family val="2"/>
          </rPr>
          <t>15/10/12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4" authorId="1" shapeId="0" xr:uid="{00000000-0006-0000-0B00-00000E000000}">
      <text>
        <r>
          <rPr>
            <b/>
            <sz val="8"/>
            <color indexed="81"/>
            <rFont val="Tahoma"/>
            <family val="2"/>
          </rPr>
          <t>17/12/12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4" authorId="1" shapeId="0" xr:uid="{00000000-0006-0000-0B00-00000F000000}">
      <text>
        <r>
          <rPr>
            <b/>
            <sz val="8"/>
            <color indexed="81"/>
            <rFont val="Tahoma"/>
            <family val="2"/>
          </rPr>
          <t>21/12/12</t>
        </r>
      </text>
    </comment>
    <comment ref="AA4" authorId="1" shapeId="0" xr:uid="{00000000-0006-0000-0B00-000010000000}">
      <text>
        <r>
          <rPr>
            <b/>
            <sz val="8"/>
            <color indexed="81"/>
            <rFont val="Tahoma"/>
            <family val="2"/>
          </rPr>
          <t>07/01/13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4" authorId="1" shapeId="0" xr:uid="{00000000-0006-0000-0B00-000011000000}">
      <text>
        <r>
          <rPr>
            <b/>
            <sz val="8"/>
            <color indexed="81"/>
            <rFont val="Tahoma"/>
            <family val="2"/>
          </rPr>
          <t>13/02/13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4" authorId="1" shapeId="0" xr:uid="{00000000-0006-0000-0B00-000012000000}">
      <text>
        <r>
          <rPr>
            <b/>
            <sz val="8"/>
            <color indexed="81"/>
            <rFont val="Tahoma"/>
            <family val="2"/>
          </rPr>
          <t>25/03/13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" authorId="0" shapeId="0" xr:uid="{00000000-0006-0000-0B00-000013000000}">
      <text>
        <r>
          <rPr>
            <b/>
            <sz val="8"/>
            <color indexed="81"/>
            <rFont val="Tahoma"/>
            <family val="2"/>
          </rPr>
          <t>DEPOSITO AL ITC 22/03/12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" authorId="0" shapeId="0" xr:uid="{00000000-0006-0000-0B00-000014000000}">
      <text>
        <r>
          <rPr>
            <b/>
            <sz val="8"/>
            <color indexed="81"/>
            <rFont val="Tahoma"/>
            <family val="2"/>
          </rPr>
          <t>20/04/12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0" shapeId="0" xr:uid="{00000000-0006-0000-0B00-000015000000}">
      <text>
        <r>
          <rPr>
            <b/>
            <sz val="8"/>
            <color indexed="81"/>
            <rFont val="Tahoma"/>
            <family val="2"/>
          </rPr>
          <t>04/05/12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 xr:uid="{00000000-0006-0000-0B00-000016000000}">
      <text>
        <r>
          <rPr>
            <b/>
            <sz val="8"/>
            <color indexed="81"/>
            <rFont val="Tahoma"/>
            <family val="2"/>
          </rPr>
          <t>05/06/12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00000000-0006-0000-0B00-000017000000}">
      <text>
        <r>
          <rPr>
            <b/>
            <sz val="8"/>
            <color indexed="81"/>
            <rFont val="Tahoma"/>
            <family val="2"/>
          </rPr>
          <t>05/07/12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1" shapeId="0" xr:uid="{00000000-0006-0000-0B00-000018000000}">
      <text>
        <r>
          <rPr>
            <b/>
            <sz val="8"/>
            <color indexed="81"/>
            <rFont val="Tahoma"/>
            <family val="2"/>
          </rPr>
          <t>13/08/12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" authorId="1" shapeId="0" xr:uid="{00000000-0006-0000-0B00-000019000000}">
      <text>
        <r>
          <rPr>
            <b/>
            <sz val="8"/>
            <color indexed="81"/>
            <rFont val="Tahoma"/>
            <family val="2"/>
          </rPr>
          <t>05/10/12</t>
        </r>
      </text>
    </comment>
    <comment ref="W5" authorId="1" shapeId="0" xr:uid="{00000000-0006-0000-0B00-00001A000000}">
      <text>
        <r>
          <rPr>
            <b/>
            <sz val="8"/>
            <color indexed="81"/>
            <rFont val="Tahoma"/>
            <family val="2"/>
          </rPr>
          <t>05/11/12</t>
        </r>
      </text>
    </comment>
    <comment ref="Y5" authorId="1" shapeId="0" xr:uid="{00000000-0006-0000-0B00-00001B000000}">
      <text>
        <r>
          <rPr>
            <b/>
            <sz val="8"/>
            <color indexed="81"/>
            <rFont val="Tahoma"/>
            <family val="2"/>
          </rPr>
          <t>04/12/11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5" authorId="1" shapeId="0" xr:uid="{00000000-0006-0000-0B00-00001C000000}">
      <text>
        <r>
          <rPr>
            <b/>
            <sz val="8"/>
            <color indexed="81"/>
            <rFont val="Tahoma"/>
            <family val="2"/>
          </rPr>
          <t>07/01/13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5" authorId="1" shapeId="0" xr:uid="{00000000-0006-0000-0B00-00001D000000}">
      <text>
        <r>
          <rPr>
            <b/>
            <sz val="8"/>
            <color indexed="81"/>
            <rFont val="Tahoma"/>
            <family val="2"/>
          </rPr>
          <t>05/02/13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5" authorId="1" shapeId="0" xr:uid="{00000000-0006-0000-0B00-00001E000000}">
      <text>
        <r>
          <rPr>
            <b/>
            <sz val="8"/>
            <color indexed="81"/>
            <rFont val="Tahoma"/>
            <family val="2"/>
          </rPr>
          <t>04/03/13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5" authorId="1" shapeId="0" xr:uid="{00000000-0006-0000-0B00-00001F000000}">
      <text>
        <r>
          <rPr>
            <b/>
            <sz val="8"/>
            <color indexed="81"/>
            <rFont val="Tahoma"/>
            <family val="2"/>
          </rPr>
          <t>05/04/10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5" authorId="1" shapeId="0" xr:uid="{00000000-0006-0000-0B00-000020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03/05/2013</t>
        </r>
      </text>
    </comment>
    <comment ref="AK5" authorId="1" shapeId="0" xr:uid="{00000000-0006-0000-0B00-000021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07/06/2013</t>
        </r>
      </text>
    </comment>
    <comment ref="F6" authorId="0" shapeId="0" xr:uid="{00000000-0006-0000-0B00-000022000000}">
      <text>
        <r>
          <rPr>
            <b/>
            <sz val="8"/>
            <color indexed="81"/>
            <rFont val="Tahoma"/>
            <family val="2"/>
          </rPr>
          <t>DEPOSITO AL ITC 17/04/12</t>
        </r>
      </text>
    </comment>
    <comment ref="H6" authorId="0" shapeId="0" xr:uid="{00000000-0006-0000-0B00-000023000000}">
      <text>
        <r>
          <rPr>
            <b/>
            <sz val="8"/>
            <color indexed="81"/>
            <rFont val="Tahoma"/>
            <family val="2"/>
          </rPr>
          <t>DEPOSITO AL ITC 17/04/12</t>
        </r>
      </text>
    </comment>
    <comment ref="J6" authorId="0" shapeId="0" xr:uid="{00000000-0006-0000-0B00-000024000000}">
      <text>
        <r>
          <rPr>
            <b/>
            <sz val="8"/>
            <color indexed="81"/>
            <rFont val="Tahoma"/>
            <family val="2"/>
          </rPr>
          <t>15/05/12 Y 21/05/12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 shapeId="0" xr:uid="{00000000-0006-0000-0B00-000025000000}">
      <text>
        <r>
          <rPr>
            <b/>
            <sz val="8"/>
            <color indexed="81"/>
            <rFont val="Tahoma"/>
            <family val="2"/>
          </rPr>
          <t>05/06/12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" authorId="1" shapeId="0" xr:uid="{00000000-0006-0000-0B00-000026000000}">
      <text>
        <r>
          <rPr>
            <b/>
            <sz val="8"/>
            <color indexed="81"/>
            <rFont val="Tahoma"/>
            <family val="2"/>
          </rPr>
          <t>29/06/12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" authorId="1" shapeId="0" xr:uid="{00000000-0006-0000-0B00-000027000000}">
      <text>
        <r>
          <rPr>
            <b/>
            <sz val="8"/>
            <color indexed="81"/>
            <rFont val="Tahoma"/>
            <family val="2"/>
          </rPr>
          <t>TRANSFER 09/08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" authorId="1" shapeId="0" xr:uid="{00000000-0006-0000-0B00-000028000000}">
      <text>
        <r>
          <rPr>
            <b/>
            <sz val="8"/>
            <color indexed="81"/>
            <rFont val="Tahoma"/>
            <family val="2"/>
          </rPr>
          <t>17/09/12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1" shapeId="0" xr:uid="{00000000-0006-0000-0B00-000029000000}">
      <text>
        <r>
          <rPr>
            <b/>
            <sz val="8"/>
            <color indexed="81"/>
            <rFont val="Tahoma"/>
            <family val="2"/>
          </rPr>
          <t>05/10/12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" authorId="1" shapeId="0" xr:uid="{00000000-0006-0000-0B00-00002A000000}">
      <text>
        <r>
          <rPr>
            <b/>
            <sz val="8"/>
            <color indexed="81"/>
            <rFont val="Tahoma"/>
            <family val="2"/>
          </rPr>
          <t>09/11/13</t>
        </r>
      </text>
    </comment>
    <comment ref="Y6" authorId="1" shapeId="0" xr:uid="{00000000-0006-0000-0B00-00002B000000}">
      <text>
        <r>
          <rPr>
            <b/>
            <sz val="8"/>
            <color indexed="81"/>
            <rFont val="Tahoma"/>
            <family val="2"/>
          </rPr>
          <t>06/12/12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1" shapeId="0" xr:uid="{00000000-0006-0000-0B00-00002C000000}">
      <text>
        <r>
          <rPr>
            <b/>
            <sz val="8"/>
            <color indexed="81"/>
            <rFont val="Tahoma"/>
            <family val="2"/>
          </rPr>
          <t>16/01/13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6" authorId="1" shapeId="0" xr:uid="{00000000-0006-0000-0B00-00002D000000}">
      <text>
        <r>
          <rPr>
            <b/>
            <sz val="8"/>
            <color indexed="81"/>
            <rFont val="Tahoma"/>
            <family val="2"/>
          </rPr>
          <t>05/02/13</t>
        </r>
      </text>
    </comment>
    <comment ref="AE6" authorId="1" shapeId="0" xr:uid="{00000000-0006-0000-0B00-00002E000000}">
      <text>
        <r>
          <rPr>
            <b/>
            <sz val="8"/>
            <color indexed="81"/>
            <rFont val="Tahoma"/>
            <family val="2"/>
          </rPr>
          <t>12/03/13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6" authorId="1" shapeId="0" xr:uid="{00000000-0006-0000-0B00-00002F000000}">
      <text>
        <r>
          <rPr>
            <b/>
            <sz val="9"/>
            <color indexed="81"/>
            <rFont val="Tahoma"/>
            <family val="2"/>
          </rPr>
          <t>16/04/13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6" authorId="1" shapeId="0" xr:uid="{00000000-0006-0000-0B00-000030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05/07</t>
        </r>
      </text>
    </comment>
    <comment ref="AS6" authorId="1" shapeId="0" xr:uid="{00000000-0006-0000-0B00-000031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2-OCT-13</t>
        </r>
      </text>
    </comment>
    <comment ref="F7" authorId="0" shapeId="0" xr:uid="{00000000-0006-0000-0B00-000032000000}">
      <text>
        <r>
          <rPr>
            <b/>
            <sz val="8"/>
            <color indexed="81"/>
            <rFont val="Tahoma"/>
            <family val="2"/>
          </rPr>
          <t>DEPOSITO AL ITC 26/03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B00-000033000000}">
      <text>
        <r>
          <rPr>
            <b/>
            <sz val="8"/>
            <color indexed="81"/>
            <rFont val="Tahoma"/>
            <family val="2"/>
          </rPr>
          <t xml:space="preserve">20/04/12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 xr:uid="{00000000-0006-0000-0B00-000034000000}">
      <text>
        <r>
          <rPr>
            <b/>
            <sz val="8"/>
            <color indexed="81"/>
            <rFont val="Tahoma"/>
            <family val="2"/>
          </rPr>
          <t>04/05/12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00000000-0006-0000-0B00-000035000000}">
      <text>
        <r>
          <rPr>
            <b/>
            <sz val="8"/>
            <color indexed="81"/>
            <rFont val="Tahoma"/>
            <family val="2"/>
          </rPr>
          <t>05/06/12</t>
        </r>
      </text>
    </comment>
    <comment ref="P7" authorId="1" shapeId="0" xr:uid="{00000000-0006-0000-0B00-000036000000}">
      <text>
        <r>
          <rPr>
            <b/>
            <sz val="8"/>
            <color indexed="81"/>
            <rFont val="Tahoma"/>
            <family val="2"/>
          </rPr>
          <t>03/08/12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" authorId="1" shapeId="0" xr:uid="{00000000-0006-0000-0B00-000037000000}">
      <text>
        <r>
          <rPr>
            <b/>
            <sz val="8"/>
            <color indexed="81"/>
            <rFont val="Tahoma"/>
            <family val="2"/>
          </rPr>
          <t>03/09/12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" authorId="1" shapeId="0" xr:uid="{00000000-0006-0000-0B00-000038000000}">
      <text>
        <r>
          <rPr>
            <b/>
            <sz val="8"/>
            <color indexed="81"/>
            <rFont val="Tahoma"/>
            <family val="2"/>
          </rPr>
          <t>05/10/12</t>
        </r>
      </text>
    </comment>
    <comment ref="W7" authorId="1" shapeId="0" xr:uid="{00000000-0006-0000-0B00-000039000000}">
      <text>
        <r>
          <rPr>
            <b/>
            <sz val="8"/>
            <color indexed="81"/>
            <rFont val="Tahoma"/>
            <family val="2"/>
          </rPr>
          <t xml:space="preserve">05/11/12
</t>
        </r>
      </text>
    </comment>
    <comment ref="Y7" authorId="1" shapeId="0" xr:uid="{00000000-0006-0000-0B00-00003A000000}">
      <text>
        <r>
          <rPr>
            <b/>
            <sz val="8"/>
            <color indexed="81"/>
            <rFont val="Tahoma"/>
            <family val="2"/>
          </rPr>
          <t>05/12/12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7" authorId="1" shapeId="0" xr:uid="{00000000-0006-0000-0B00-00003B000000}">
      <text>
        <r>
          <rPr>
            <b/>
            <sz val="8"/>
            <color indexed="81"/>
            <rFont val="Tahoma"/>
            <family val="2"/>
          </rPr>
          <t>04/01/13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7" authorId="1" shapeId="0" xr:uid="{00000000-0006-0000-0B00-00003C000000}">
      <text>
        <r>
          <rPr>
            <b/>
            <sz val="8"/>
            <color indexed="81"/>
            <rFont val="Tahoma"/>
            <family val="2"/>
          </rPr>
          <t>05/02/13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7" authorId="1" shapeId="0" xr:uid="{00000000-0006-0000-0B00-00003D000000}">
      <text>
        <r>
          <rPr>
            <b/>
            <sz val="8"/>
            <color indexed="81"/>
            <rFont val="Tahoma"/>
            <family val="2"/>
          </rPr>
          <t>05/03/13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7" authorId="1" shapeId="0" xr:uid="{00000000-0006-0000-0B00-00003E000000}">
      <text>
        <r>
          <rPr>
            <b/>
            <sz val="8"/>
            <color indexed="81"/>
            <rFont val="Tahoma"/>
            <family val="2"/>
          </rPr>
          <t>05/04/13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7" authorId="1" shapeId="0" xr:uid="{00000000-0006-0000-0B00-00003F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08/07</t>
        </r>
      </text>
    </comment>
    <comment ref="AO7" authorId="1" shapeId="0" xr:uid="{00000000-0006-0000-0B00-000040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5-AGOSTO-13</t>
        </r>
      </text>
    </comment>
    <comment ref="AQ7" authorId="1" shapeId="0" xr:uid="{00000000-0006-0000-0B00-000041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6-SEP-13</t>
        </r>
      </text>
    </comment>
    <comment ref="AS7" authorId="1" shapeId="0" xr:uid="{00000000-0006-0000-0B00-000042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24-OCT-13
</t>
        </r>
      </text>
    </comment>
    <comment ref="F8" authorId="0" shapeId="0" xr:uid="{00000000-0006-0000-0B00-000043000000}">
      <text>
        <r>
          <rPr>
            <b/>
            <sz val="8"/>
            <color indexed="81"/>
            <rFont val="Tahoma"/>
            <family val="2"/>
          </rPr>
          <t>DEPOSITO AL ITC 16/04/12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0" shapeId="0" xr:uid="{00000000-0006-0000-0B00-000044000000}">
      <text>
        <r>
          <rPr>
            <b/>
            <sz val="8"/>
            <color indexed="81"/>
            <rFont val="Tahoma"/>
            <family val="2"/>
          </rPr>
          <t>DEPOSITO AL ITC 16/04/12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 shapeId="0" xr:uid="{00000000-0006-0000-0B00-000045000000}">
      <text>
        <r>
          <rPr>
            <b/>
            <sz val="8"/>
            <color indexed="81"/>
            <rFont val="Tahoma"/>
            <family val="2"/>
          </rPr>
          <t>TRANSFERENCIA 08/05/12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0" shapeId="0" xr:uid="{00000000-0006-0000-0B00-000046000000}">
      <text>
        <r>
          <rPr>
            <b/>
            <sz val="8"/>
            <color indexed="81"/>
            <rFont val="Tahoma"/>
            <family val="2"/>
          </rPr>
          <t>transferencia 06/06/12</t>
        </r>
      </text>
    </comment>
    <comment ref="N8" authorId="1" shapeId="0" xr:uid="{00000000-0006-0000-0B00-000047000000}">
      <text>
        <r>
          <rPr>
            <b/>
            <sz val="8"/>
            <color indexed="81"/>
            <rFont val="Tahoma"/>
            <family val="2"/>
          </rPr>
          <t>TRANSFER 05/07/12</t>
        </r>
      </text>
    </comment>
    <comment ref="P8" authorId="1" shapeId="0" xr:uid="{00000000-0006-0000-0B00-000048000000}">
      <text>
        <r>
          <rPr>
            <b/>
            <sz val="8"/>
            <color indexed="81"/>
            <rFont val="Tahoma"/>
            <family val="2"/>
          </rPr>
          <t>TRANSFER 08/08/12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" authorId="1" shapeId="0" xr:uid="{00000000-0006-0000-0B00-000049000000}">
      <text>
        <r>
          <rPr>
            <b/>
            <sz val="8"/>
            <color indexed="81"/>
            <rFont val="Tahoma"/>
            <family val="2"/>
          </rPr>
          <t>TRANSFER 05/09/12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8" authorId="1" shapeId="0" xr:uid="{00000000-0006-0000-0B00-00004A000000}">
      <text>
        <r>
          <rPr>
            <b/>
            <sz val="8"/>
            <color indexed="81"/>
            <rFont val="Tahoma"/>
            <family val="2"/>
          </rPr>
          <t>transfer 18/10/12 PAGA ESTA CANTIDAD SEGÚN OFICIO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1" shapeId="0" xr:uid="{00000000-0006-0000-0B00-00004B000000}">
      <text>
        <r>
          <rPr>
            <b/>
            <sz val="8"/>
            <color indexed="81"/>
            <rFont val="Tahoma"/>
            <family val="2"/>
          </rPr>
          <t>TRANSFER 05/11/12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8" authorId="1" shapeId="0" xr:uid="{00000000-0006-0000-0B00-00004C000000}">
      <text>
        <r>
          <rPr>
            <b/>
            <sz val="8"/>
            <color indexed="81"/>
            <rFont val="Tahoma"/>
            <family val="2"/>
          </rPr>
          <t>04/12/10</t>
        </r>
      </text>
    </comment>
    <comment ref="AA8" authorId="1" shapeId="0" xr:uid="{00000000-0006-0000-0B00-00004D000000}">
      <text>
        <r>
          <rPr>
            <b/>
            <sz val="8"/>
            <color indexed="81"/>
            <rFont val="Tahoma"/>
            <family val="2"/>
          </rPr>
          <t>07/01/13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8" authorId="1" shapeId="0" xr:uid="{00000000-0006-0000-0B00-00004E000000}">
      <text>
        <r>
          <rPr>
            <b/>
            <sz val="8"/>
            <color indexed="81"/>
            <rFont val="Tahoma"/>
            <family val="2"/>
          </rPr>
          <t>07/02/13: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8" authorId="1" shapeId="0" xr:uid="{00000000-0006-0000-0B00-00004F000000}">
      <text>
        <r>
          <rPr>
            <b/>
            <sz val="8"/>
            <color indexed="81"/>
            <rFont val="Tahoma"/>
            <family val="2"/>
          </rPr>
          <t>08/03/13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8" authorId="1" shapeId="0" xr:uid="{00000000-0006-0000-0B00-000050000000}">
      <text>
        <r>
          <rPr>
            <b/>
            <sz val="8"/>
            <color indexed="81"/>
            <rFont val="Tahoma"/>
            <family val="2"/>
          </rPr>
          <t>02/04/13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8" authorId="1" shapeId="0" xr:uid="{00000000-0006-0000-0B00-000051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01/07</t>
        </r>
      </text>
    </comment>
    <comment ref="F9" authorId="0" shapeId="0" xr:uid="{00000000-0006-0000-0B00-000052000000}">
      <text>
        <r>
          <rPr>
            <b/>
            <sz val="8"/>
            <color indexed="81"/>
            <rFont val="Tahoma"/>
            <family val="2"/>
          </rPr>
          <t>18/04/12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00000000-0006-0000-0B00-000053000000}">
      <text>
        <r>
          <rPr>
            <b/>
            <sz val="8"/>
            <color indexed="81"/>
            <rFont val="Tahoma"/>
            <family val="2"/>
          </rPr>
          <t>18/04/12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" authorId="0" shapeId="0" xr:uid="{00000000-0006-0000-0B00-000054000000}">
      <text>
        <r>
          <rPr>
            <b/>
            <sz val="8"/>
            <color indexed="81"/>
            <rFont val="Tahoma"/>
            <family val="2"/>
          </rPr>
          <t>04/05/12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 shapeId="0" xr:uid="{00000000-0006-0000-0B00-000055000000}">
      <text>
        <r>
          <rPr>
            <b/>
            <sz val="8"/>
            <color indexed="81"/>
            <rFont val="Tahoma"/>
            <family val="2"/>
          </rPr>
          <t>04/06/12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9" authorId="1" shapeId="0" xr:uid="{00000000-0006-0000-0B00-000056000000}">
      <text>
        <r>
          <rPr>
            <b/>
            <sz val="8"/>
            <color indexed="81"/>
            <rFont val="Tahoma"/>
            <family val="2"/>
          </rPr>
          <t>09/08/12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1" shapeId="0" xr:uid="{00000000-0006-0000-0B00-000057000000}">
      <text>
        <r>
          <rPr>
            <b/>
            <sz val="8"/>
            <color indexed="81"/>
            <rFont val="Tahoma"/>
            <family val="2"/>
          </rPr>
          <t>09/08/12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" authorId="1" shapeId="0" xr:uid="{00000000-0006-0000-0B00-000058000000}">
      <text>
        <r>
          <rPr>
            <b/>
            <sz val="8"/>
            <color indexed="81"/>
            <rFont val="Tahoma"/>
            <family val="2"/>
          </rPr>
          <t>12/09/12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9" authorId="1" shapeId="0" xr:uid="{00000000-0006-0000-0B00-000059000000}">
      <text>
        <r>
          <rPr>
            <b/>
            <sz val="8"/>
            <color indexed="81"/>
            <rFont val="Tahoma"/>
            <family val="2"/>
          </rPr>
          <t>05/11/12</t>
        </r>
      </text>
    </comment>
    <comment ref="Y9" authorId="1" shapeId="0" xr:uid="{00000000-0006-0000-0B00-00005A000000}">
      <text>
        <r>
          <rPr>
            <b/>
            <sz val="8"/>
            <color indexed="81"/>
            <rFont val="Tahoma"/>
            <family val="2"/>
          </rPr>
          <t>30/11/12</t>
        </r>
      </text>
    </comment>
    <comment ref="AA9" authorId="1" shapeId="0" xr:uid="{00000000-0006-0000-0B00-00005B000000}">
      <text>
        <r>
          <rPr>
            <b/>
            <sz val="8"/>
            <color indexed="81"/>
            <rFont val="Tahoma"/>
            <family val="2"/>
          </rPr>
          <t>02/01/13</t>
        </r>
      </text>
    </comment>
    <comment ref="AC9" authorId="1" shapeId="0" xr:uid="{00000000-0006-0000-0B00-00005C000000}">
      <text>
        <r>
          <rPr>
            <b/>
            <sz val="8"/>
            <color indexed="81"/>
            <rFont val="Tahoma"/>
            <family val="2"/>
          </rPr>
          <t>21/02/13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9" authorId="1" shapeId="0" xr:uid="{00000000-0006-0000-0B00-00005D000000}">
      <text>
        <r>
          <rPr>
            <b/>
            <sz val="8"/>
            <color indexed="81"/>
            <rFont val="Tahoma"/>
            <family val="2"/>
          </rPr>
          <t>04/03/13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9" authorId="1" shapeId="0" xr:uid="{00000000-0006-0000-0B00-00005E000000}">
      <text>
        <r>
          <rPr>
            <b/>
            <sz val="8"/>
            <color indexed="81"/>
            <rFont val="Tahoma"/>
            <family val="2"/>
          </rPr>
          <t>27/03/13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9" authorId="1" shapeId="0" xr:uid="{00000000-0006-0000-0B00-00005F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31/05</t>
        </r>
      </text>
    </comment>
    <comment ref="B10" authorId="0" shapeId="0" xr:uid="{00000000-0006-0000-0B00-000060000000}">
      <text>
        <r>
          <rPr>
            <b/>
            <sz val="8"/>
            <color indexed="81"/>
            <rFont val="Tahoma"/>
            <family val="2"/>
          </rPr>
          <t>SE INTEGRA A PARTIR DE LA 2DA MENSUALIDAD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 xr:uid="{00000000-0006-0000-0B00-000061000000}">
      <text>
        <r>
          <rPr>
            <b/>
            <sz val="8"/>
            <color indexed="81"/>
            <rFont val="Tahoma"/>
            <family val="2"/>
          </rPr>
          <t>14/05/12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 shapeId="0" xr:uid="{00000000-0006-0000-0B00-000062000000}">
      <text>
        <r>
          <rPr>
            <b/>
            <sz val="8"/>
            <color indexed="81"/>
            <rFont val="Tahoma"/>
            <family val="2"/>
          </rPr>
          <t>14/05/12 SE INTEGRA EN ESTA MATERIA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1" shapeId="0" xr:uid="{00000000-0006-0000-0B00-000063000000}">
      <text>
        <r>
          <rPr>
            <b/>
            <sz val="8"/>
            <color indexed="81"/>
            <rFont val="Tahoma"/>
            <family val="2"/>
          </rPr>
          <t>23/08/12</t>
        </r>
      </text>
    </comment>
    <comment ref="N10" authorId="1" shapeId="0" xr:uid="{00000000-0006-0000-0B00-000064000000}">
      <text>
        <r>
          <rPr>
            <b/>
            <sz val="8"/>
            <color indexed="81"/>
            <rFont val="Tahoma"/>
            <family val="2"/>
          </rPr>
          <t>23/08/12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0" authorId="1" shapeId="0" xr:uid="{00000000-0006-0000-0B00-000065000000}">
      <text>
        <r>
          <rPr>
            <b/>
            <sz val="8"/>
            <color indexed="81"/>
            <rFont val="Tahoma"/>
            <family val="2"/>
          </rPr>
          <t>23/08/12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" authorId="1" shapeId="0" xr:uid="{00000000-0006-0000-0B00-000066000000}">
      <text>
        <r>
          <rPr>
            <b/>
            <sz val="8"/>
            <color indexed="81"/>
            <rFont val="Tahoma"/>
            <family val="2"/>
          </rPr>
          <t>23/08/12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0" authorId="1" shapeId="0" xr:uid="{00000000-0006-0000-0B00-000067000000}">
      <text>
        <r>
          <rPr>
            <b/>
            <sz val="8"/>
            <color indexed="81"/>
            <rFont val="Tahoma"/>
            <family val="2"/>
          </rPr>
          <t>16/10/12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0" authorId="1" shapeId="0" xr:uid="{00000000-0006-0000-0B00-000068000000}">
      <text>
        <r>
          <rPr>
            <b/>
            <sz val="8"/>
            <color indexed="81"/>
            <rFont val="Tahoma"/>
            <family val="2"/>
          </rPr>
          <t>16/10/12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0" authorId="1" shapeId="0" xr:uid="{00000000-0006-0000-0B00-000069000000}">
      <text>
        <r>
          <rPr>
            <b/>
            <sz val="8"/>
            <color indexed="81"/>
            <rFont val="Tahoma"/>
            <family val="2"/>
          </rPr>
          <t>16/10/12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" authorId="1" shapeId="0" xr:uid="{00000000-0006-0000-0B00-00006A000000}">
      <text>
        <r>
          <rPr>
            <b/>
            <sz val="8"/>
            <color indexed="81"/>
            <rFont val="Tahoma"/>
            <family val="2"/>
          </rPr>
          <t>16/10/12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0" authorId="1" shapeId="0" xr:uid="{00000000-0006-0000-0B00-00006B000000}">
      <text>
        <r>
          <rPr>
            <b/>
            <sz val="8"/>
            <color indexed="81"/>
            <rFont val="Tahoma"/>
            <family val="2"/>
          </rPr>
          <t>16/10/12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0" authorId="1" shapeId="0" xr:uid="{00000000-0006-0000-0B00-00006C000000}">
      <text>
        <r>
          <rPr>
            <b/>
            <sz val="8"/>
            <color indexed="81"/>
            <rFont val="Tahoma"/>
            <family val="2"/>
          </rPr>
          <t>16/10/12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0" authorId="1" shapeId="0" xr:uid="{00000000-0006-0000-0B00-00006D000000}">
      <text>
        <r>
          <rPr>
            <b/>
            <sz val="9"/>
            <color indexed="81"/>
            <rFont val="Tahoma"/>
            <family val="2"/>
          </rPr>
          <t>22/04/13</t>
        </r>
      </text>
    </comment>
    <comment ref="F11" authorId="0" shapeId="0" xr:uid="{00000000-0006-0000-0B00-00006E000000}">
      <text>
        <r>
          <rPr>
            <b/>
            <sz val="8"/>
            <color indexed="81"/>
            <rFont val="Tahoma"/>
            <family val="2"/>
          </rPr>
          <t>DEPOSITO 03/04/12 Y TRANSFERENCIA 04/04/12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 xr:uid="{00000000-0006-0000-0B00-00006F000000}">
      <text>
        <r>
          <rPr>
            <b/>
            <sz val="8"/>
            <color indexed="81"/>
            <rFont val="Tahoma"/>
            <family val="2"/>
          </rPr>
          <t>DEP. 16/04/12 Y TRANSFERENCIA 17/04/12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 xr:uid="{00000000-0006-0000-0B00-000070000000}">
      <text>
        <r>
          <rPr>
            <b/>
            <sz val="8"/>
            <color indexed="81"/>
            <rFont val="Tahoma"/>
            <family val="2"/>
          </rPr>
          <t>04/05/12 Y TRANSF. 02/05/12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B00-000071000000}">
      <text>
        <r>
          <rPr>
            <b/>
            <sz val="8"/>
            <color indexed="81"/>
            <rFont val="Tahoma"/>
            <family val="2"/>
          </rPr>
          <t>04/06/12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1" authorId="1" shapeId="0" xr:uid="{00000000-0006-0000-0B00-000072000000}">
      <text>
        <r>
          <rPr>
            <b/>
            <sz val="8"/>
            <color indexed="81"/>
            <rFont val="Tahoma"/>
            <family val="2"/>
          </rPr>
          <t>03/07/12 Y TRANSFER 02/07/12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1" shapeId="0" xr:uid="{00000000-0006-0000-0B00-000073000000}">
      <text>
        <r>
          <rPr>
            <b/>
            <sz val="8"/>
            <color indexed="81"/>
            <rFont val="Tahoma"/>
            <family val="2"/>
          </rPr>
          <t>03/08/12 transfer 31/07/12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" authorId="1" shapeId="0" xr:uid="{00000000-0006-0000-0B00-000074000000}">
      <text>
        <r>
          <rPr>
            <b/>
            <sz val="8"/>
            <color indexed="81"/>
            <rFont val="Tahoma"/>
            <family val="2"/>
          </rPr>
          <t>04/09 Y TRANSFER 03/09</t>
        </r>
      </text>
    </comment>
    <comment ref="U11" authorId="1" shapeId="0" xr:uid="{00000000-0006-0000-0B00-000075000000}">
      <text>
        <r>
          <rPr>
            <b/>
            <sz val="8"/>
            <color indexed="81"/>
            <rFont val="Tahoma"/>
            <family val="2"/>
          </rPr>
          <t>TRANSFER 03/10/12 DEPOSITO 02/10/12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1" authorId="1" shapeId="0" xr:uid="{00000000-0006-0000-0B00-000076000000}">
      <text>
        <r>
          <rPr>
            <b/>
            <sz val="8"/>
            <color indexed="81"/>
            <rFont val="Tahoma"/>
            <family val="2"/>
          </rPr>
          <t xml:space="preserve">05/11/12 </t>
        </r>
      </text>
    </comment>
    <comment ref="Y11" authorId="1" shapeId="0" xr:uid="{00000000-0006-0000-0B00-000077000000}">
      <text>
        <r>
          <rPr>
            <b/>
            <sz val="8"/>
            <color indexed="81"/>
            <rFont val="Tahoma"/>
            <family val="2"/>
          </rPr>
          <t>05/12/12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1" authorId="1" shapeId="0" xr:uid="{00000000-0006-0000-0B00-000078000000}">
      <text>
        <r>
          <rPr>
            <b/>
            <sz val="8"/>
            <color indexed="81"/>
            <rFont val="Tahoma"/>
            <family val="2"/>
          </rPr>
          <t>T.04/01/13, D.04/01/13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1" authorId="1" shapeId="0" xr:uid="{00000000-0006-0000-0B00-000079000000}">
      <text>
        <r>
          <rPr>
            <b/>
            <sz val="8"/>
            <color indexed="81"/>
            <rFont val="Tahoma"/>
            <family val="2"/>
          </rPr>
          <t>01/02 Y 06/02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1" authorId="1" shapeId="0" xr:uid="{00000000-0006-0000-0B00-00007A000000}">
      <text>
        <r>
          <rPr>
            <b/>
            <sz val="9"/>
            <color indexed="81"/>
            <rFont val="Tahoma"/>
            <family val="2"/>
          </rPr>
          <t>05/04 Y3/04</t>
        </r>
      </text>
    </comment>
    <comment ref="AI11" authorId="1" shapeId="0" xr:uid="{00000000-0006-0000-0B00-00007B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03/05</t>
        </r>
      </text>
    </comment>
    <comment ref="F12" authorId="0" shapeId="0" xr:uid="{00000000-0006-0000-0B00-00007C000000}">
      <text>
        <r>
          <rPr>
            <b/>
            <sz val="8"/>
            <color indexed="81"/>
            <rFont val="Tahoma"/>
            <family val="2"/>
          </rPr>
          <t>DEPOSITO AL ITC 10/04/12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 shapeId="0" xr:uid="{00000000-0006-0000-0B00-00007D000000}">
      <text>
        <r>
          <rPr>
            <b/>
            <sz val="8"/>
            <color indexed="81"/>
            <rFont val="Tahoma"/>
            <family val="2"/>
          </rPr>
          <t xml:space="preserve">20/04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 shapeId="0" xr:uid="{00000000-0006-0000-0B00-00007E000000}">
      <text>
        <r>
          <rPr>
            <b/>
            <sz val="8"/>
            <color indexed="81"/>
            <rFont val="Tahoma"/>
            <family val="2"/>
          </rPr>
          <t xml:space="preserve">04/05/12 + cupon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1" shapeId="0" xr:uid="{00000000-0006-0000-0B00-00007F000000}">
      <text>
        <r>
          <rPr>
            <b/>
            <sz val="8"/>
            <color indexed="81"/>
            <rFont val="Tahoma"/>
            <family val="2"/>
          </rPr>
          <t>05/06/12</t>
        </r>
      </text>
    </comment>
    <comment ref="N12" authorId="1" shapeId="0" xr:uid="{00000000-0006-0000-0B00-000080000000}">
      <text>
        <r>
          <rPr>
            <b/>
            <sz val="8"/>
            <color indexed="81"/>
            <rFont val="Tahoma"/>
            <family val="2"/>
          </rPr>
          <t>04/07/12</t>
        </r>
      </text>
    </comment>
    <comment ref="P12" authorId="1" shapeId="0" xr:uid="{00000000-0006-0000-0B00-000081000000}">
      <text>
        <r>
          <rPr>
            <b/>
            <sz val="8"/>
            <color indexed="81"/>
            <rFont val="Tahoma"/>
            <family val="2"/>
          </rPr>
          <t>06/08/12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2" authorId="1" shapeId="0" xr:uid="{00000000-0006-0000-0B00-000082000000}">
      <text>
        <r>
          <rPr>
            <b/>
            <sz val="8"/>
            <color indexed="81"/>
            <rFont val="Tahoma"/>
            <family val="2"/>
          </rPr>
          <t>05/10/12</t>
        </r>
      </text>
    </comment>
    <comment ref="W12" authorId="1" shapeId="0" xr:uid="{00000000-0006-0000-0B00-000083000000}">
      <text>
        <r>
          <rPr>
            <b/>
            <sz val="8"/>
            <color indexed="81"/>
            <rFont val="Tahoma"/>
            <family val="2"/>
          </rPr>
          <t>05/11/13</t>
        </r>
      </text>
    </comment>
    <comment ref="Y12" authorId="1" shapeId="0" xr:uid="{00000000-0006-0000-0B00-000084000000}">
      <text>
        <r>
          <rPr>
            <b/>
            <sz val="8"/>
            <color indexed="81"/>
            <rFont val="Tahoma"/>
            <family val="2"/>
          </rPr>
          <t>05/12/12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2" authorId="1" shapeId="0" xr:uid="{00000000-0006-0000-0B00-000085000000}">
      <text>
        <r>
          <rPr>
            <b/>
            <sz val="8"/>
            <color indexed="81"/>
            <rFont val="Tahoma"/>
            <family val="2"/>
          </rPr>
          <t>07/01/13</t>
        </r>
      </text>
    </comment>
    <comment ref="AC12" authorId="1" shapeId="0" xr:uid="{00000000-0006-0000-0B00-000086000000}">
      <text>
        <r>
          <rPr>
            <b/>
            <sz val="8"/>
            <color indexed="81"/>
            <rFont val="Tahoma"/>
            <family val="2"/>
          </rPr>
          <t>06/03/13</t>
        </r>
      </text>
    </comment>
    <comment ref="AE12" authorId="1" shapeId="0" xr:uid="{00000000-0006-0000-0B00-000087000000}">
      <text>
        <r>
          <rPr>
            <b/>
            <sz val="8"/>
            <color indexed="81"/>
            <rFont val="Tahoma"/>
            <family val="2"/>
          </rPr>
          <t>06/03/13</t>
        </r>
      </text>
    </comment>
    <comment ref="F13" authorId="0" shapeId="0" xr:uid="{00000000-0006-0000-0B00-000088000000}">
      <text>
        <r>
          <rPr>
            <b/>
            <sz val="8"/>
            <color indexed="81"/>
            <rFont val="Tahoma"/>
            <family val="2"/>
          </rPr>
          <t>DEPOSITO AL ITC 16/04/12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 shapeId="0" xr:uid="{00000000-0006-0000-0B00-000089000000}">
      <text>
        <r>
          <rPr>
            <b/>
            <sz val="8"/>
            <color indexed="81"/>
            <rFont val="Tahoma"/>
            <family val="2"/>
          </rPr>
          <t>DEPOSITO AL ITC 16/04/12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0" shapeId="0" xr:uid="{00000000-0006-0000-0B00-00008A000000}">
      <text>
        <r>
          <rPr>
            <b/>
            <sz val="8"/>
            <color indexed="81"/>
            <rFont val="Tahoma"/>
            <family val="2"/>
          </rPr>
          <t>TRANSFERENCIA 07/05/12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0" shapeId="0" xr:uid="{00000000-0006-0000-0B00-00008B000000}">
      <text>
        <r>
          <rPr>
            <b/>
            <sz val="8"/>
            <color indexed="81"/>
            <rFont val="Tahoma"/>
            <family val="2"/>
          </rPr>
          <t>transferencia 06/06/12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3" authorId="1" shapeId="0" xr:uid="{00000000-0006-0000-0B00-00008C000000}">
      <text>
        <r>
          <rPr>
            <b/>
            <sz val="8"/>
            <color indexed="81"/>
            <rFont val="Tahoma"/>
            <family val="2"/>
          </rPr>
          <t>TRANSFER 05/07/12</t>
        </r>
      </text>
    </comment>
    <comment ref="P13" authorId="1" shapeId="0" xr:uid="{00000000-0006-0000-0B00-00008D000000}">
      <text>
        <r>
          <rPr>
            <b/>
            <sz val="8"/>
            <color indexed="81"/>
            <rFont val="Tahoma"/>
            <family val="2"/>
          </rPr>
          <t>TRANSFER 08/08/12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" authorId="1" shapeId="0" xr:uid="{00000000-0006-0000-0B00-00008E000000}">
      <text>
        <r>
          <rPr>
            <b/>
            <sz val="8"/>
            <color indexed="81"/>
            <rFont val="Tahoma"/>
            <family val="2"/>
          </rPr>
          <t>TRANSFER 05/09/12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3" authorId="1" shapeId="0" xr:uid="{00000000-0006-0000-0B00-00008F000000}">
      <text>
        <r>
          <rPr>
            <b/>
            <sz val="8"/>
            <color indexed="81"/>
            <rFont val="Tahoma"/>
            <family val="2"/>
          </rPr>
          <t>transfer 18/10/12 PAGA ESTA CANTIDAD SEGÚN OFICIO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3" authorId="1" shapeId="0" xr:uid="{00000000-0006-0000-0B00-000090000000}">
      <text>
        <r>
          <rPr>
            <b/>
            <sz val="8"/>
            <color indexed="81"/>
            <rFont val="Tahoma"/>
            <family val="2"/>
          </rPr>
          <t>TRANSFER 05/11/12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3" authorId="1" shapeId="0" xr:uid="{00000000-0006-0000-0B00-000091000000}">
      <text>
        <r>
          <rPr>
            <b/>
            <sz val="8"/>
            <color indexed="81"/>
            <rFont val="Tahoma"/>
            <family val="2"/>
          </rPr>
          <t>04/12/10</t>
        </r>
      </text>
    </comment>
    <comment ref="AA13" authorId="1" shapeId="0" xr:uid="{00000000-0006-0000-0B00-000092000000}">
      <text>
        <r>
          <rPr>
            <b/>
            <sz val="8"/>
            <color indexed="81"/>
            <rFont val="Tahoma"/>
            <family val="2"/>
          </rPr>
          <t>07/01/13</t>
        </r>
      </text>
    </comment>
    <comment ref="AC13" authorId="1" shapeId="0" xr:uid="{00000000-0006-0000-0B00-000093000000}">
      <text>
        <r>
          <rPr>
            <b/>
            <sz val="8"/>
            <color indexed="81"/>
            <rFont val="Tahoma"/>
            <family val="2"/>
          </rPr>
          <t>08/02/13</t>
        </r>
      </text>
    </comment>
    <comment ref="AE13" authorId="1" shapeId="0" xr:uid="{00000000-0006-0000-0B00-000094000000}">
      <text>
        <r>
          <rPr>
            <b/>
            <sz val="8"/>
            <color indexed="81"/>
            <rFont val="Tahoma"/>
            <family val="2"/>
          </rPr>
          <t>08/03/13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4" authorId="1" shapeId="0" xr:uid="{00000000-0006-0000-0B00-000095000000}">
      <text>
        <r>
          <rPr>
            <b/>
            <sz val="8"/>
            <color indexed="81"/>
            <rFont val="Tahoma"/>
            <family val="2"/>
          </rPr>
          <t>31/08/12</t>
        </r>
      </text>
    </comment>
    <comment ref="F15" authorId="0" shapeId="0" xr:uid="{00000000-0006-0000-0B00-000096000000}">
      <text>
        <r>
          <rPr>
            <b/>
            <sz val="8"/>
            <color indexed="81"/>
            <rFont val="Tahoma"/>
            <family val="2"/>
          </rPr>
          <t>DEPOSITO AL ITC 21/03/12</t>
        </r>
      </text>
    </comment>
    <comment ref="H15" authorId="0" shapeId="0" xr:uid="{00000000-0006-0000-0B00-000097000000}">
      <text>
        <r>
          <rPr>
            <b/>
            <sz val="8"/>
            <color indexed="81"/>
            <rFont val="Tahoma"/>
            <family val="2"/>
          </rPr>
          <t>13/04/12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 shapeId="0" xr:uid="{00000000-0006-0000-0B00-000098000000}">
      <text>
        <r>
          <rPr>
            <b/>
            <sz val="8"/>
            <color indexed="81"/>
            <rFont val="Tahoma"/>
            <family val="2"/>
          </rPr>
          <t>04/05/12 tenia saldo a favor i pago con dscto.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0" shapeId="0" xr:uid="{00000000-0006-0000-0B00-000099000000}">
      <text>
        <r>
          <rPr>
            <b/>
            <sz val="8"/>
            <color indexed="81"/>
            <rFont val="Tahoma"/>
            <family val="2"/>
          </rPr>
          <t>04/06/12</t>
        </r>
      </text>
    </comment>
    <comment ref="N15" authorId="1" shapeId="0" xr:uid="{00000000-0006-0000-0B00-00009A000000}">
      <text>
        <r>
          <rPr>
            <b/>
            <sz val="8"/>
            <color indexed="81"/>
            <rFont val="Tahoma"/>
            <family val="2"/>
          </rPr>
          <t>24/07/12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5" authorId="1" shapeId="0" xr:uid="{00000000-0006-0000-0B00-00009B000000}">
      <text>
        <r>
          <rPr>
            <b/>
            <sz val="8"/>
            <color indexed="81"/>
            <rFont val="Tahoma"/>
            <family val="2"/>
          </rPr>
          <t>02/08/12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5" authorId="1" shapeId="0" xr:uid="{00000000-0006-0000-0B00-00009C000000}">
      <text>
        <r>
          <rPr>
            <b/>
            <sz val="8"/>
            <color indexed="81"/>
            <rFont val="Tahoma"/>
            <family val="2"/>
          </rPr>
          <t>03/09/12 PAGA DIFERENCIA DE JUL Y AGOSTO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5" authorId="1" shapeId="0" xr:uid="{00000000-0006-0000-0B00-00009D000000}">
      <text>
        <r>
          <rPr>
            <b/>
            <sz val="8"/>
            <color indexed="81"/>
            <rFont val="Tahoma"/>
            <family val="2"/>
          </rPr>
          <t>31/10/12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5" authorId="1" shapeId="0" xr:uid="{00000000-0006-0000-0B00-00009E000000}">
      <text>
        <r>
          <rPr>
            <b/>
            <sz val="8"/>
            <color indexed="81"/>
            <rFont val="Tahoma"/>
            <family val="2"/>
          </rPr>
          <t>31/10/12</t>
        </r>
      </text>
    </comment>
    <comment ref="Y15" authorId="1" shapeId="0" xr:uid="{00000000-0006-0000-0B00-00009F000000}">
      <text>
        <r>
          <rPr>
            <b/>
            <sz val="8"/>
            <color indexed="81"/>
            <rFont val="Tahoma"/>
            <family val="2"/>
          </rPr>
          <t>05/12/12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5" authorId="1" shapeId="0" xr:uid="{00000000-0006-0000-0B00-0000A0000000}">
      <text>
        <r>
          <rPr>
            <b/>
            <sz val="8"/>
            <color indexed="81"/>
            <rFont val="Tahoma"/>
            <family val="2"/>
          </rPr>
          <t>07/01/13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5" authorId="1" shapeId="0" xr:uid="{00000000-0006-0000-0B00-0000A1000000}">
      <text>
        <r>
          <rPr>
            <b/>
            <sz val="8"/>
            <color indexed="81"/>
            <rFont val="Tahoma"/>
            <family val="2"/>
          </rPr>
          <t>21/02/13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5" authorId="1" shapeId="0" xr:uid="{00000000-0006-0000-0B00-0000A2000000}">
      <text>
        <r>
          <rPr>
            <b/>
            <sz val="8"/>
            <color indexed="81"/>
            <rFont val="Tahoma"/>
            <family val="2"/>
          </rPr>
          <t>08/03/13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contabilidad</author>
    <author>auxcontable</author>
    <author>gteadmin</author>
  </authors>
  <commentList>
    <comment ref="G7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31-ENE-2014</t>
        </r>
      </text>
    </comment>
    <comment ref="I7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4-MZO-2014</t>
        </r>
      </text>
    </comment>
    <comment ref="K7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04-ABRIL-2014</t>
        </r>
      </text>
    </comment>
    <comment ref="M7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O7" authorId="1" shapeId="0" xr:uid="{00000000-0006-0000-0D00-00000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02-06-2014</t>
        </r>
      </text>
    </comment>
    <comment ref="Q7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01-07-14</t>
        </r>
      </text>
    </comment>
    <comment ref="S7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05-08-14</t>
        </r>
      </text>
    </comment>
    <comment ref="U7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04-09-14</t>
        </r>
      </text>
    </comment>
    <comment ref="W7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03-10-2014</t>
        </r>
      </text>
    </comment>
    <comment ref="Y7" authorId="1" shapeId="0" xr:uid="{00000000-0006-0000-0D00-00000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03/11/2014</t>
        </r>
      </text>
    </comment>
    <comment ref="AA7" authorId="1" shapeId="0" xr:uid="{00000000-0006-0000-0D00-00000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01-12-2014</t>
        </r>
      </text>
    </comment>
    <comment ref="AC7" authorId="1" shapeId="0" xr:uid="{00000000-0006-0000-0D00-00000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05-01-2015
</t>
        </r>
      </text>
    </comment>
    <comment ref="AE7" authorId="1" shapeId="0" xr:uid="{00000000-0006-0000-0D00-00000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05-02-2015
</t>
        </r>
      </text>
    </comment>
    <comment ref="AG7" authorId="1" shapeId="0" xr:uid="{00000000-0006-0000-0D00-00000E000000}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05-03-2015 3,250.00</t>
        </r>
      </text>
    </comment>
    <comment ref="AI7" authorId="1" shapeId="0" xr:uid="{00000000-0006-0000-0D00-00000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01-04-2015
</t>
        </r>
      </text>
    </comment>
    <comment ref="AK7" authorId="1" shapeId="0" xr:uid="{00000000-0006-0000-0D00-00001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07-05-2015 3,600.00
</t>
        </r>
      </text>
    </comment>
    <comment ref="AM7" authorId="1" shapeId="0" xr:uid="{00000000-0006-0000-0D00-00001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05-06-2015 3,450</t>
        </r>
      </text>
    </comment>
    <comment ref="AO7" authorId="1" shapeId="0" xr:uid="{00000000-0006-0000-0D00-00001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03-07-2015 3,450</t>
        </r>
      </text>
    </comment>
    <comment ref="AQ7" authorId="1" shapeId="0" xr:uid="{00000000-0006-0000-0D00-00001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19-08-15 3,600</t>
        </r>
      </text>
    </comment>
    <comment ref="G8" authorId="0" shapeId="0" xr:uid="{00000000-0006-0000-0D00-000014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19-FEB-14</t>
        </r>
      </text>
    </comment>
    <comment ref="I8" authorId="0" shapeId="0" xr:uid="{00000000-0006-0000-0D00-000015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04-MZO-2014</t>
        </r>
      </text>
    </comment>
    <comment ref="K8" authorId="0" shapeId="0" xr:uid="{00000000-0006-0000-0D00-000016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04-ABRIL-2014</t>
        </r>
      </text>
    </comment>
    <comment ref="M8" authorId="0" shapeId="0" xr:uid="{00000000-0006-0000-0D00-000017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O8" authorId="0" shapeId="0" xr:uid="{00000000-0006-0000-0D00-000018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03/JUNIO/2014</t>
        </r>
      </text>
    </comment>
    <comment ref="Q8" authorId="0" shapeId="0" xr:uid="{00000000-0006-0000-0D00-000019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03-07-14 3243</t>
        </r>
      </text>
    </comment>
    <comment ref="S8" authorId="0" shapeId="0" xr:uid="{00000000-0006-0000-0D00-00001A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06-08-14 3243</t>
        </r>
      </text>
    </comment>
    <comment ref="U8" authorId="0" shapeId="0" xr:uid="{00000000-0006-0000-0D00-00001B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02-09-2014</t>
        </r>
      </text>
    </comment>
    <comment ref="W8" authorId="0" shapeId="0" xr:uid="{00000000-0006-0000-0D00-00001C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02-10-2014
3,243</t>
        </r>
      </text>
    </comment>
    <comment ref="Y8" authorId="1" shapeId="0" xr:uid="{00000000-0006-0000-0D00-00001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03-11-2014
</t>
        </r>
      </text>
    </comment>
    <comment ref="AA8" authorId="1" shapeId="0" xr:uid="{00000000-0006-0000-0D00-00001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01-12-2014
</t>
        </r>
      </text>
    </comment>
    <comment ref="AC8" authorId="1" shapeId="0" xr:uid="{00000000-0006-0000-0D00-00001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05-01-2015</t>
        </r>
      </text>
    </comment>
    <comment ref="AE8" authorId="1" shapeId="0" xr:uid="{00000000-0006-0000-0D00-00002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09-02-2015 QUEDANDO PENDIENTES POR DEPOSITAR 207</t>
        </r>
      </text>
    </comment>
    <comment ref="AG8" authorId="1" shapeId="0" xr:uid="{00000000-0006-0000-0D00-00002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05-03-2015</t>
        </r>
      </text>
    </comment>
    <comment ref="AI8" authorId="1" shapeId="0" xr:uid="{00000000-0006-0000-0D00-00002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01-04-2015
POR PRONTO PAGO ABRIL 3,243.00</t>
        </r>
      </text>
    </comment>
    <comment ref="AK8" authorId="1" shapeId="0" xr:uid="{00000000-0006-0000-0D00-00002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06-05-2015 3,243</t>
        </r>
      </text>
    </comment>
    <comment ref="AM8" authorId="1" shapeId="0" xr:uid="{00000000-0006-0000-0D00-00002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03-06-2015 3,243</t>
        </r>
      </text>
    </comment>
    <comment ref="AO8" authorId="1" shapeId="0" xr:uid="{00000000-0006-0000-0D00-00002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03-07-2015 3,243</t>
        </r>
      </text>
    </comment>
    <comment ref="AQ8" authorId="1" shapeId="0" xr:uid="{00000000-0006-0000-0D00-00002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24-08-15 3,243
</t>
        </r>
      </text>
    </comment>
    <comment ref="G9" authorId="0" shapeId="0" xr:uid="{00000000-0006-0000-0D00-000027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21-FEB-14</t>
        </r>
      </text>
    </comment>
    <comment ref="I9" authorId="0" shapeId="0" xr:uid="{00000000-0006-0000-0D00-000028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11-MZO-2014</t>
        </r>
      </text>
    </comment>
    <comment ref="K9" authorId="0" shapeId="0" xr:uid="{00000000-0006-0000-0D00-000029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$250 8-ABRIL-2014
$3850 23-abril-2014
LA SUMA CORRESPONDE A UN TOTAL DE $3950 + CARGO FIJO DE $150
</t>
        </r>
      </text>
    </comment>
    <comment ref="M9" authorId="0" shapeId="0" xr:uid="{00000000-0006-0000-0D00-00002A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07-MAYO-2014</t>
        </r>
      </text>
    </comment>
    <comment ref="O9" authorId="0" shapeId="0" xr:uid="{00000000-0006-0000-0D00-00002B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04-JUNIO-2014</t>
        </r>
      </text>
    </comment>
    <comment ref="Q9" authorId="2" shapeId="0" xr:uid="{00000000-0006-0000-0D00-00002C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8 JUL
</t>
        </r>
      </text>
    </comment>
    <comment ref="S9" authorId="2" shapeId="0" xr:uid="{00000000-0006-0000-0D00-00002D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5 AGO
</t>
        </r>
      </text>
    </comment>
    <comment ref="U9" authorId="0" shapeId="0" xr:uid="{00000000-0006-0000-0D00-00002E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04/SEP/2014
</t>
        </r>
      </text>
    </comment>
    <comment ref="W9" authorId="0" shapeId="0" xr:uid="{00000000-0006-0000-0D00-00002F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03-10-2014</t>
        </r>
      </text>
    </comment>
    <comment ref="Y9" authorId="1" shapeId="0" xr:uid="{00000000-0006-0000-0D00-00003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</t>
        </r>
      </text>
    </comment>
    <comment ref="AA9" authorId="1" shapeId="0" xr:uid="{00000000-0006-0000-0D00-00003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03-12-2014</t>
        </r>
      </text>
    </comment>
    <comment ref="AC9" authorId="1" shapeId="0" xr:uid="{00000000-0006-0000-0D00-00003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09-12-2014</t>
        </r>
      </text>
    </comment>
    <comment ref="AE9" authorId="1" shapeId="0" xr:uid="{00000000-0006-0000-0D00-00003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04-02-2015</t>
        </r>
      </text>
    </comment>
    <comment ref="AG9" authorId="1" shapeId="0" xr:uid="{00000000-0006-0000-0D00-00003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04-03-2015
</t>
        </r>
      </text>
    </comment>
    <comment ref="AI9" authorId="1" shapeId="0" xr:uid="{00000000-0006-0000-0D00-00003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08-04-2015 3,950 Y COMPLEMENTO MENSUALIDAD 09-04-2015 250=4,200.00</t>
        </r>
      </text>
    </comment>
    <comment ref="AK9" authorId="1" shapeId="0" xr:uid="{00000000-0006-0000-0D00-00003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3,950 05-05-2015
MENSUALIDAD MAYO
</t>
        </r>
      </text>
    </comment>
    <comment ref="AM9" authorId="1" shapeId="0" xr:uid="{00000000-0006-0000-0D00-00003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05-06-2015 3,950
</t>
        </r>
      </text>
    </comment>
    <comment ref="AO9" authorId="1" shapeId="0" xr:uid="{00000000-0006-0000-0D00-00003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13-07-2015 4,200</t>
        </r>
      </text>
    </comment>
    <comment ref="AQ9" authorId="1" shapeId="0" xr:uid="{00000000-0006-0000-0D00-00003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06-08-2015 3,950</t>
        </r>
      </text>
    </comment>
    <comment ref="G10" authorId="0" shapeId="0" xr:uid="{00000000-0006-0000-0D00-00003A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30-ENE-2014</t>
        </r>
      </text>
    </comment>
    <comment ref="I10" authorId="0" shapeId="0" xr:uid="{00000000-0006-0000-0D00-00003B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28/MAYO/2014   $13,530.00
$4,770 (4200 mensualidad mzo +150 cgo fijo + 420 interes mora)
$4,560 (4200 mensualidad abr +150 cgo fijo + 210 interes mora)
$4,350 (4200 mensualidad myo +150 cgo fijo)</t>
        </r>
      </text>
    </comment>
    <comment ref="K10" authorId="0" shapeId="0" xr:uid="{00000000-0006-0000-0D00-00003C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28/MAYO/2014   $13,530.00
$4,770 (4200 mensualidad mzo +150 cgo fijo + 420 interes mora)
$4,560 (4200 mensualidad abr +150 cgo fijo + 210 interes mora)
$4,350 (4200 mensualidad myo +150 cgo fijo)</t>
        </r>
      </text>
    </comment>
    <comment ref="M10" authorId="0" shapeId="0" xr:uid="{00000000-0006-0000-0D00-00003D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28/MAYO/2014   $13,530.00
$4,770 (4200 mensualidad mzo +150 cgo fijo + 420 interes mora)
$4,560 (4200 mensualidad abr +150 cgo fijo + 210 interes mora)
$4,350 (4200 mensualidad myo +150 cgo fijo)</t>
        </r>
      </text>
    </comment>
    <comment ref="O10" authorId="1" shapeId="0" xr:uid="{00000000-0006-0000-0D00-00003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10-11-2014 24,247.50
junio=5,190.00(4,200men+150car.+840inte.
Julio=4,117.50 (3,450mens+150car+ 517.50 inte.
Agosto=3,945 (3,450mens+150car+345int.
Septiembre=3,772.50 (3,450mens+150car+172.50int
octubre= 3,772.50 (3,450mens+150car+172.50int
noviembre=3,450mens.</t>
        </r>
      </text>
    </comment>
    <comment ref="Q10" authorId="1" shapeId="0" xr:uid="{00000000-0006-0000-0D00-00003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10-11-2014 24,247.50
junio=5,190.00(4,200men+150car.+840inte.
Julio=4,117.50 (3,450mens+150car+ 517.50 inte.
Agosto=3,945 (3,450mens+150car+345int.
Septiembre=3,772.50 (3,450mens+150car+172.50int
octubre= 3,772.50 (3,450mens+150car+172.50int
noviembre=3,450mens.</t>
        </r>
      </text>
    </comment>
    <comment ref="S10" authorId="1" shapeId="0" xr:uid="{00000000-0006-0000-0D00-00004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10-11-2014 24,247.50
junio=5,190.00(4,200men+150car.+840inte.
Julio=4,117.50 (3,450mens+150car+ 517.50 inte.
Agosto=3,945 (3,450mens+150car+345int.
Septiembre=3,772.50 (3,450mens+150car+172.50int
octubre= 3,772.50 (3,450mens+150car+172.50int
noviembre=3,450mens.</t>
        </r>
      </text>
    </comment>
    <comment ref="U10" authorId="1" shapeId="0" xr:uid="{00000000-0006-0000-0D00-00004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10-11-2014 24,247.50
junio=5,190.00(4,200men+150car.+840inte.
Julio=4,117.50 (3,450mens+150car+ 517.50 inte.
Agosto=3,945 (3,450mens+150car+345int.
Septiembre=3,772.50 (3,450mens+150car+172.50int
octubre= 3,772.50 (3,450mens+150car+172.50int
noviembre=3,450mens.</t>
        </r>
      </text>
    </comment>
    <comment ref="W10" authorId="1" shapeId="0" xr:uid="{00000000-0006-0000-0D00-00004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10-11-2014 24,247.50
junio=5,190.00(4,200men+150car.+840inte.
Julio=4,117.50 (3,450mens+150car+ 517.50 inte.
Agosto=3,945 (3,450mens+150car+345int.
Septiembre=3,772.50 (3,450mens+150car+172.50int
octubre= 3,772.50 (3,450mens+150car+172.50int
noviembre=3,450mens.</t>
        </r>
      </text>
    </comment>
    <comment ref="Y10" authorId="1" shapeId="0" xr:uid="{00000000-0006-0000-0D00-00004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10-11-2014 24,247.50
junio=5,190.00(4,200men+150car.+840inte.
Julio=4,117.50 (3,450mens+150car+ 517.50 inte.
Agosto=3,945 (3,450mens+150car+345int.
Septiembre=3,772.50 (3,450mens+150car+172.50int
octubre= 3,772.50 (3,450mens+150car+172.50int
noviembre=3,450mens.</t>
        </r>
      </text>
    </comment>
    <comment ref="AA10" authorId="1" shapeId="0" xr:uid="{00000000-0006-0000-0D00-000044000000}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 xml:space="preserve">Pago el 27-03-2015 </t>
        </r>
        <r>
          <rPr>
            <b/>
            <sz val="9"/>
            <color indexed="81"/>
            <rFont val="Tahoma"/>
            <family val="2"/>
          </rPr>
          <t>pago 15,285.00</t>
        </r>
        <r>
          <rPr>
            <sz val="9"/>
            <color indexed="81"/>
            <rFont val="Tahoma"/>
            <family val="2"/>
          </rPr>
          <t xml:space="preserve">
diciembre:4,117.50(3,450mens+150cargo+517.50int.)
enero:3,945.00(3,450mens+150cargo+345int.)
febrero:3,772.50(3,450.00mens+150cargo+172.50int)
marzo:3,450.00mens.</t>
        </r>
      </text>
    </comment>
    <comment ref="AC10" authorId="1" shapeId="0" xr:uid="{00000000-0006-0000-0D00-00004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el 27-03-2015 pago 15,285.00
diciembre:4,117.50(3,450mens+150cargo+517.50int.)
enero:3,945.00(3,450mens+150cargo+345int.)
febrero:3,772.50(3,450.00mens+150cargo+172.50int)
marzo:3,450.00mens.</t>
        </r>
      </text>
    </comment>
    <comment ref="AE10" authorId="1" shapeId="0" xr:uid="{00000000-0006-0000-0D00-00004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el 27-03-2015 pago 15,285.00
diciembre:4,117.50(3,450mens+150cargo+517.50int.)
enero:3,945.00(3,450mens+150cargo+345int.)
febrero:3,772.50(3,450.00mens+150cargo+172.50int)
marzo:3,450.00mens.</t>
        </r>
      </text>
    </comment>
    <comment ref="AG10" authorId="1" shapeId="0" xr:uid="{00000000-0006-0000-0D00-00004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el 27-03-2015 pago 15,285.00
diciembre:4,117.50(3,450mens+150cargo+517.50int.)
enero:3,945.00(3,450mens+150cargo+345int.)
febrero:3,772.50(3,450.00mens+150cargo+172.50int)
marzo:3,450.00mens.</t>
        </r>
      </text>
    </comment>
    <comment ref="AI10" authorId="1" shapeId="0" xr:uid="{00000000-0006-0000-0D00-00004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25-08-15 23,700 
(ABRIL 4,200MENS+150C.F.+840INT=5,190)
(MAYO 4,200MENS+150C.F.+630INT=4,980)
(JUNIO 4,200MENS+150C.F.+420INT=4,770)
(JULIO 4,200MENS+150C.F.+210INT=4560)
(AGOSTO 4,200=4,200)
</t>
        </r>
      </text>
    </comment>
    <comment ref="AK10" authorId="1" shapeId="0" xr:uid="{00000000-0006-0000-0D00-00004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25-08-15 SE DEPOSITARON 23,700 
(ABRIL 4,200MENS+150C.F.+840INT=5,190)
(MAYO 4,200MENS+150C.F.+630INT=4,980)
(JUNIO 4,200MENS+150C.F.+420INT=4,770)
(JULIO 4,200MENS+150C.F.+210INT=4560)
(AGOSTO 4,200=4,200)</t>
        </r>
      </text>
    </comment>
    <comment ref="AM10" authorId="1" shapeId="0" xr:uid="{00000000-0006-0000-0D00-00004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25-08-15 SE DEPOSITARON 23,700 
(ABRIL 4,200MENS+150C.F.+840INT=5,190)
(MAYO 4,200MENS+150C.F.+630INT=4,980)
(JUNIO 4,200MENS+150C.F.+420INT=4,770)
(JULIO 4,200MENS+150C.F.+210INT=4560)
(AGOSTO 4,200=4,200)</t>
        </r>
      </text>
    </comment>
    <comment ref="AO10" authorId="1" shapeId="0" xr:uid="{00000000-0006-0000-0D00-00004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25-08-15 23,700 
(ABRIL 4,200MENS+150C.F.+840INT=5,190)
(MAYO 4,200MENS+150C.F.+630INT=4,980)
(JUNIO 4,200MENS+150C.F.+420INT=4,770)
(JULIO 4,200MENS+150C.F.+210INT=4560)
(AGOSTO 4,200=4,200)</t>
        </r>
      </text>
    </comment>
    <comment ref="AQ10" authorId="1" shapeId="0" xr:uid="{00000000-0006-0000-0D00-00004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25-08-15 23,700 
(ABRIL 4,200MENS+150C.F.+840INT=5,190)
(MAYO 4,200MENS+150C.F.+630INT=4,980)
(JUNIO 4,200MENS+150C.F.+420INT=4,770)
(JULIO 4,200MENS+150C.F.+210INT=4560)
(AGOSTO 4,200=4,200)</t>
        </r>
      </text>
    </comment>
    <comment ref="G11" authorId="0" shapeId="0" xr:uid="{00000000-0006-0000-0D00-00004D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07-FEB-2014</t>
        </r>
      </text>
    </comment>
    <comment ref="I11" authorId="0" shapeId="0" xr:uid="{00000000-0006-0000-0D00-00004E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21-MZO-2014
$3450 MENSUALIDAD
$150 CARGO FIJO</t>
        </r>
      </text>
    </comment>
    <comment ref="K11" authorId="0" shapeId="0" xr:uid="{00000000-0006-0000-0D00-00004F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7-ABRIL-2014
</t>
        </r>
      </text>
    </comment>
    <comment ref="M11" authorId="0" shapeId="0" xr:uid="{00000000-0006-0000-0D00-000050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02-MAYO-2014</t>
        </r>
      </text>
    </comment>
    <comment ref="O11" authorId="2" shapeId="0" xr:uid="{00000000-0006-0000-0D00-000051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4 JUL
jun 3450+150+172.5
jul 3243</t>
        </r>
      </text>
    </comment>
    <comment ref="Q11" authorId="2" shapeId="0" xr:uid="{00000000-0006-0000-0D00-000052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4 JUL
jun 3450+150+172.5
jul 3243</t>
        </r>
      </text>
    </comment>
    <comment ref="S11" authorId="1" shapeId="0" xr:uid="{00000000-0006-0000-0D00-00005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 7,395
AGOSTO 3,450 MENS.+150 REC+350INTERES 
NOVIEMBRE 3,243 QUEDAN A FAVOR $202</t>
        </r>
      </text>
    </comment>
    <comment ref="U11" authorId="0" shapeId="0" xr:uid="{00000000-0006-0000-0D00-000054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21-10-2014 7372.50
PAGA SEPT.3450 MEN.+150 CAR.+172.50 INT Y OCT.3450 MENS+150 CAR.</t>
        </r>
      </text>
    </comment>
    <comment ref="W11" authorId="0" shapeId="0" xr:uid="{00000000-0006-0000-0D00-000055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21-10-2014 7372.50
PAGA SEPT.3450 MEN.+150 CAR.+172.50 INT Y OCT.3450 MENS+150 CAR.</t>
        </r>
      </text>
    </comment>
    <comment ref="Y11" authorId="1" shapeId="0" xr:uid="{00000000-0006-0000-0D00-00005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 7,395
AGOSTO 3,450 MENS.+150 REC+350INTERES 
NOVIEMBRE 3,243 QUEDAN A FAVOR $202</t>
        </r>
      </text>
    </comment>
    <comment ref="AA11" authorId="1" shapeId="0" xr:uid="{00000000-0006-0000-0D00-00005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05-12-2014</t>
        </r>
      </text>
    </comment>
    <comment ref="AC11" authorId="1" shapeId="0" xr:uid="{00000000-0006-0000-0D00-00005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12-02-2015 LAS MENSUALIDADES ENERO:3,772.50
FEBRERO: 3,450.00</t>
        </r>
      </text>
    </comment>
    <comment ref="AE11" authorId="1" shapeId="0" xr:uid="{00000000-0006-0000-0D00-00005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12-02-2015 LAS MENSUALIDADES ENERO:3,772.50
FEBRERO: 3,450.00</t>
        </r>
      </text>
    </comment>
    <comment ref="AG11" authorId="1" shapeId="0" xr:uid="{00000000-0006-0000-0D00-00005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DE MZO-ABR 05-06-2015 MZO(3,450MENS+150CF.+517.50INT=4117.50)
ABRIL(3,450MENS+150CF+345INT=3,945)
8,062.50</t>
        </r>
      </text>
    </comment>
    <comment ref="AI11" authorId="1" shapeId="0" xr:uid="{00000000-0006-0000-0D00-00005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DE MZO-ABR 05-06-2015 MZO(3,450MENS+150CF.+517.50INT=4117.50)
ABRIL(3,450MENS+150CF+345INT=3,945) 8,062.50</t>
        </r>
      </text>
    </comment>
    <comment ref="AK11" authorId="1" shapeId="0" xr:uid="{00000000-0006-0000-0D00-00005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MAYO,JUNIO Y JULIO 17-07-2015 11,317.50 
MAYO=(3,450mens+150C.F.+345int=3,945)
JUNIO=(3,450mens+150C.F.+172.50=3,772.50)
JULIO=(3,450mens+150C.F.=3,600)</t>
        </r>
      </text>
    </comment>
    <comment ref="AM11" authorId="1" shapeId="0" xr:uid="{00000000-0006-0000-0D00-00005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MAYO,JUNIO Y JULIO 17-07-2015 11,317.50 
MAYO=(3,450mens+150C.F.+345int=3,945)
JUNIO=(3,450mens+150C.F.+172.50=3,772.50)
JULIO=(3,450mens+150C.F.=3,600)</t>
        </r>
      </text>
    </comment>
    <comment ref="AO11" authorId="1" shapeId="0" xr:uid="{00000000-0006-0000-0D00-00005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MAYO,JUNIO Y JULIO 17-07-2015 11,317.50 
MAYO=(3,450mens+150C.F.+345int=3,945)
JUNIO=(3,450mens+150C.F.+172.50=3,772.50)
JULIO=(3,450mens+150C.F.=3,600)</t>
        </r>
      </text>
    </comment>
    <comment ref="AQ11" authorId="1" shapeId="0" xr:uid="{00000000-0006-0000-0D00-00005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10-09-2015 3,772.50 (3,450MENS+150C.F.+172.50INT.=3,772.50)</t>
        </r>
      </text>
    </comment>
    <comment ref="G12" authorId="0" shapeId="0" xr:uid="{00000000-0006-0000-0D00-000060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31-ENE-2014</t>
        </r>
      </text>
    </comment>
    <comment ref="I12" authorId="0" shapeId="0" xr:uid="{00000000-0006-0000-0D00-000061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5-MZO-2014</t>
        </r>
      </text>
    </comment>
    <comment ref="K12" authorId="0" shapeId="0" xr:uid="{00000000-0006-0000-0D00-000062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04-ABRIL-2014</t>
        </r>
      </text>
    </comment>
    <comment ref="M12" authorId="0" shapeId="0" xr:uid="{00000000-0006-0000-0D00-000063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$2895   30-mayo-2014
complementA con 705 de marzo ya que pago como no socio</t>
        </r>
      </text>
    </comment>
    <comment ref="O12" authorId="2" shapeId="0" xr:uid="{00000000-0006-0000-0D00-000064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30 DE JUN
</t>
        </r>
      </text>
    </comment>
    <comment ref="Q12" authorId="2" shapeId="0" xr:uid="{00000000-0006-0000-0D00-000065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24 JUL
</t>
        </r>
      </text>
    </comment>
    <comment ref="S12" authorId="0" shapeId="0" xr:uid="{00000000-0006-0000-0D00-000066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05-08-14 3450</t>
        </r>
      </text>
    </comment>
    <comment ref="U12" authorId="0" shapeId="0" xr:uid="{00000000-0006-0000-0D00-000067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04-09-2014</t>
        </r>
      </text>
    </comment>
    <comment ref="W12" authorId="1" shapeId="0" xr:uid="{00000000-0006-0000-0D00-00006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03-10-2014
</t>
        </r>
      </text>
    </comment>
    <comment ref="Y12" authorId="1" shapeId="0" xr:uid="{00000000-0006-0000-0D00-00006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</t>
        </r>
      </text>
    </comment>
    <comment ref="AA12" authorId="1" shapeId="0" xr:uid="{00000000-0006-0000-0D00-00006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18-12-2014
</t>
        </r>
      </text>
    </comment>
    <comment ref="AC12" authorId="1" shapeId="0" xr:uid="{00000000-0006-0000-0D00-00006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12-01-2015
</t>
        </r>
      </text>
    </comment>
    <comment ref="AE12" authorId="1" shapeId="0" xr:uid="{00000000-0006-0000-0D00-00006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05-02-2015
</t>
        </r>
      </text>
    </comment>
    <comment ref="AG12" authorId="1" shapeId="0" xr:uid="{00000000-0006-0000-0D00-00006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17-04-15 3,250
DEBIENDO PAGAR 3,772.50(3450MENS+150C.F+172.50INT)
QUEDANDO PENDIENTES DE PAGO 522.50
</t>
        </r>
      </text>
    </comment>
    <comment ref="AI12" authorId="1" shapeId="0" xr:uid="{00000000-0006-0000-0D00-00006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17-04-15 3,250
DEBIENDO PAGAR 3,600.00(3450MENS+150C.F)
QUEDANDO PENDIENTES DE PAGO 350.00+522.50=872.50</t>
        </r>
      </text>
    </comment>
    <comment ref="AK12" authorId="1" shapeId="0" xr:uid="{00000000-0006-0000-0D00-00006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02-06-2015 3,600</t>
        </r>
      </text>
    </comment>
    <comment ref="AM12" authorId="1" shapeId="0" xr:uid="{00000000-0006-0000-0D00-00007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02-06-2015 3,450</t>
        </r>
      </text>
    </comment>
    <comment ref="AO12" authorId="1" shapeId="0" xr:uid="{00000000-0006-0000-0D00-00007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20-07-2015 3,600</t>
        </r>
      </text>
    </comment>
    <comment ref="AQ12" authorId="1" shapeId="0" xr:uid="{00000000-0006-0000-0D00-00007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05-08-2015 3,450</t>
        </r>
      </text>
    </comment>
    <comment ref="G13" authorId="0" shapeId="0" xr:uid="{00000000-0006-0000-0D00-000073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23-ENE-2014
</t>
        </r>
      </text>
    </comment>
    <comment ref="I13" authorId="0" shapeId="0" xr:uid="{00000000-0006-0000-0D00-000074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4-MZO-2014</t>
        </r>
      </text>
    </comment>
    <comment ref="K13" authorId="0" shapeId="0" xr:uid="{00000000-0006-0000-0D00-000075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03-ABRIL-2014</t>
        </r>
      </text>
    </comment>
    <comment ref="M13" authorId="0" shapeId="0" xr:uid="{00000000-0006-0000-0D00-000076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29-ABRIL-2014</t>
        </r>
      </text>
    </comment>
    <comment ref="O13" authorId="0" shapeId="0" xr:uid="{00000000-0006-0000-0D00-000077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28/MAYO/2014
$2,765</t>
        </r>
      </text>
    </comment>
    <comment ref="Q13" authorId="2" shapeId="0" xr:uid="{00000000-0006-0000-0D00-000078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4 JUL
</t>
        </r>
      </text>
    </comment>
    <comment ref="S13" authorId="0" shapeId="0" xr:uid="{00000000-0006-0000-0D00-000079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04-08-14 2765</t>
        </r>
      </text>
    </comment>
    <comment ref="U13" authorId="0" shapeId="0" xr:uid="{00000000-0006-0000-0D00-00007A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PAGA MENS. SEP.             
04-08-04</t>
        </r>
      </text>
    </comment>
    <comment ref="W13" authorId="0" shapeId="0" xr:uid="{00000000-0006-0000-0D00-00007B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02-10-2014</t>
        </r>
      </text>
    </comment>
    <comment ref="Y13" authorId="1" shapeId="0" xr:uid="{00000000-0006-0000-0D00-00007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29-10-2014</t>
        </r>
      </text>
    </comment>
    <comment ref="AA13" authorId="1" shapeId="0" xr:uid="{00000000-0006-0000-0D00-00007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05-12-2014 PAGA 2,765 Y ABONA 355 A LA MENSUALIDAD ENE-2015</t>
        </r>
      </text>
    </comment>
    <comment ref="AC13" authorId="1" shapeId="0" xr:uid="{00000000-0006-0000-0D00-00007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05-01-2015
PAGA 2,410 DE ENERO+355.00 QUE TENIA DE SALDO A FAVOR DE DICIEMBRE =2,765.00</t>
        </r>
      </text>
    </comment>
    <comment ref="AE13" authorId="1" shapeId="0" xr:uid="{00000000-0006-0000-0D00-00007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04-02-2015
</t>
        </r>
      </text>
    </comment>
    <comment ref="AG13" authorId="1" shapeId="0" xr:uid="{00000000-0006-0000-0D00-00008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03-03-2015
</t>
        </r>
      </text>
    </comment>
    <comment ref="AI13" authorId="1" shapeId="0" xr:uid="{00000000-0006-0000-0D00-00008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01-04-2015 
2,765 POR PRONTO PAGO</t>
        </r>
      </text>
    </comment>
    <comment ref="AK13" authorId="1" shapeId="0" xr:uid="{00000000-0006-0000-0D00-00008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MAYO 28-04-2015
</t>
        </r>
      </text>
    </comment>
    <comment ref="AM13" authorId="1" shapeId="0" xr:uid="{00000000-0006-0000-0D00-00008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2,765.00</t>
        </r>
      </text>
    </comment>
    <comment ref="AO13" authorId="1" shapeId="0" xr:uid="{00000000-0006-0000-0D00-00008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08-07-2015 2,765</t>
        </r>
      </text>
    </comment>
    <comment ref="AQ13" authorId="1" shapeId="0" xr:uid="{00000000-0006-0000-0D00-00008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05-08-2015 2,765 </t>
        </r>
      </text>
    </comment>
    <comment ref="G14" authorId="0" shapeId="0" xr:uid="{00000000-0006-0000-0D00-000086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31-ENE-2014</t>
        </r>
      </text>
    </comment>
    <comment ref="I14" authorId="0" shapeId="0" xr:uid="{00000000-0006-0000-0D00-000087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</t>
        </r>
      </text>
    </comment>
    <comment ref="K14" authorId="0" shapeId="0" xr:uid="{00000000-0006-0000-0D00-000088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04-ABRIL-2014
$6,486.00:
JOEL $3243
JAIME $3243</t>
        </r>
      </text>
    </comment>
    <comment ref="M14" authorId="0" shapeId="0" xr:uid="{00000000-0006-0000-0D00-000089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10-JUNIO-2014
$14,445.00 
HDEZ ANDRADE JAIME: $3,450 mes mayo + 150 cargo fijo + 172.50 interes mora=3772.50
                                 $3,450 mes junio normal
ARREDONDO DELGADO JOEL: $3,450 mes mayo + 150 cargo fijo + 172.50 interes mora=3772.50
                                 $3,450 mes junio normal</t>
        </r>
      </text>
    </comment>
    <comment ref="O14" authorId="0" shapeId="0" xr:uid="{00000000-0006-0000-0D00-00008A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10-JUNIO-2014
$14,445.00 
HDEZ ANDRADE JAIME: $3,450 mes mayo + 150 cargo fijo + 172.50 interes mora=3772.50
                                 $3,450 mes junio normal
ARREDONDO DELGADO JOEL: $3,450 mes mayo + 150 cargo fijo + 172.50 interes mora=3772.50
                                 $3,450 mes junio normal</t>
        </r>
      </text>
    </comment>
    <comment ref="Q14" authorId="2" shapeId="0" xr:uid="{00000000-0006-0000-0D00-00008B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14 JUL PAGA 7523.76 DE JAIME Y ARREDONDO DELGADO JOEL DE MGP5, HAY DIF. A FAVOR, SE VERIFICARA</t>
        </r>
      </text>
    </comment>
    <comment ref="S14" authorId="0" shapeId="0" xr:uid="{00000000-0006-0000-0D00-00008C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05-08-14 PAGA 6,486 MENSUALIDAD ARREDONDO Y HERNANDEZ</t>
        </r>
      </text>
    </comment>
    <comment ref="U14" authorId="0" shapeId="0" xr:uid="{00000000-0006-0000-0D00-00008D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19-09-2014
6,900 (3,450)HERNÁNDEZ
(3,450)ARREDONDO)</t>
        </r>
      </text>
    </comment>
    <comment ref="W14" authorId="0" shapeId="0" xr:uid="{00000000-0006-0000-0D00-00008E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03-10-2014 pagan 6,486 3,243 de Arrendondo Delgado MGP5 Y 3,243 Hernández Andrade mac-10
</t>
        </r>
      </text>
    </comment>
    <comment ref="Y14" authorId="1" shapeId="0" xr:uid="{00000000-0006-0000-0D00-00008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10-11-2014</t>
        </r>
      </text>
    </comment>
    <comment ref="AA14" authorId="1" shapeId="0" xr:uid="{00000000-0006-0000-0D00-00009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13-01-2015  PAGO 6,900 EL ALUMNO CUBRIO 322.50 DE INTERESES QUE ESTABAN PENDIENTES  </t>
        </r>
      </text>
    </comment>
    <comment ref="AC14" authorId="1" shapeId="0" xr:uid="{00000000-0006-0000-0D00-00009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13-01-2015  PAGO 6,900 EL ALUMNO CUBRIO 322.50 DE INTERESES QUE ESTABAN PENDIENTES  </t>
        </r>
      </text>
    </comment>
    <comment ref="AE14" authorId="1" shapeId="0" xr:uid="{00000000-0006-0000-0D00-00009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10-02-2015
</t>
        </r>
      </text>
    </comment>
    <comment ref="AG14" authorId="1" shapeId="0" xr:uid="{00000000-0006-0000-0D00-00009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10-03-2015
</t>
        </r>
      </text>
    </comment>
    <comment ref="AI14" authorId="1" shapeId="0" xr:uid="{00000000-0006-0000-0D00-00009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3,600 24-04-2015
3,450 MENS+150 CAR.F</t>
        </r>
      </text>
    </comment>
    <comment ref="AK14" authorId="1" shapeId="0" xr:uid="{00000000-0006-0000-0D00-00009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20-05-2015 3,450MENS+150C.F.=3,600</t>
        </r>
      </text>
    </comment>
    <comment ref="AM14" authorId="1" shapeId="0" xr:uid="{00000000-0006-0000-0D00-00009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05-06-2015 3,243 PRONTO PAGO
</t>
        </r>
      </text>
    </comment>
    <comment ref="AO14" authorId="1" shapeId="0" xr:uid="{00000000-0006-0000-0D00-00009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07-07-2015 3,450</t>
        </r>
      </text>
    </comment>
    <comment ref="G15" authorId="0" shapeId="0" xr:uid="{00000000-0006-0000-0D00-000098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23-ENE-2014
</t>
        </r>
      </text>
    </comment>
    <comment ref="I15" authorId="0" shapeId="0" xr:uid="{00000000-0006-0000-0D00-000099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</t>
        </r>
      </text>
    </comment>
    <comment ref="K15" authorId="0" shapeId="0" xr:uid="{00000000-0006-0000-0D00-00009A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03-ABRIL-2014</t>
        </r>
      </text>
    </comment>
    <comment ref="M15" authorId="0" shapeId="0" xr:uid="{00000000-0006-0000-0D00-00009B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O15" authorId="0" shapeId="0" xr:uid="{00000000-0006-0000-0D00-00009C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05-JUNIO-2014</t>
        </r>
      </text>
    </comment>
    <comment ref="Q15" authorId="0" shapeId="0" xr:uid="{00000000-0006-0000-0D00-00009D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02-JULIO-2014</t>
        </r>
      </text>
    </comment>
    <comment ref="S15" authorId="0" shapeId="0" xr:uid="{00000000-0006-0000-0D00-00009E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15-08-14 3,450</t>
        </r>
      </text>
    </comment>
    <comment ref="U15" authorId="0" shapeId="0" xr:uid="{00000000-0006-0000-0D00-00009F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04-09-2014
3,450.00</t>
        </r>
      </text>
    </comment>
    <comment ref="W15" authorId="1" shapeId="0" xr:uid="{00000000-0006-0000-0D00-0000A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01-10-2014</t>
        </r>
      </text>
    </comment>
    <comment ref="Y15" authorId="1" shapeId="0" xr:uid="{00000000-0006-0000-0D00-0000A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03-11-2014</t>
        </r>
      </text>
    </comment>
    <comment ref="AA15" authorId="1" shapeId="0" xr:uid="{00000000-0006-0000-0D00-0000A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02-12-2014</t>
        </r>
      </text>
    </comment>
    <comment ref="AC15" authorId="1" shapeId="0" xr:uid="{00000000-0006-0000-0D00-0000A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05-01-2015</t>
        </r>
      </text>
    </comment>
    <comment ref="AE15" authorId="1" shapeId="0" xr:uid="{00000000-0006-0000-0D00-0000A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04-02-2015
</t>
        </r>
      </text>
    </comment>
    <comment ref="AG15" authorId="1" shapeId="0" xr:uid="{00000000-0006-0000-0D00-0000A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03-03-2015</t>
        </r>
      </text>
    </comment>
    <comment ref="AI15" authorId="1" shapeId="0" xr:uid="{00000000-0006-0000-0D00-0000A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06-04-2015
</t>
        </r>
      </text>
    </comment>
    <comment ref="AK15" authorId="1" shapeId="0" xr:uid="{00000000-0006-0000-0D00-0000A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3,450 04-05-2015 MENSUALIDAD MAYO
</t>
        </r>
      </text>
    </comment>
    <comment ref="AM15" authorId="1" shapeId="0" xr:uid="{00000000-0006-0000-0D00-0000A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03-06-2015 3,450</t>
        </r>
      </text>
    </comment>
    <comment ref="AO15" authorId="1" shapeId="0" xr:uid="{00000000-0006-0000-0D00-0000A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02-07-2015 3,450</t>
        </r>
      </text>
    </comment>
    <comment ref="AQ15" authorId="1" shapeId="0" xr:uid="{00000000-0006-0000-0D00-0000A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04-08-2015 3,450</t>
        </r>
      </text>
    </comment>
    <comment ref="G16" authorId="0" shapeId="0" xr:uid="{00000000-0006-0000-0D00-0000AB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27-ENE-2014</t>
        </r>
      </text>
    </comment>
    <comment ref="I16" authorId="0" shapeId="0" xr:uid="{00000000-0006-0000-0D00-0000AC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04-MZO-2014</t>
        </r>
      </text>
    </comment>
    <comment ref="K16" authorId="0" shapeId="0" xr:uid="{00000000-0006-0000-0D00-0000AD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03-ABRIL-2014</t>
        </r>
      </text>
    </comment>
    <comment ref="M16" authorId="0" shapeId="0" xr:uid="{00000000-0006-0000-0D00-0000AE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02-MAYO-2014</t>
        </r>
      </text>
    </comment>
    <comment ref="O16" authorId="2" shapeId="0" xr:uid="{00000000-0006-0000-0D00-0000AF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5 JUN
</t>
        </r>
      </text>
    </comment>
    <comment ref="Q16" authorId="0" shapeId="0" xr:uid="{00000000-0006-0000-0D00-0000B0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11/JUL/2014</t>
        </r>
      </text>
    </comment>
    <comment ref="S16" authorId="0" shapeId="0" xr:uid="{00000000-0006-0000-0D00-0000B1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15/AGO/2014
</t>
        </r>
      </text>
    </comment>
    <comment ref="U16" authorId="1" shapeId="0" xr:uid="{00000000-0006-0000-0D00-0000B2000000}">
      <text>
        <r>
          <rPr>
            <b/>
            <sz val="9"/>
            <color indexed="81"/>
            <rFont val="Tahoma"/>
            <family val="2"/>
          </rPr>
          <t>auxcontable:
10-12-2014 PAGA 14,250 SEP 3,600 OCT. 3,600 NOV. 3,600 DIC. 3450</t>
        </r>
      </text>
    </comment>
    <comment ref="W16" authorId="1" shapeId="0" xr:uid="{00000000-0006-0000-0D00-0000B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10-12-2014 PAGA 14,250 SEP 3,600 OCT. 3,600 NOV. 3,600 DIC. 3450</t>
        </r>
      </text>
    </comment>
    <comment ref="Y16" authorId="1" shapeId="0" xr:uid="{00000000-0006-0000-0D00-0000B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10-12-2014 PAGA 14,250 SEP 3,600 OCT. 3,600 NOV. 3,600 DIC. 3450</t>
        </r>
      </text>
    </comment>
    <comment ref="AA16" authorId="1" shapeId="0" xr:uid="{00000000-0006-0000-0D00-0000B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10-12-2014 PAGA 14,250 SEP 3,600 OCT. 3,600 NOV. 3,600 DIC. 3450</t>
        </r>
      </text>
    </comment>
    <comment ref="AC16" authorId="1" shapeId="0" xr:uid="{00000000-0006-0000-0D00-0000B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16-02-2015
</t>
        </r>
      </text>
    </comment>
    <comment ref="AE16" authorId="1" shapeId="0" xr:uid="{00000000-0006-0000-0D00-0000B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16-02-2015
</t>
        </r>
      </text>
    </comment>
    <comment ref="AG16" authorId="1" shapeId="0" xr:uid="{00000000-0006-0000-0D00-0000B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MZO, ABRIL, MAYO, JUNIO, JULIO Y AGOSTO EL DÍA 02-09-2015 (MZO=3,450mens+1,035Int.=4,485.00)
(ABRIL=3,450mens+690Int.=4,140.00)
(MAYO=3,450mens+517.50Int.=3,967.50)
(JUNIO=3,450mens+345Int.=3,795.00)
(JULIO=3,450mens+172.50Int=3,765.00)
(AGOSTO=3,450mens)</t>
        </r>
      </text>
    </comment>
    <comment ref="AI16" authorId="1" shapeId="0" xr:uid="{00000000-0006-0000-0D00-0000B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MZO, ABRIL, MAYO, JUNIO, JULIO Y AGOSTO EL DÍA 02-09-2015 (MZO=3,450mens+1,035Int.=4,485.00)
(ABRIL=3,450mens+690Int.=4,140.00)
(MAYO=3,450mens+517.50Int.=3,967.50)
(JUNIO=3,450mens+345Int.=3,795.00)
(JULIO=3,450mens+172.50Int=3,765.00)
(AGOSTO=3,450mens)</t>
        </r>
      </text>
    </comment>
    <comment ref="AK16" authorId="1" shapeId="0" xr:uid="{00000000-0006-0000-0D00-0000B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MZO, ABRIL, MAYO, JUNIO, JULIO Y AGOSTO EL DÍA 02-09-2015 (MZO=3,450mens+1,035Int.=4,485.00)
(ABRIL=3,450mens+690Int.=4,140.00)
(MAYO=3,450mens+517.50Int.=3,967.50)
(JUNIO=3,450mens+345Int.=3,795.00)
(JULIO=3,450mens+172.50Int=3,765.00)
(AGOSTO=3,450mens)</t>
        </r>
      </text>
    </comment>
    <comment ref="AM16" authorId="1" shapeId="0" xr:uid="{00000000-0006-0000-0D00-0000B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MZO, ABRIL, MAYO, JUNIO, JULIO Y AGOSTO EL DÍA 02-09-2015 (MZO=3,450mens+1,035Int.=4,485.00)
(ABRIL=3,450mens+690Int.=4,140.00)
(MAYO=3,450mens+517.50Int.=3,967.50)
(JUNIO=3,450mens+345Int.=3,795.00)
(JULIO=3,450mens+172.50Int=3,765.00)
(AGOSTO=3,450mens)</t>
        </r>
      </text>
    </comment>
    <comment ref="AO16" authorId="1" shapeId="0" xr:uid="{00000000-0006-0000-0D00-0000B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MZO, ABRIL, MAYO, JUNIO, JULIO Y AGOSTO EL DÍA 02-09-2015 (MZO=3,450mens+1,035Int.=4,485.00)
(ABRIL=3,450mens+690Int.=4,140.00)
(MAYO=3,450mens+517.50Int.=3,967.50)
(JUNIO=3,450mens+345Int.=3,795.00)
(JULIO=3,450mens+172.50Int=3,765.00)
(AGOSTO=3,450mens)</t>
        </r>
      </text>
    </comment>
    <comment ref="AQ16" authorId="1" shapeId="0" xr:uid="{00000000-0006-0000-0D00-0000B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MZO, ABRIL, MAYO, JUNIO, JULIO Y AGOSTO EL DÍA 02-09-2015 (MZO=3,450mens+1,035Int.=4,485.00)
(ABRIL=3,450mens+690Int.=4,140.00)
(MAYO=3,450mens+517.50Int.=3,967.50)
(JUNIO=3,450mens+345Int.=3,795.00)
(JULIO=3,450mens+172.50Int=3,765.00)
(AGOSTO=3,450mens)</t>
        </r>
      </text>
    </comment>
    <comment ref="G17" authorId="0" shapeId="0" xr:uid="{00000000-0006-0000-0D00-0000BE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06-FEB-2014
MAS CUPON</t>
        </r>
      </text>
    </comment>
    <comment ref="I17" authorId="0" shapeId="0" xr:uid="{00000000-0006-0000-0D00-0000BF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27-MZO-2014
3450 MENS. + 150 CGO FIJO</t>
        </r>
      </text>
    </comment>
    <comment ref="K17" authorId="0" shapeId="0" xr:uid="{00000000-0006-0000-0D00-0000C0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06-MAYO-2014
$3772.50 (3450 mesualidad abril+150 cargo fijo +172.50 interes mora)
$3450 mensualidad normal de mayo</t>
        </r>
      </text>
    </comment>
    <comment ref="M17" authorId="0" shapeId="0" xr:uid="{00000000-0006-0000-0D00-0000C1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06-MAYO-2014
$3772.50 (3450 mesualidad abril+150 cargo fijo +172.50 interes mora)
$3450 mensualidad normal de mayo</t>
        </r>
      </text>
    </comment>
    <comment ref="O17" authorId="2" shapeId="0" xr:uid="{00000000-0006-0000-0D00-0000C2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5 JUN
</t>
        </r>
      </text>
    </comment>
    <comment ref="Q17" authorId="0" shapeId="0" xr:uid="{00000000-0006-0000-0D00-0000C3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11-08-14 7222.50 PAGA JUL. 3450+150+172.50
AGO.3450</t>
        </r>
      </text>
    </comment>
    <comment ref="S17" authorId="0" shapeId="0" xr:uid="{00000000-0006-0000-0D00-0000C4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11-08-14 7222.50 PAGA JUL. 3450+150+172.50
AGO.3450</t>
        </r>
      </text>
    </comment>
    <comment ref="U17" authorId="0" shapeId="0" xr:uid="{00000000-0006-0000-0D00-0000C5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21-10-14 PAGA 7372.50 
SEP:3450MEN+150REC+172.50INT. OCT:3450MENS.+150REC</t>
        </r>
      </text>
    </comment>
    <comment ref="W17" authorId="0" shapeId="0" xr:uid="{00000000-0006-0000-0D00-0000C6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21-10-14 PAGA 7372.50 
SEP:3450MEN+150REC+172.50INT. OCT:3450MENS.+150REC</t>
        </r>
      </text>
    </comment>
    <comment ref="Y17" authorId="1" shapeId="0" xr:uid="{00000000-0006-0000-0D00-0000C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</t>
        </r>
      </text>
    </comment>
    <comment ref="AA17" authorId="1" shapeId="0" xr:uid="{00000000-0006-0000-0D00-0000C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04-12-2014
</t>
        </r>
      </text>
    </comment>
    <comment ref="AC17" authorId="1" shapeId="0" xr:uid="{00000000-0006-0000-0D00-0000C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05-12-2015</t>
        </r>
      </text>
    </comment>
    <comment ref="AE17" authorId="1" shapeId="0" xr:uid="{00000000-0006-0000-0D00-0000C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03-02-2015
</t>
        </r>
      </text>
    </comment>
    <comment ref="AG17" authorId="1" shapeId="0" xr:uid="{00000000-0006-0000-0D00-0000C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21-04-2015
MARZO(3,450MENS+150CAR.FIJO+172.50INT.)=3,772.50
ABRIL(3,450MENS+150CAR.FIJO)=3,600.00</t>
        </r>
      </text>
    </comment>
    <comment ref="AI17" authorId="1" shapeId="0" xr:uid="{00000000-0006-0000-0D00-0000C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21-04-2015
MARZO(3,450MENS+150CAR.FIJO+172.50INT.)=3,772.50
ABRIL(3,450MENS+150CAR.FIJO)=3,600.00</t>
        </r>
      </text>
    </comment>
    <comment ref="AK17" authorId="1" shapeId="0" xr:uid="{00000000-0006-0000-0D00-0000C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29-05-2015
3,450.00 QUEDANDO POR DEPOSITAR 150</t>
        </r>
      </text>
    </comment>
    <comment ref="AM17" authorId="1" shapeId="0" xr:uid="{00000000-0006-0000-0D00-0000C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JUN,JUL Y AGO 23-07-2015 10,765.50 JUN(3,450MENS+150C.F.+172.50INT=3,772.50)
JUL(3,450MENS+150C.F.=3,600) 
AGO(3,243 MENS.PRONTO PAGO)</t>
        </r>
      </text>
    </comment>
    <comment ref="AO17" authorId="1" shapeId="0" xr:uid="{00000000-0006-0000-0D00-0000C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JUN,JUL Y AGO 23-07-2015 10,765.50 JUN(3,450MENS+150C.F.+172.50INT=3,772.50)
JUL(3,450MENS+150C.F.=3,600) 
AGO(3,243 MENS.PRONTO PAGO)</t>
        </r>
      </text>
    </comment>
    <comment ref="AQ17" authorId="1" shapeId="0" xr:uid="{00000000-0006-0000-0D00-0000D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JUN,JUL Y AGO 23-07-2015 10,765.50 JUN(3,450MENS+150C.F.+172.50INT=3,772.50)
JUL(3,450MENS+150C.F.=3,600) 
AGO(3,243 MENS.PRONTO PAGO)</t>
        </r>
      </text>
    </comment>
    <comment ref="G18" authorId="0" shapeId="0" xr:uid="{00000000-0006-0000-0D00-0000D1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28-ENE-2014</t>
        </r>
      </text>
    </comment>
    <comment ref="I18" authorId="0" shapeId="0" xr:uid="{00000000-0006-0000-0D00-0000D2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28/mzo/2014</t>
        </r>
      </text>
    </comment>
    <comment ref="K18" authorId="0" shapeId="0" xr:uid="{00000000-0006-0000-0D00-0000D3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
$3450 MENSUALIDAD
$150 CAGO FIJO DE MZO
</t>
        </r>
      </text>
    </comment>
    <comment ref="M18" authorId="0" shapeId="0" xr:uid="{00000000-0006-0000-0D00-0000D4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04-ABRIL-14
$107 abono 
02-MAYO-2014
$3136 complemnto mensualidad
</t>
        </r>
      </text>
    </comment>
    <comment ref="Q18" authorId="2" shapeId="0" xr:uid="{00000000-0006-0000-0D00-0000D5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7 JUL
</t>
        </r>
      </text>
    </comment>
    <comment ref="S18" authorId="0" shapeId="0" xr:uid="{00000000-0006-0000-0D00-0000D6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06-08-14 3,243</t>
        </r>
      </text>
    </comment>
    <comment ref="U18" authorId="0" shapeId="0" xr:uid="{00000000-0006-0000-0D00-0000D7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06-10-2014 
3,450 MENS.+150 CAR.+172.50 INT. 3772.50-3662.50=DEBE 110.00</t>
        </r>
      </text>
    </comment>
    <comment ref="W18" authorId="0" shapeId="0" xr:uid="{00000000-0006-0000-0D00-0000D8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06-10-2014 
</t>
        </r>
      </text>
    </comment>
    <comment ref="Y18" authorId="1" shapeId="0" xr:uid="{00000000-0006-0000-0D00-0000D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14-01-2015</t>
        </r>
      </text>
    </comment>
    <comment ref="AA18" authorId="1" shapeId="0" xr:uid="{00000000-0006-0000-0D00-0000D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14-01-2015</t>
        </r>
      </text>
    </comment>
    <comment ref="AC18" authorId="1" shapeId="0" xr:uid="{00000000-0006-0000-0D00-0000D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14-01-2015
</t>
        </r>
      </text>
    </comment>
    <comment ref="AE18" authorId="1" shapeId="0" xr:uid="{00000000-0006-0000-0D00-0000D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20-03-2015</t>
        </r>
      </text>
    </comment>
    <comment ref="AG18" authorId="1" shapeId="0" xr:uid="{00000000-0006-0000-0D00-0000D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20-03-2015</t>
        </r>
      </text>
    </comment>
    <comment ref="AI18" authorId="1" shapeId="0" xr:uid="{00000000-0006-0000-0D00-0000D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ABRIL(3,450MENS+150C.F.+345INT+150INTVENCIDOS)=4,095</t>
        </r>
      </text>
    </comment>
    <comment ref="AK18" authorId="1" shapeId="0" xr:uid="{00000000-0006-0000-0D00-0000D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17-07-2015 4.095
MAYO=3,450MENS+150C.F.+345INT=3,945 PAGO 4,095) SALDO A FAVOR 150</t>
        </r>
      </text>
    </comment>
    <comment ref="AM18" authorId="1" shapeId="0" xr:uid="{00000000-0006-0000-0D00-0000E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17-07-2015 3,772.50 
JUNIO=3,450mens+150C.F.+172.50 quedando saldo a favor de 150</t>
        </r>
      </text>
    </comment>
    <comment ref="AO18" authorId="1" shapeId="0" xr:uid="{00000000-0006-0000-0D00-0000E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12-08-2015 3,622.50 SE APLICO SALDO A FAVOR DE 150</t>
        </r>
      </text>
    </comment>
    <comment ref="AQ18" authorId="1" shapeId="0" xr:uid="{00000000-0006-0000-0D00-0000E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12-08-2015 3,450</t>
        </r>
      </text>
    </comment>
    <comment ref="G19" authorId="0" shapeId="0" xr:uid="{00000000-0006-0000-0D00-0000E3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28-ENE-2014</t>
        </r>
      </text>
    </comment>
    <comment ref="I19" authorId="0" shapeId="0" xr:uid="{00000000-0006-0000-0D00-0000E4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04-MZO-2014</t>
        </r>
      </text>
    </comment>
    <comment ref="K19" authorId="0" shapeId="0" xr:uid="{00000000-0006-0000-0D00-0000E5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09-ABRIL-2014</t>
        </r>
      </text>
    </comment>
    <comment ref="M19" authorId="0" shapeId="0" xr:uid="{00000000-0006-0000-0D00-0000E6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02-mayo-14 ch
05-mayo-14 dep</t>
        </r>
      </text>
    </comment>
    <comment ref="O19" authorId="0" shapeId="0" xr:uid="{00000000-0006-0000-0D00-0000E7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05-JUNIO-2014</t>
        </r>
      </text>
    </comment>
    <comment ref="Q19" authorId="2" shapeId="0" xr:uid="{00000000-0006-0000-0D00-0000E8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10 JUN
</t>
        </r>
      </text>
    </comment>
    <comment ref="S19" authorId="0" shapeId="0" xr:uid="{00000000-0006-0000-0D00-0000E9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9" authorId="0" shapeId="0" xr:uid="{00000000-0006-0000-0D00-0000EA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05-09-14</t>
        </r>
      </text>
    </comment>
    <comment ref="W19" authorId="1" shapeId="0" xr:uid="{00000000-0006-0000-0D00-0000E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22-12-2014 $10,822.50
OCT:3,945 3,450 MENS+150 CAR.FIJO+ 345 INT
NOV: 3,772.50 3,450 MEN+150CAR.FIJO+ 172.50
DIC:3,105 FALTA POR CUBRIR 495</t>
        </r>
      </text>
    </comment>
    <comment ref="Y19" authorId="1" shapeId="0" xr:uid="{00000000-0006-0000-0D00-0000E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22-12-2014 $10,822.50
OCT:3,945 3,450 MENS+150 CAR.FIJO+ 345 INT
NOV: 3,772.50 3,450 MEN+150CAR.FIJO+ 172.50
DIC:3,105 FALTA POR CUBRIR 495</t>
        </r>
      </text>
    </comment>
    <comment ref="AA19" authorId="1" shapeId="0" xr:uid="{00000000-0006-0000-0D00-0000E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22-12-2014 $10,822.50
OCT:3,945 3,450 MENS+150 CAR.FIJO+ 345 INT
NOV: 3,772.50 3,450 MEN+150CAR.FIJO+ 172.50
DIC:3,105 FALTA POR CUBRIR 495</t>
        </r>
      </text>
    </comment>
    <comment ref="AC19" authorId="1" shapeId="0" xr:uid="{00000000-0006-0000-0D00-0000E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05-01-2014</t>
        </r>
      </text>
    </comment>
    <comment ref="AE19" authorId="1" shapeId="0" xr:uid="{00000000-0006-0000-0D00-0000E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17-02-2015</t>
        </r>
      </text>
    </comment>
    <comment ref="AG19" authorId="1" shapeId="0" xr:uid="{00000000-0006-0000-0D00-0000F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05-03-2015
</t>
        </r>
      </text>
    </comment>
    <comment ref="AI19" authorId="1" shapeId="0" xr:uid="{00000000-0006-0000-0D00-0000F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01-04-2015
PAGA MENSUALIDAD ABRIL PRONTO PAGO 3,243
</t>
        </r>
      </text>
    </comment>
    <comment ref="AK19" authorId="1" shapeId="0" xr:uid="{00000000-0006-0000-0D00-0000F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3,450 QUEDANDO PENDIENTES POR PAGAR DE INT.472.50 ATRASADOS</t>
        </r>
      </text>
    </comment>
    <comment ref="AM19" authorId="1" shapeId="0" xr:uid="{00000000-0006-0000-0D00-0000F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JUNIO Y JULIO 23-07-2015 6,900 TIENE INTERES POR PAGAR 945</t>
        </r>
      </text>
    </comment>
    <comment ref="AO19" authorId="1" shapeId="0" xr:uid="{00000000-0006-0000-0D00-0000F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JUNIO Y JULIO 23-07-2015 6,900 TIENE INTERES POR PAGAR 945</t>
        </r>
      </text>
    </comment>
    <comment ref="AQ19" authorId="1" shapeId="0" xr:uid="{00000000-0006-0000-0D00-0000F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12-08-2015 4,395 
(3,450MENS+945INT ATRASADOS)=4,395</t>
        </r>
      </text>
    </comment>
    <comment ref="G20" authorId="0" shapeId="0" xr:uid="{00000000-0006-0000-0D00-0000F6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23-ENE-2014
</t>
        </r>
      </text>
    </comment>
    <comment ref="I20" authorId="0" shapeId="0" xr:uid="{00000000-0006-0000-0D00-0000F7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4-MZO-2014</t>
        </r>
      </text>
    </comment>
    <comment ref="K20" authorId="0" shapeId="0" xr:uid="{00000000-0006-0000-0D00-0000F8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31-MZO-2014</t>
        </r>
      </text>
    </comment>
    <comment ref="M20" authorId="0" shapeId="0" xr:uid="{00000000-0006-0000-0D00-0000F9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29-ABRIL-2014</t>
        </r>
      </text>
    </comment>
    <comment ref="O20" authorId="0" shapeId="0" xr:uid="{00000000-0006-0000-0D00-0000FA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28/mayo/2014
$2,765.00</t>
        </r>
      </text>
    </comment>
    <comment ref="Q20" authorId="0" shapeId="0" xr:uid="{00000000-0006-0000-0D00-0000FB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04-07-14 2765</t>
        </r>
      </text>
    </comment>
    <comment ref="S20" authorId="0" shapeId="0" xr:uid="{00000000-0006-0000-0D00-0000FC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01-08-14 6,240 (2,765 ago) (2,765 sep) quedando 710 para su complemento en la mensualidad de octubre</t>
        </r>
      </text>
    </comment>
    <comment ref="U20" authorId="0" shapeId="0" xr:uid="{00000000-0006-0000-0D00-0000FD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01-08-14 6,240 (2,765 ago) (2,765 sep) quedando 710 para su complemento en la mensualidad de octubre
</t>
        </r>
      </text>
    </comment>
    <comment ref="W20" authorId="0" shapeId="0" xr:uid="{00000000-0006-0000-0D00-0000FE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02-10-2014 2,055 + 710 que quedaron libres en agosto = 2,765
</t>
        </r>
      </text>
    </comment>
    <comment ref="Y20" authorId="1" shapeId="0" xr:uid="{00000000-0006-0000-0D00-0000F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
</t>
        </r>
      </text>
    </comment>
    <comment ref="AA20" authorId="1" shapeId="0" xr:uid="{00000000-0006-0000-0D00-000000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04-12-2014 2,765 Y ABONA 355 A LA MENSUALIDAD DE ENE-2015</t>
        </r>
      </text>
    </comment>
    <comment ref="AC20" authorId="1" shapeId="0" xr:uid="{00000000-0006-0000-0D00-000001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05-01-2015
PAGA 2,410 DE ENERO+355.00 QUE TENIA DE SALDO A FAVOR DE DICIEMBRE =2,765.00
</t>
        </r>
      </text>
    </comment>
    <comment ref="AE20" authorId="1" shapeId="0" xr:uid="{00000000-0006-0000-0D00-000002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05-02-2015
</t>
        </r>
      </text>
    </comment>
    <comment ref="AG20" authorId="1" shapeId="0" xr:uid="{00000000-0006-0000-0D00-000003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05-03-2015</t>
        </r>
      </text>
    </comment>
    <comment ref="AI20" authorId="1" shapeId="0" xr:uid="{00000000-0006-0000-0D00-000004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06-04-2015</t>
        </r>
      </text>
    </comment>
    <comment ref="AM20" authorId="1" shapeId="0" xr:uid="{00000000-0006-0000-0D00-000005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12-06-2015 2,765</t>
        </r>
      </text>
    </comment>
    <comment ref="AO20" authorId="1" shapeId="0" xr:uid="{00000000-0006-0000-0D00-000006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03-07-2015 2,765</t>
        </r>
      </text>
    </comment>
    <comment ref="AQ20" authorId="1" shapeId="0" xr:uid="{00000000-0006-0000-0D00-000007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28-07-2015 2,765</t>
        </r>
      </text>
    </comment>
    <comment ref="G21" authorId="0" shapeId="0" xr:uid="{00000000-0006-0000-0D00-000008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24-ENE-2014</t>
        </r>
      </text>
    </comment>
    <comment ref="I21" authorId="0" shapeId="0" xr:uid="{00000000-0006-0000-0D00-000009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05-MZO-13</t>
        </r>
      </text>
    </comment>
    <comment ref="K21" authorId="0" shapeId="0" xr:uid="{00000000-0006-0000-0D00-00000A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09-MAYO-2014    $7,772.50
$3,772.50 (3450 men abril + 150 c. fijo + 172.50 interés mora.)
$3,450.00 mensualidad normal mes mayo</t>
        </r>
      </text>
    </comment>
    <comment ref="M21" authorId="0" shapeId="0" xr:uid="{00000000-0006-0000-0D00-00000B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09-MAYO-2014    $7,772.50
$3,772.50 (3450 men abril + 150 c. fijo + 172.50 interés mora.)
$3,450.00 mensualidad normal mes mayo</t>
        </r>
      </text>
    </comment>
    <comment ref="O21" authorId="0" shapeId="0" xr:uid="{00000000-0006-0000-0D00-00000C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30-07-14 PAGA JUNIO Y JULIO 7,222.50</t>
        </r>
      </text>
    </comment>
    <comment ref="Q21" authorId="0" shapeId="0" xr:uid="{00000000-0006-0000-0D00-00000D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30-07-14 PAGA JUNIO Y JULIO 7,222.50</t>
        </r>
      </text>
    </comment>
    <comment ref="S21" authorId="0" shapeId="0" xr:uid="{00000000-0006-0000-0D00-00000E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26-08-14 3,600</t>
        </r>
      </text>
    </comment>
    <comment ref="U21" authorId="1" shapeId="0" xr:uid="{00000000-0006-0000-0D00-00000F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31-10-2014 
3,450 MENS+150 REC+172.50 INTER</t>
        </r>
      </text>
    </comment>
    <comment ref="W21" authorId="1" shapeId="0" xr:uid="{00000000-0006-0000-0D00-000010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31-10-2014
3450 MENS+150 REC
</t>
        </r>
      </text>
    </comment>
    <comment ref="Y21" authorId="1" shapeId="0" xr:uid="{00000000-0006-0000-0D00-000011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11-12-2014 PAGA NOVIEMBRE Y DICIMBRE 3,450+150 INT.+172.50 MORATORIOS.=3,772.50 Y DICIEMBRE 3,450 MENS. NORMAL</t>
        </r>
      </text>
    </comment>
    <comment ref="AA21" authorId="1" shapeId="0" xr:uid="{00000000-0006-0000-0D00-000012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11-12-2014 PAGA NOVIEMBRE Y DICIMBRE 3,450+150 INT.+172.50 MORATORIOS.=3,772.50 Y DICIEMBRE 3,450 MENS. NORMAL</t>
        </r>
      </text>
    </comment>
    <comment ref="AC21" authorId="1" shapeId="0" xr:uid="{00000000-0006-0000-0D00-000013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27-02-2015 PAGA 7,372.50 
ENERO:3,772.50
FEBRERO:3,600</t>
        </r>
      </text>
    </comment>
    <comment ref="AE21" authorId="1" shapeId="0" xr:uid="{00000000-0006-0000-0D00-000014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27-02-2015 PAGA 7,372.50 
ENERO:3,772.50
FEBRERO:3,600</t>
        </r>
      </text>
    </comment>
    <comment ref="AG21" authorId="1" shapeId="0" xr:uid="{00000000-0006-0000-0D00-000015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15-04-2015
Marzo(3,450mens+150cargo fijo+172.50int moratorio)
Abril(3,450 mensualidad)</t>
        </r>
      </text>
    </comment>
    <comment ref="AI21" authorId="1" shapeId="0" xr:uid="{00000000-0006-0000-0D00-000016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15-04-2015
Marzo(3,450mens+150cargo fijo+172.50int moratorio)
Abril(3,450 mensualidad)</t>
        </r>
      </text>
    </comment>
    <comment ref="AK21" authorId="1" shapeId="0" xr:uid="{00000000-0006-0000-0D00-000017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06-05-2015 PAGA MENSUALIDAD MAYO </t>
        </r>
      </text>
    </comment>
    <comment ref="AM21" authorId="1" shapeId="0" xr:uid="{00000000-0006-0000-0D00-000018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15-06-2015 3,450.00</t>
        </r>
      </text>
    </comment>
    <comment ref="AO21" authorId="1" shapeId="0" xr:uid="{00000000-0006-0000-0D00-000019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03-07-2015 3,243</t>
        </r>
      </text>
    </comment>
    <comment ref="AQ21" authorId="1" shapeId="0" xr:uid="{00000000-0006-0000-0D00-00001A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07-08-2015 3,450</t>
        </r>
      </text>
    </comment>
    <comment ref="G22" authorId="0" shapeId="0" xr:uid="{00000000-0006-0000-0D00-00001B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27-ENE-2014</t>
        </r>
      </text>
    </comment>
    <comment ref="I22" authorId="0" shapeId="0" xr:uid="{00000000-0006-0000-0D00-00001C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04-MZO-2014</t>
        </r>
      </text>
    </comment>
    <comment ref="K22" authorId="0" shapeId="0" xr:uid="{00000000-0006-0000-0D00-00001D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03-abril-2014</t>
        </r>
      </text>
    </comment>
    <comment ref="M22" authorId="0" shapeId="0" xr:uid="{00000000-0006-0000-0D00-00001E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O22" authorId="2" shapeId="0" xr:uid="{00000000-0006-0000-0D00-00001F01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5 JUN
</t>
        </r>
      </text>
    </comment>
    <comment ref="Q22" authorId="2" shapeId="0" xr:uid="{00000000-0006-0000-0D00-00002001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4 DE JUL
</t>
        </r>
      </text>
    </comment>
    <comment ref="S22" authorId="2" shapeId="0" xr:uid="{00000000-0006-0000-0D00-00002101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5 DE AGO
</t>
        </r>
      </text>
    </comment>
    <comment ref="U22" authorId="2" shapeId="0" xr:uid="{00000000-0006-0000-0D00-00002201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3 DE SEP
</t>
        </r>
      </text>
    </comment>
    <comment ref="W22" authorId="0" shapeId="0" xr:uid="{00000000-0006-0000-0D00-000023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03-10-2014</t>
        </r>
      </text>
    </comment>
    <comment ref="Y22" authorId="1" shapeId="0" xr:uid="{00000000-0006-0000-0D00-000024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04-11-2014</t>
        </r>
      </text>
    </comment>
    <comment ref="AA22" authorId="1" shapeId="0" xr:uid="{00000000-0006-0000-0D00-000025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04-12-2014
</t>
        </r>
      </text>
    </comment>
    <comment ref="AC22" authorId="1" shapeId="0" xr:uid="{00000000-0006-0000-0D00-000026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05-01-2015
</t>
        </r>
      </text>
    </comment>
    <comment ref="AE22" authorId="1" shapeId="0" xr:uid="{00000000-0006-0000-0D00-000027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04-02-2015</t>
        </r>
      </text>
    </comment>
    <comment ref="AG22" authorId="1" shapeId="0" xr:uid="{00000000-0006-0000-0D00-000028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03-03-2015</t>
        </r>
      </text>
    </comment>
    <comment ref="AI22" authorId="1" shapeId="0" xr:uid="{00000000-0006-0000-0D00-000029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3,243 EL 01-04-2015 PRONTO PAGO</t>
        </r>
      </text>
    </comment>
    <comment ref="AK22" authorId="1" shapeId="0" xr:uid="{00000000-0006-0000-0D00-00002A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PRONTO PAGO 3,243.00
</t>
        </r>
      </text>
    </comment>
    <comment ref="AM22" authorId="1" shapeId="0" xr:uid="{00000000-0006-0000-0D00-00002B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14-05-2015 MENSUALIDADES RESTANTES DE MAESTRIA ADELANTADAS JUNIO(3,243) JULIO(3,243) Y AGOSTO(3,243) QUEDANDO POR DEPOSITAR 129.00</t>
        </r>
      </text>
    </comment>
    <comment ref="AO22" authorId="1" shapeId="0" xr:uid="{00000000-0006-0000-0D00-00002C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14-05-2015 MENSUALIDADES RESTANTES DE MAESTRIA ADELANTADAS JUNIO(3,243) JULIO(3,243) Y AGOSTO(3,243) QUEDANDO POR DEPOSITAR 129.00</t>
        </r>
      </text>
    </comment>
    <comment ref="AQ22" authorId="1" shapeId="0" xr:uid="{00000000-0006-0000-0D00-00002D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14-05-2015 MENSUALIDADES RESTANTES DE MAESTRIA ADELANTADAS JUNIO(3,243) JULIO(3,243) Y AGOSTO(3,243) QUEDANDO POR DEPOSITAR 129.00</t>
        </r>
      </text>
    </comment>
    <comment ref="G31" authorId="0" shapeId="0" xr:uid="{00000000-0006-0000-0D00-00002E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31-ENE-2014</t>
        </r>
      </text>
    </comment>
    <comment ref="I31" authorId="0" shapeId="0" xr:uid="{00000000-0006-0000-0D00-00002F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07-MZO-2014
</t>
        </r>
      </text>
    </comment>
    <comment ref="G32" authorId="0" shapeId="0" xr:uid="{00000000-0006-0000-0D00-000030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31-ENE-2014</t>
        </r>
      </text>
    </comment>
    <comment ref="G33" authorId="0" shapeId="0" xr:uid="{00000000-0006-0000-0D00-000031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27-ENE-2014</t>
        </r>
      </text>
    </comment>
    <comment ref="C34" authorId="0" shapeId="0" xr:uid="{00000000-0006-0000-0D00-000032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SE INTEGRO EN MAYO 16</t>
        </r>
      </text>
    </comment>
    <comment ref="M34" authorId="0" shapeId="0" xr:uid="{00000000-0006-0000-0D00-000033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14-MAYO-2014</t>
        </r>
      </text>
    </comment>
    <comment ref="O34" authorId="0" shapeId="0" xr:uid="{00000000-0006-0000-0D00-000034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4-JUNIO-2014</t>
        </r>
      </text>
    </comment>
    <comment ref="Q34" authorId="0" shapeId="0" xr:uid="{00000000-0006-0000-0D00-000035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04-07-14 3896</t>
        </r>
      </text>
    </comment>
    <comment ref="S34" authorId="0" shapeId="0" xr:uid="{00000000-0006-0000-0D00-000036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04-08-14 3896</t>
        </r>
      </text>
    </comment>
    <comment ref="U34" authorId="0" shapeId="0" xr:uid="{00000000-0006-0000-0D00-00003701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05-09-2014
3,948.00</t>
        </r>
      </text>
    </comment>
    <comment ref="W34" authorId="1" shapeId="0" xr:uid="{00000000-0006-0000-0D00-000038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08-10-2014</t>
        </r>
      </text>
    </comment>
    <comment ref="Y34" authorId="1" shapeId="0" xr:uid="{00000000-0006-0000-0D00-000039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03-11-2014</t>
        </r>
      </text>
    </comment>
    <comment ref="AA34" authorId="1" shapeId="0" xr:uid="{00000000-0006-0000-0D00-00003A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05-12-2014</t>
        </r>
      </text>
    </comment>
    <comment ref="AC34" authorId="1" shapeId="0" xr:uid="{00000000-0006-0000-0D00-00003B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02-01-2015 paga 3,896.00 de la mensualidad de enero quedando pendientes $52.00 que se depositaran en febrero </t>
        </r>
      </text>
    </comment>
    <comment ref="AE34" authorId="1" shapeId="0" xr:uid="{00000000-0006-0000-0D00-00003C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04-01-2015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contabilidad</author>
  </authors>
  <commentList>
    <comment ref="F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CARTA ENTREGADA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  <author>gteadmin</author>
  </authors>
  <commentList>
    <comment ref="J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I6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PLANEACION, PROGRAMACIÓN Y CONTROL DE OBRA MAESTRO LOCAL 19-06-15 AL 11-07-15</t>
        </r>
      </text>
    </comment>
    <comment ref="K6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METODOS DE INVESTIGACIÓN MAESTRO LOCAL 24-07-15 AL 15-08-15</t>
        </r>
      </text>
    </comment>
    <comment ref="M6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LEGISLACIÓN Y REGLAMENTACIÓN EN LA INDUSTRIA DE LA CONSTRUCCIÓN MAESTRO LOCAL 21-08-15 AL 12-09-15</t>
        </r>
      </text>
    </comment>
    <comment ref="O6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ANALISIS DE COSTOS MAESTRO ITC 25-09-15 AL 17-10-15</t>
        </r>
      </text>
    </comment>
    <comment ref="Q6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CONTABILIDAD Y FINANZAS 23-10-15 AL 14-11-15</t>
        </r>
      </text>
    </comment>
    <comment ref="S6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ADMINISTRACIÓN DE EMPRESAS DE LA CONSTRUCCIÓN MAESTRO LOCAL 20-11-15 AL 12-12-15</t>
        </r>
      </text>
    </comment>
    <comment ref="W6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ADMINISTRACIÓN DE RECURSOS HUMANOS MAESTRO LOCAL 15-01-16 AL 05-02-16</t>
        </r>
      </text>
    </comment>
    <comment ref="Y6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ECONOMÍA ADMINSITRATIVA MAESTRO LOCAL 12-02-16 AL 04-03-16</t>
        </r>
      </text>
    </comment>
    <comment ref="AA6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ADMINISTRACIÓN DE FINANZAS MAESTRO LOCAL 11-03-15 AL 15-04-15</t>
        </r>
      </text>
    </comment>
    <comment ref="AE6" authorId="0" shapeId="0" xr:uid="{00000000-0006-0000-1000-00000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NORMATIVIDAD DE LA CONSTRUCCIÓN I. MAESTRO LOCAL 20-05-15 AL 10-06-15</t>
        </r>
      </text>
    </comment>
    <comment ref="AG6" authorId="0" shapeId="0" xr:uid="{00000000-0006-0000-1000-00000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NORMAS  DE CALIDAD EN LA CONSTRUCCIÓN. MAESTRO LOCAL 17-06-16 AL 08-07-16</t>
        </r>
      </text>
    </comment>
    <comment ref="AI6" authorId="0" shapeId="0" xr:uid="{00000000-0006-0000-1000-00000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MERCADOTECNIA MAESTRO LOCAL 15-07-15 AL 05-08-15</t>
        </r>
      </text>
    </comment>
    <comment ref="AK6" authorId="0" shapeId="0" xr:uid="{00000000-0006-0000-1000-00000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ADMINISTRACIÓN DE PROYECTOS MAESTRO LOCAL 12-08-16 AL 02-09-16</t>
        </r>
      </text>
    </comment>
    <comment ref="AM6" authorId="0" shapeId="0" xr:uid="{00000000-0006-0000-1000-00000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ANÁLISIS DE TOMA DE DECISIONES MAESTRO LOCAL 09-09-16 AL 07-10-16</t>
        </r>
      </text>
    </comment>
    <comment ref="AO6" authorId="0" shapeId="0" xr:uid="{00000000-0006-0000-1000-00001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SEMINARIO DE TESIS  MAESTRO LOCAL 14-10-16 AL 04-11-16</t>
        </r>
      </text>
    </comment>
    <comment ref="G7" authorId="0" shapeId="0" xr:uid="{00000000-0006-0000-1000-00001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   30-04-2015 1,600
</t>
        </r>
      </text>
    </comment>
    <comment ref="I7" authorId="0" shapeId="0" xr:uid="{00000000-0006-0000-1000-00001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05-06-2015 3,243</t>
        </r>
      </text>
    </comment>
    <comment ref="K7" authorId="0" shapeId="0" xr:uid="{00000000-0006-0000-1000-00001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03-07-2015 3,243</t>
        </r>
      </text>
    </comment>
    <comment ref="M7" authorId="0" shapeId="0" xr:uid="{00000000-0006-0000-1000-00001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05-08-2015</t>
        </r>
      </text>
    </comment>
    <comment ref="O7" authorId="0" shapeId="0" xr:uid="{00000000-0006-0000-1000-00001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03-09-15 3,243 pronto pago</t>
        </r>
      </text>
    </comment>
    <comment ref="Q7" authorId="0" shapeId="0" xr:uid="{00000000-0006-0000-1000-00001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06-10-15 pago normal 3,450</t>
        </r>
      </text>
    </comment>
    <comment ref="S7" authorId="0" shapeId="0" xr:uid="{00000000-0006-0000-1000-00001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04-11-15 3,243</t>
        </r>
      </text>
    </comment>
    <comment ref="U7" authorId="0" shapeId="0" xr:uid="{00000000-0006-0000-1000-00001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10-12-15 3,450 mens. normal</t>
        </r>
      </text>
    </comment>
    <comment ref="W7" authorId="0" shapeId="0" xr:uid="{00000000-0006-0000-1000-00001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MENSUALDIAD ENERO 04-01-16 3,243</t>
        </r>
      </text>
    </comment>
    <comment ref="Y7" authorId="0" shapeId="0" xr:uid="{00000000-0006-0000-1000-00001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05-02-16 3,243 pronto pago.</t>
        </r>
      </text>
    </comment>
    <comment ref="AA7" authorId="0" shapeId="0" xr:uid="{00000000-0006-0000-1000-00001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04-03-16 3,243 pronto pago.</t>
        </r>
      </text>
    </comment>
    <comment ref="AC7" authorId="0" shapeId="0" xr:uid="{00000000-0006-0000-1000-00001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08-04-16 3,450</t>
        </r>
      </text>
    </comment>
    <comment ref="AE7" authorId="0" shapeId="0" xr:uid="{00000000-0006-0000-1000-00001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05-05-16 PRONTO PAGO 3,250</t>
        </r>
      </text>
    </comment>
    <comment ref="AG7" authorId="0" shapeId="0" xr:uid="{00000000-0006-0000-1000-00001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03-06-16 3,243</t>
        </r>
      </text>
    </comment>
    <comment ref="AI7" authorId="0" shapeId="0" xr:uid="{00000000-0006-0000-1000-00001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04-07-16 3,243</t>
        </r>
      </text>
    </comment>
    <comment ref="AK7" authorId="0" shapeId="0" xr:uid="{00000000-0006-0000-1000-00002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3,243</t>
        </r>
      </text>
    </comment>
    <comment ref="AM7" authorId="0" shapeId="0" xr:uid="{00000000-0006-0000-1000-00002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02-09-16 3,243 </t>
        </r>
      </text>
    </comment>
    <comment ref="AO7" authorId="0" shapeId="0" xr:uid="{00000000-0006-0000-1000-00002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05-10-16 3,243</t>
        </r>
      </text>
    </comment>
    <comment ref="AQ7" authorId="0" shapeId="0" xr:uid="{00000000-0006-0000-1000-00002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03-11-16 3,243</t>
        </r>
      </text>
    </comment>
    <comment ref="G8" authorId="0" shapeId="0" xr:uid="{00000000-0006-0000-1000-00002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21-08-2015 1,600</t>
        </r>
      </text>
    </comment>
    <comment ref="I8" authorId="0" shapeId="0" xr:uid="{00000000-0006-0000-1000-00002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02-06-2015 3,243</t>
        </r>
      </text>
    </comment>
    <comment ref="K8" authorId="0" shapeId="0" xr:uid="{00000000-0006-0000-1000-00002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02-07-2015 3,243
ARENDIRA 3,450 CARLOS ROMO 3,450 MGP-5 </t>
        </r>
      </text>
    </comment>
    <comment ref="M8" authorId="0" shapeId="0" xr:uid="{00000000-0006-0000-1000-00002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04-08-2015 3,243</t>
        </r>
      </text>
    </comment>
    <comment ref="O8" authorId="0" shapeId="0" xr:uid="{00000000-0006-0000-1000-00002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02-09-2015 3,243</t>
        </r>
      </text>
    </comment>
    <comment ref="Q8" authorId="0" shapeId="0" xr:uid="{00000000-0006-0000-1000-00002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02-10-2015 3,243.00</t>
        </r>
      </text>
    </comment>
    <comment ref="S8" authorId="0" shapeId="0" xr:uid="{00000000-0006-0000-1000-00002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05-11-2015 3,243</t>
        </r>
      </text>
    </comment>
    <comment ref="U8" authorId="0" shapeId="0" xr:uid="{00000000-0006-0000-1000-00002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03-12-15 3,243</t>
        </r>
      </text>
    </comment>
    <comment ref="W8" authorId="0" shapeId="0" xr:uid="{00000000-0006-0000-1000-00002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21-12-15 3,243</t>
        </r>
      </text>
    </comment>
    <comment ref="Y8" authorId="0" shapeId="0" xr:uid="{00000000-0006-0000-1000-00002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04-02-15 3,243</t>
        </r>
      </text>
    </comment>
    <comment ref="AA8" authorId="0" shapeId="0" xr:uid="{00000000-0006-0000-1000-00002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03-03-16 3,243 pronto pago</t>
        </r>
      </text>
    </comment>
    <comment ref="AC8" authorId="0" shapeId="0" xr:uid="{00000000-0006-0000-1000-00002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04-04-16 3,243</t>
        </r>
      </text>
    </comment>
    <comment ref="AE8" authorId="0" shapeId="0" xr:uid="{00000000-0006-0000-1000-00003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10-05-16 3,415 </t>
        </r>
      </text>
    </comment>
    <comment ref="AG8" authorId="0" shapeId="0" xr:uid="{00000000-0006-0000-1000-00003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02-06-16 3,243</t>
        </r>
      </text>
    </comment>
    <comment ref="AI8" authorId="0" shapeId="0" xr:uid="{00000000-0006-0000-1000-00003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01-07-16 3,243</t>
        </r>
      </text>
    </comment>
    <comment ref="AK8" authorId="0" shapeId="0" xr:uid="{00000000-0006-0000-1000-00003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 08-08-16 3,243</t>
        </r>
      </text>
    </comment>
    <comment ref="AM8" authorId="0" shapeId="0" xr:uid="{00000000-0006-0000-1000-00003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05-09-16 3,243</t>
        </r>
      </text>
    </comment>
    <comment ref="AO8" authorId="0" shapeId="0" xr:uid="{00000000-0006-0000-1000-00003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03-10-16 3,243</t>
        </r>
      </text>
    </comment>
    <comment ref="AQ8" authorId="0" shapeId="0" xr:uid="{00000000-0006-0000-1000-00003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04-11-16 3,243</t>
        </r>
      </text>
    </comment>
    <comment ref="G9" authorId="0" shapeId="0" xr:uid="{00000000-0006-0000-1000-00003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30-04-2015 1,600</t>
        </r>
      </text>
    </comment>
    <comment ref="I9" authorId="0" shapeId="0" xr:uid="{00000000-0006-0000-1000-00003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04-06-2015 3,254.71</t>
        </r>
      </text>
    </comment>
    <comment ref="K9" authorId="0" shapeId="0" xr:uid="{00000000-0006-0000-1000-00003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05-07-2015 3,254.71</t>
        </r>
      </text>
    </comment>
    <comment ref="M9" authorId="0" shapeId="0" xr:uid="{00000000-0006-0000-1000-00003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09-09-2015 3,600</t>
        </r>
      </text>
    </comment>
    <comment ref="O9" authorId="0" shapeId="0" xr:uid="{00000000-0006-0000-1000-00003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19-10-2015 
3,600</t>
        </r>
      </text>
    </comment>
    <comment ref="S9" authorId="0" shapeId="0" xr:uid="{00000000-0006-0000-1000-00003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28-01-2016 3,600 diferencia se cubrira en pagos proximos</t>
        </r>
      </text>
    </comment>
    <comment ref="U9" authorId="0" shapeId="0" xr:uid="{00000000-0006-0000-1000-00003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27-01-16 3,600 la diferencia la cubrira en mensualidades proximas </t>
        </r>
      </text>
    </comment>
    <comment ref="W9" authorId="0" shapeId="0" xr:uid="{00000000-0006-0000-1000-00003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mensualdad enero 12-02-16 4,790</t>
        </r>
      </text>
    </comment>
    <comment ref="Y9" authorId="0" shapeId="0" xr:uid="{00000000-0006-0000-1000-00003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12-02-16 3,500</t>
        </r>
      </text>
    </comment>
    <comment ref="AA9" authorId="0" shapeId="0" xr:uid="{00000000-0006-0000-1000-00004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07-03-16 3,300</t>
        </r>
      </text>
    </comment>
    <comment ref="AC9" authorId="0" shapeId="0" xr:uid="{00000000-0006-0000-1000-00004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29-04-16 3,450MENS+150CF</t>
        </r>
      </text>
    </comment>
    <comment ref="AE9" authorId="0" shapeId="0" xr:uid="{00000000-0006-0000-1000-00004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mesnualidad mayo 20-05-16 3,450+150 cf.3,600</t>
        </r>
      </text>
    </comment>
    <comment ref="AG9" authorId="0" shapeId="0" xr:uid="{00000000-0006-0000-1000-00004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04-08-16 3,600</t>
        </r>
      </text>
    </comment>
    <comment ref="AI9" authorId="0" shapeId="0" xr:uid="{00000000-0006-0000-1000-00004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29-08-16 3600</t>
        </r>
      </text>
    </comment>
    <comment ref="AK9" authorId="0" shapeId="0" xr:uid="{00000000-0006-0000-1000-00004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26-09-16 5,000</t>
        </r>
      </text>
    </comment>
    <comment ref="AM9" authorId="0" shapeId="0" xr:uid="{00000000-0006-0000-1000-00004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18-11-16 11,000 
septiembre 3,135.50
octubre 3,450mens+150cf.=3600
noviembre 3,450mens+150cf.=3600</t>
        </r>
      </text>
    </comment>
    <comment ref="AO9" authorId="0" shapeId="0" xr:uid="{00000000-0006-0000-1000-00004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18-11-16 11,000 
septiembre 3,135.50
octubre 3,450mens+150cf.=3600
noviembre 3,450mens+150cf.=3600</t>
        </r>
      </text>
    </comment>
    <comment ref="AQ9" authorId="0" shapeId="0" xr:uid="{00000000-0006-0000-1000-00004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18-11-16 11,000 
septiembre 3,135.50
octubre 3,450mens+150cf.=3600
noviembre 3,450mens+150cf.=3600</t>
        </r>
      </text>
    </comment>
    <comment ref="G10" authorId="0" shapeId="0" xr:uid="{00000000-0006-0000-1000-00004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10-04-2015 3,200 DE LOS CUALES SE TOMARAN 1,600 PARA MENSUALIDAD JUNIO</t>
        </r>
      </text>
    </comment>
    <comment ref="I10" authorId="0" shapeId="0" xr:uid="{00000000-0006-0000-1000-00004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02-06-2015 3,543 SE TOMARON EN CUENTA 1,600 DE LA INSCRIPCIÓN </t>
        </r>
      </text>
    </comment>
    <comment ref="K10" authorId="0" shapeId="0" xr:uid="{00000000-0006-0000-1000-00004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08-07-2015 5,375</t>
        </r>
      </text>
    </comment>
    <comment ref="M10" authorId="0" shapeId="0" xr:uid="{00000000-0006-0000-1000-00004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05-08-2015 5,053</t>
        </r>
      </text>
    </comment>
    <comment ref="O10" authorId="0" shapeId="0" xr:uid="{00000000-0006-0000-1000-00004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31-08-2015 4,042.00</t>
        </r>
      </text>
    </comment>
    <comment ref="Q10" authorId="0" shapeId="0" xr:uid="{00000000-0006-0000-1000-00004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02-10-2015 3,537+ 758 DE SALDO A FAVOR =4,195</t>
        </r>
      </text>
    </comment>
    <comment ref="S10" authorId="0" shapeId="0" xr:uid="{00000000-0006-0000-1000-00004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4,042.00    05-11-2015</t>
        </r>
      </text>
    </comment>
    <comment ref="U10" authorId="0" shapeId="0" xr:uid="{00000000-0006-0000-1000-00005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22-06-15 CON SU MENSUALIDAD DUPLICADA Y COMPLETA LA MENSUALIDAD EL 03-12-15 (3,453JUNIO+842COMPLEMENTO)</t>
        </r>
      </text>
    </comment>
    <comment ref="W10" authorId="0" shapeId="0" xr:uid="{00000000-0006-0000-1000-00005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04-01-2016 5,053</t>
        </r>
      </text>
    </comment>
    <comment ref="Y10" authorId="0" shapeId="0" xr:uid="{00000000-0006-0000-1000-00005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05-02-2016 4,042 pronto pago </t>
        </r>
      </text>
    </comment>
    <comment ref="AA10" authorId="0" shapeId="0" xr:uid="{00000000-0006-0000-1000-00005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01-03-2016 4,042 </t>
        </r>
      </text>
    </comment>
    <comment ref="AC10" authorId="0" shapeId="0" xr:uid="{00000000-0006-0000-1000-00005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04-04-16 4,295</t>
        </r>
      </text>
    </comment>
    <comment ref="AE10" authorId="0" shapeId="0" xr:uid="{00000000-0006-0000-1000-00005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04-05-16 4,042 </t>
        </r>
      </text>
    </comment>
    <comment ref="AG10" authorId="0" shapeId="0" xr:uid="{00000000-0006-0000-1000-00005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01-06-16 4,042</t>
        </r>
      </text>
    </comment>
    <comment ref="AI10" authorId="0" shapeId="0" xr:uid="{00000000-0006-0000-1000-00005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05-07-16 4,042 </t>
        </r>
      </text>
    </comment>
    <comment ref="AK10" authorId="0" shapeId="0" xr:uid="{00000000-0006-0000-1000-00005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5,053 </t>
        </r>
      </text>
    </comment>
    <comment ref="AM10" authorId="0" shapeId="0" xr:uid="{00000000-0006-0000-1000-00005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02-09-16 3,285</t>
        </r>
      </text>
    </comment>
    <comment ref="AO10" authorId="0" shapeId="0" xr:uid="{00000000-0006-0000-1000-00005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04-10-16 5,053</t>
        </r>
      </text>
    </comment>
    <comment ref="AQ10" authorId="0" shapeId="0" xr:uid="{00000000-0006-0000-1000-00005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03-11-16 3,032.00</t>
        </r>
      </text>
    </comment>
    <comment ref="G11" authorId="0" shapeId="0" xr:uid="{00000000-0006-0000-1000-00005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25-08-2015 3,200</t>
        </r>
      </text>
    </comment>
    <comment ref="K11" authorId="0" shapeId="0" xr:uid="{00000000-0006-0000-1000-00005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EL 29-01-16 36,500
JUL(5,375MENS+150C.F.+1612.50INT.+418.75 ATRASO=7556.25)
AGO(5,375MENS+150C.F.+11343.75INT=6,868.75)
SEPT(5,375MENS+150C.F.+1075INT.=6,600)
OCT(5,375MENS+150C.F.+806.25INT.=6,331.25)
NOV(5,375MENS+150C.F.+537.50INT=6,062.50)
DIC(5,375MENS+150C.F.+268.75INT=5,903.12 SE CONDONARON 50% 2,821.88 QUEDA UN SALDO A SU FAVOR DE 109.37</t>
        </r>
      </text>
    </comment>
    <comment ref="M11" authorId="0" shapeId="0" xr:uid="{00000000-0006-0000-1000-00005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EL 29-01-16 36,500
JUL(5,375MENS+150C.F.+1612.50INT.+418.75 ATRASO=7556.25)
AGO(5,375MENS+150C.F.+11343.75INT=6,868.75)
SEPT(5,375MENS+150C.F.+1075INT.=6,600)
OCT(5,375MENS+150C.F.+806.25INT.=6,331.25)
NOV(5,375MENS+150C.F.+537.50INT=6,062.50)
DIC(5,375MENS+150C.F.+268.75INT=5,903.12 SE CONDONARON 50% 2,821.88 QUEDA UN SALDO A SU FAVOR DE 109.37</t>
        </r>
      </text>
    </comment>
    <comment ref="O11" authorId="0" shapeId="0" xr:uid="{00000000-0006-0000-1000-00005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EL 29-01-16 36,500
JUL(5,375MENS+150C.F.+1612.50INT.+418.75 ATRASO=7556.25)
AGO(5,375MENS+150C.F.+11343.75INT=6,868.75)
SEPT(5,375MENS+150C.F.+1075INT.=6,600)
OCT(5,375MENS+150C.F.+806.25INT.=6,331.25)
NOV(5,375MENS+150C.F.+537.50INT=6,062.50)
DIC(5,375MENS+150C.F.+268.75INT=5,903.12 SE CONDONARON 50% 2,821.88 QUEDA UN SALDO A SU FAVOR DE 109.37</t>
        </r>
      </text>
    </comment>
    <comment ref="Q11" authorId="0" shapeId="0" xr:uid="{00000000-0006-0000-1000-00006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EL 29-01-16 36,500
JUL(5,375MENS+150C.F.+1612.50INT.+418.75 ATRASO=7556.25)
AGO(5,375MENS+150C.F.+11343.75INT=6,868.75)
SEPT(5,375MENS+150C.F.+1075INT.=6,600)
OCT(5,375MENS+150C.F.+806.25INT.=6,331.25)
NOV(5,375MENS+150C.F.+537.50INT=6,062.50)
DIC(5,375MENS+150C.F.+268.75INT=5,903.12 SE CONDONARON 50% 2,821.88 QUEDA UN SALDO A SU FAVOR DE 109.37</t>
        </r>
      </text>
    </comment>
    <comment ref="S11" authorId="0" shapeId="0" xr:uid="{00000000-0006-0000-1000-00006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EL 29-01-16 36,500
JUL(5,375MENS+150C.F.+1612.50INT.+418.75 ATRASO=7556.25)
AGO(5,375MENS+150C.F.+11343.75INT=6,868.75)
SEPT(5,375MENS+150C.F.+1075INT.=6,600)
OCT(5,375MENS+150C.F.+806.25INT.=6,331.25)
NOV(5,375MENS+150C.F.+537.50INT=6,062.50)
DIC(5,375MENS+150C.F.+268.75INT=5,903.12 SE CONDONARON 50% 2,821.88 QUEDA UN SALDO A SU FAVOR DE 109.37</t>
        </r>
      </text>
    </comment>
    <comment ref="U11" authorId="0" shapeId="0" xr:uid="{00000000-0006-0000-1000-00006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EL 29-01-16 36,500
JUL(5,375MENS+150C.F.+1612.50INT.+418.75 ATRASO=7556.25)
AGO(5,375MENS+150C.F.+11343.75INT=6,868.75)
SEPT(5,375MENS+150C.F.+1075INT.=6,600)
OCT(5,375MENS+150C.F.+806.25INT.=6,331.25)
NOV(5,375MENS+150C.F.+537.50INT=6,062.50)
DIC(5,375MENS+150C.F.+268.75INT=5,903.12 SE CONDONARON 50% 2,821.88 QUEDA UN SALDO A SU FAVOR DE 109.37</t>
        </r>
      </text>
    </comment>
    <comment ref="W11" authorId="0" shapeId="0" xr:uid="{00000000-0006-0000-1000-00006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mensualidadades atrasadas 22-09-16 25,000
enero(5,375mens+150c.f+2,150int=7,675.63)
febrero(5,375mens+150c.f.+1,881.25int=7,406.25)
marzo(5,375mens+150c.f.+1,612.50int=7,137.50)
abril(abono 2,890.62)</t>
        </r>
      </text>
    </comment>
    <comment ref="Y11" authorId="0" shapeId="0" xr:uid="{00000000-0006-0000-1000-00006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mensualidadades atrasadas 22-09-16 25,000
enero(5,375mens+150c.f+2,150int=7,675.63)
febrero(5,375mens+150c.f.+1,881.25int=7,406.25)
marzo(5,375mens+150c.f.+1,612.50int=7,137.50)
abril(abono 2,890.62)</t>
        </r>
      </text>
    </comment>
    <comment ref="AA11" authorId="0" shapeId="0" xr:uid="{00000000-0006-0000-1000-00006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mensualidadades atrasadas 22-09-16 25,000
enero(5,375mens+150c.f+2,150int=7,675.63)
febrero(5,375mens+150c.f.+1,881.25int=7,406.25)
marzo(5,375mens+150c.f.+1,612.50int=7,137.50)
abril(abono 2,890.62)</t>
        </r>
      </text>
    </comment>
    <comment ref="AC11" authorId="0" shapeId="0" xr:uid="{00000000-0006-0000-1000-00006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mensualidadades atrasadas 22-09-16 25,000
enero(5,375mens+150c.f+2,150int=7,675.63)
febrero(5,375mens+150c.f.+1,881.25int=7,406.25)
marzo(5,375mens+150c.f.+1,612.50int=7,137.50)
abril(abono 2,890.62) se cumplio el segundo pago complemento de abril el 28-09-16 3,978.13</t>
        </r>
      </text>
    </comment>
    <comment ref="AE11" authorId="0" shapeId="0" xr:uid="{00000000-0006-0000-1000-00006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28-09-16 15,000
abril(se complementa la mensualidad con 3,978.13 quedando cubierta la cantidad 6,868.75)
mayo(5,375mens+150c.f.+1,075int.=6,600)
junio(se abonaron 4,421.87 de junio
</t>
        </r>
      </text>
    </comment>
    <comment ref="AG11" authorId="0" shapeId="0" xr:uid="{00000000-0006-0000-1000-00006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28-09-16 15,000
abril(se complementa la mensualidad con 3,978.13 quedando cubierta la cantidad 6,868.75)
mayo(5,375mens+150c.f.+1,075int.=6,600)
junio(se abonaron 4,421.87 de junio</t>
        </r>
      </text>
    </comment>
    <comment ref="AI11" authorId="0" shapeId="0" xr:uid="{00000000-0006-0000-1000-00006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17-10-16 10,000 
(Julio=6331.25+1,909.38=8240.63)</t>
        </r>
      </text>
    </comment>
    <comment ref="AK11" authorId="0" shapeId="0" xr:uid="{00000000-0006-0000-1000-00006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24-10-16 10,000
agosto(6060.50)
septiembre 3,937.50+1759.37=5696.87</t>
        </r>
      </text>
    </comment>
    <comment ref="AM11" authorId="0" shapeId="0" xr:uid="{00000000-0006-0000-1000-00006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24-10-16 10,000
agosto(6060.50)
septiembre 3,937.50+1759.37=5696.87</t>
        </r>
      </text>
    </comment>
    <comment ref="AO11" authorId="0" shapeId="0" xr:uid="{00000000-0006-0000-1000-00006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y noviembre 14-11-16 10,996.88
octubre(5,375mens+150c.f+96.88atradado=5,696.87)
noviembre(5,375mens)</t>
        </r>
      </text>
    </comment>
    <comment ref="AQ11" authorId="0" shapeId="0" xr:uid="{00000000-0006-0000-1000-00006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y noviembre 14-11-16 10,996.88
octubre(5,375mens+150c.f+96.88atradado=5,696.87)
noviembre(5,375mens)</t>
        </r>
      </text>
    </comment>
    <comment ref="G12" authorId="0" shapeId="0" xr:uid="{00000000-0006-0000-1000-00006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19-06-2015 3,200</t>
        </r>
      </text>
    </comment>
    <comment ref="I12" authorId="0" shapeId="0" xr:uid="{00000000-0006-0000-1000-00006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JUNIO Y OCTUBRE 08-10-2015 
JUN(3,450mens+150C.F+690INT)=4,290)
OCT(3,450mens+150C.F+172.50atraso)=3,622.50</t>
        </r>
      </text>
    </comment>
    <comment ref="K12" authorId="0" shapeId="0" xr:uid="{00000000-0006-0000-1000-00007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07-08-2015 3,600</t>
        </r>
      </text>
    </comment>
    <comment ref="M12" authorId="0" shapeId="0" xr:uid="{00000000-0006-0000-1000-00007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29-01-16 19,271.25
(AGO=3,450MENS+150C.F.+862.50 INT.=4,462.50)
(SEP=3,450MENS+150C.F.+690INT=4,290)
(NOV=3,450MENS+150C.F.+345INT+1,185 ADEUDO=5,130)
(DIC=3,450MENS+150C.F.+172.50INT=3,772.50)
(ENE=3,450MENS+150C.F.=3,600) SE LE CONDONARON INTERES DEL 50% 1,983.75</t>
        </r>
      </text>
    </comment>
    <comment ref="O12" authorId="0" shapeId="0" xr:uid="{00000000-0006-0000-1000-00007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29-01-16 19,271.25
(AGO=3,450MENS+150C.F.+862.50 INT.=4,462.50)
(SEP=3,450MENS+150C.F.+690INT=4,290)
(NOV=3,450MENS+150C.F.+345INT+1,185 ADEUDO=5,130)
(DIC=3,450MENS+150C.F.+172.50INT=3,772.50)
(ENE=3,450MENS+150C.F.=3,600) SE LE CONDONARON INTERES DEL 50% 1,983.75</t>
        </r>
      </text>
    </comment>
    <comment ref="Q12" authorId="0" shapeId="0" xr:uid="{00000000-0006-0000-1000-00007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JUNIO Y OCTUBRE 08-10-2015 
JUN(3,450mens+150C.F+690INT)=4,290)
OCT(3,450mens+150C.F+172.50atraso)=3,622.50</t>
        </r>
      </text>
    </comment>
    <comment ref="S12" authorId="0" shapeId="0" xr:uid="{00000000-0006-0000-1000-00007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29-01-16 19,271.25
(AGO=3,450MENS+150C.F.+862.50 INT.=4,462.50)
(SEP=3,450MENS+150C.F.+690INT=4,290)
(NOV=3,450MENS+150C.F.+345INT+1,185 ADEUDO=5,130)
(DIC=3,450MENS+150C.F.+172.50INT=3,772.50)
(ENE=3,450MENS+150C.F.=3,600) SE LE CONDONARON INTERES DEL 50% 1,983.75</t>
        </r>
      </text>
    </comment>
    <comment ref="U12" authorId="0" shapeId="0" xr:uid="{00000000-0006-0000-1000-00007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29-01-16 19,271.25
(AGO=3,450MENS+150C.F.+862.50 INT.=4,462.50)
(SEP=3,450MENS+150C.F.+690INT=4,290)
(NOV=3,450MENS+150C.F.+345INT+1,185 ADEUDO=5,130)
(DIC=3,450MENS+150C.F.+172.50INT=3,772.50)
(ENE=3,450MENS+150C.F.=3,600) SE LE CONDONARON INTERES DEL 50% 1,983.75</t>
        </r>
      </text>
    </comment>
    <comment ref="W12" authorId="0" shapeId="0" xr:uid="{00000000-0006-0000-1000-00007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29-01-16 19,271.25
(AGO=3,450MENS+150C.F.+862.50 INT.=4,462.50)
(SEP=3,450MENS+150C.F.+690INT=4,290)
(NOV=3,450MENS+150C.F.+345INT+1,185 ADEUDO=5,130)
(DIC=3,450MENS+150C.F.+172.50INT=3,772.50)
(ENE=3,450MENS+150C.F.=3,600) SE LE CONDONARON INTERES DEL 50% 1,983.75</t>
        </r>
      </text>
    </comment>
    <comment ref="Y12" authorId="0" shapeId="0" xr:uid="{00000000-0006-0000-1000-00007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10-06-16 18,712.50
feb(3,450mens+150cf.+690int=4,290)
mzo(3,450mens+150c.f+517.50int=4,117.50)
Abril(3,450mens+150c.f+345int=3,945)
mayo(3,450mens+150c.f.+172.50int=3,772.50)
Junio(3,450mens)=18,712.50</t>
        </r>
      </text>
    </comment>
    <comment ref="AA12" authorId="0" shapeId="0" xr:uid="{00000000-0006-0000-1000-00007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10-06-16 18,712.50
feb(3,450mens+150cf.+690int=4,290)
mzo(3,450mens+150c.f+517.50int=4,117.50)
Abril(3,450mens+150c.f+345int=3,945)
mayo(3,450mens+150c.f.+172.50int=3,772.50)
Junio(3,450mens)=18,712.50</t>
        </r>
      </text>
    </comment>
    <comment ref="AC12" authorId="0" shapeId="0" xr:uid="{00000000-0006-0000-1000-00007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10-06-16 18,712.50
feb(3,450mens+150cf.+690int=4,290)
mzo(3,450mens+150c.f+517.50int=4,117.50)
Abril(3,450mens+150c.f+345int=3,945)
mayo(3,450mens+150c.f.+172.50int=3,772.50)
Junio(3,450mens)=18,712.50</t>
        </r>
      </text>
    </comment>
    <comment ref="AE12" authorId="0" shapeId="0" xr:uid="{00000000-0006-0000-1000-00007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10-06-16 18,712.50
feb(3,450mens+150cf.+690int=4,290)
mzo(3,450mens+150c.f+517.50int=4,117.50)
Abril(3,450mens+150c.f+345int=3,945)
mayo(3,450mens+150c.f.+172.50int=3,772.50)
Junio(3,450mens)=18,712.50</t>
        </r>
      </text>
    </comment>
    <comment ref="AG12" authorId="0" shapeId="0" xr:uid="{00000000-0006-0000-1000-00007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10-06-16 18,712.50
feb(3,450mens+150cf.+690int=4,290)
mzo(3,450mens+150c.f+517.50int=4,117.50)
Abril(3,450mens+150c.f+345int=3,945)
mayo(3,450mens+150c.f.+172.50int=3,772.50)
Junio(3,450mens)=18,712.50</t>
        </r>
      </text>
    </comment>
    <comment ref="AI12" authorId="0" shapeId="0" xr:uid="{00000000-0006-0000-1000-00007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28-09-16 17,803.50
julio(3,450mens+150cf+345int.=3,945)
agosto(3,450mens+150cf.172.50int.=3,772.50
septiembre(3,450mens+150c.f.)=3,600
octubre(3,243)
noviembre(3,243)</t>
        </r>
      </text>
    </comment>
    <comment ref="AK12" authorId="0" shapeId="0" xr:uid="{00000000-0006-0000-1000-00007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28-09-16 17,803.50
julio(3,450mens+150cf+345int.=3,945)
agosto(3,450mens+150cf.172.50int.=3,772.50
septiembre(3,450mens+150c.f.)=3,600
octubre(3,243)
noviembre(3,243)</t>
        </r>
      </text>
    </comment>
    <comment ref="AM12" authorId="0" shapeId="0" xr:uid="{00000000-0006-0000-1000-00007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28-09-16 17,803.50
julio(3,450mens+150cf+345int.=3,945)
agosto(3,450mens+150cf.172.50int.=3,772.50
septiembre(3,450mens+150c.f.)=3,600
octubre(3,243)
noviembre(3,243)</t>
        </r>
      </text>
    </comment>
    <comment ref="AO12" authorId="0" shapeId="0" xr:uid="{00000000-0006-0000-1000-00007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28-09-16 17,803.50
julio(3,450mens+150cf+345int.=3,945)
agosto(3,450mens+150cf.172.50int.=3,772.50
septiembre(3,450mens+150c.f.)=3,600
octubre(3,243)
noviembre(3,243)</t>
        </r>
      </text>
    </comment>
    <comment ref="AQ12" authorId="0" shapeId="0" xr:uid="{00000000-0006-0000-1000-00008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28-09-16 17,803.50
julio(3,450mens+150cf+345int.=3,945)
agosto(3,450mens+150cf.172.50int.=3,772.50
septiembre(3,450mens+150c.f.)=3,600
octubre(3,243)
noviembre(3,243)</t>
        </r>
      </text>
    </comment>
    <comment ref="G13" authorId="0" shapeId="0" xr:uid="{00000000-0006-0000-1000-00008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23-04-2015 1,600</t>
        </r>
      </text>
    </comment>
    <comment ref="I13" authorId="0" shapeId="0" xr:uid="{00000000-0006-0000-1000-00008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04-06-2015 3,243</t>
        </r>
      </text>
    </comment>
    <comment ref="K13" authorId="0" shapeId="0" xr:uid="{00000000-0006-0000-1000-00008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06-07-2015 3,242</t>
        </r>
      </text>
    </comment>
    <comment ref="M13" authorId="0" shapeId="0" xr:uid="{00000000-0006-0000-1000-00008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05-08-2015 3,243</t>
        </r>
      </text>
    </comment>
    <comment ref="O13" authorId="1" shapeId="0" xr:uid="{00000000-0006-0000-1000-000085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septiembre 04-09-15 3,243 </t>
        </r>
      </text>
    </comment>
    <comment ref="Q13" authorId="0" shapeId="0" xr:uid="{00000000-0006-0000-1000-00008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05-10-15 3,243</t>
        </r>
      </text>
    </comment>
    <comment ref="S13" authorId="0" shapeId="0" xr:uid="{00000000-0006-0000-1000-00008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05-11-15 3,242</t>
        </r>
      </text>
    </comment>
    <comment ref="U13" authorId="0" shapeId="0" xr:uid="{00000000-0006-0000-1000-00008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03-12-15 3,243</t>
        </r>
      </text>
    </comment>
    <comment ref="W13" authorId="0" shapeId="0" xr:uid="{00000000-0006-0000-1000-00008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05-01-16  3,243
</t>
        </r>
      </text>
    </comment>
    <comment ref="Y13" authorId="0" shapeId="0" xr:uid="{00000000-0006-0000-1000-00008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05-02-16 3,242</t>
        </r>
      </text>
    </comment>
    <comment ref="AA13" authorId="0" shapeId="0" xr:uid="{00000000-0006-0000-1000-00008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 07-03-16 3,242</t>
        </r>
      </text>
    </comment>
    <comment ref="AC13" authorId="0" shapeId="0" xr:uid="{00000000-0006-0000-1000-00008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05-04-16 </t>
        </r>
      </text>
    </comment>
    <comment ref="AE13" authorId="0" shapeId="0" xr:uid="{00000000-0006-0000-1000-00008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05-05-2016 3,242</t>
        </r>
      </text>
    </comment>
    <comment ref="AG13" authorId="0" shapeId="0" xr:uid="{00000000-0006-0000-1000-00008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03-06-16 3,242</t>
        </r>
      </text>
    </comment>
    <comment ref="AI13" authorId="0" shapeId="0" xr:uid="{00000000-0006-0000-1000-00008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05-07-16 3,242</t>
        </r>
      </text>
    </comment>
    <comment ref="AK13" authorId="0" shapeId="0" xr:uid="{00000000-0006-0000-1000-00009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3,242</t>
        </r>
      </text>
    </comment>
    <comment ref="AM13" authorId="0" shapeId="0" xr:uid="{00000000-0006-0000-1000-00009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paago mensualidad septiembre 05-09-16 3,243</t>
        </r>
      </text>
    </comment>
    <comment ref="AO13" authorId="0" shapeId="0" xr:uid="{00000000-0006-0000-1000-00009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05-10-16 3,242</t>
        </r>
      </text>
    </comment>
    <comment ref="AQ13" authorId="0" shapeId="0" xr:uid="{00000000-0006-0000-1000-00009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04-11-16 3,242</t>
        </r>
      </text>
    </comment>
    <comment ref="G14" authorId="0" shapeId="0" xr:uid="{00000000-0006-0000-1000-00009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MENSUALIDAD JUNIO 15-06-2015 6,973 (3,200 INSCRIPCIÓN+3,773MENS JUNIO)</t>
        </r>
      </text>
    </comment>
    <comment ref="I14" authorId="0" shapeId="0" xr:uid="{00000000-0006-0000-1000-00009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MENSUALIDAD JUNIO 15-06-2015 6,973 (3,200 INSCRIPCIÓN+3,773MENS JUNIO)</t>
        </r>
      </text>
    </comment>
    <comment ref="K14" authorId="0" shapeId="0" xr:uid="{00000000-0006-0000-1000-00009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01-07-2015 3,773 
</t>
        </r>
      </text>
    </comment>
    <comment ref="M14" authorId="0" shapeId="0" xr:uid="{00000000-0006-0000-1000-00009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11-08-2015 3,773</t>
        </r>
      </text>
    </comment>
    <comment ref="O14" authorId="0" shapeId="0" xr:uid="{00000000-0006-0000-1000-00009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10-09-15 3,773.00
</t>
        </r>
      </text>
    </comment>
    <comment ref="Q14" authorId="0" shapeId="0" xr:uid="{00000000-0006-0000-1000-00009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 y noviembre 04-11-2015 7,546 (octubre 3,773) ( noviembre 3,773)</t>
        </r>
      </text>
    </comment>
    <comment ref="S14" authorId="0" shapeId="0" xr:uid="{00000000-0006-0000-1000-00009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 y noviembre 04-11-2015 7,546 (octubre 3,773) ( noviembre 3,773)</t>
        </r>
      </text>
    </comment>
    <comment ref="U14" authorId="0" shapeId="0" xr:uid="{00000000-0006-0000-1000-00009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09-12-2015</t>
        </r>
      </text>
    </comment>
    <comment ref="W14" authorId="0" shapeId="0" xr:uid="{00000000-0006-0000-1000-00009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y febrero 7,546 11-02-16
ENE(3,773)
FEB(3,773)</t>
        </r>
      </text>
    </comment>
    <comment ref="Y14" authorId="0" shapeId="0" xr:uid="{00000000-0006-0000-1000-00009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y febrero 7,546 11-02-16
ENE(3,773)
FEB(3,773)</t>
        </r>
      </text>
    </comment>
    <comment ref="AA14" authorId="1" shapeId="0" xr:uid="{00000000-0006-0000-1000-00009E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MATERIA TOMADA EL MES DE AGOSTO 17/08/2017</t>
        </r>
      </text>
    </comment>
    <comment ref="AC14" authorId="0" shapeId="0" xr:uid="{00000000-0006-0000-1000-00009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abril,mayo y junio 28-06-16 11,319.00 (3,773 C/U quedando pendientes los intereses a cubrir por el alumno 
</t>
        </r>
      </text>
    </comment>
    <comment ref="AE14" authorId="0" shapeId="0" xr:uid="{00000000-0006-0000-1000-0000A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abril,mayo y junio 28-06-16 11,319.00 (3,773 C/U quedando pendientes los intereses a cubrir por el alumno </t>
        </r>
      </text>
    </comment>
    <comment ref="AG14" authorId="0" shapeId="0" xr:uid="{00000000-0006-0000-1000-0000A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abril,mayo y junio 28-06-16 11,319.00 (3,773 C/U quedando pendientes los intereses a cubrir por el alumno </t>
        </r>
      </text>
    </comment>
    <comment ref="AI14" authorId="0" shapeId="0" xr:uid="{00000000-0006-0000-1000-0000A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08-07-16 5,616.25</t>
        </r>
      </text>
    </comment>
    <comment ref="AK14" authorId="0" shapeId="0" xr:uid="{00000000-0006-0000-1000-0000A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3,773</t>
        </r>
      </text>
    </comment>
    <comment ref="AM14" authorId="0" shapeId="0" xr:uid="{00000000-0006-0000-1000-0000A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12-09-16 3,773</t>
        </r>
      </text>
    </comment>
    <comment ref="AO14" authorId="0" shapeId="0" xr:uid="{00000000-0006-0000-1000-0000A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10-10-16 3,773</t>
        </r>
      </text>
    </comment>
    <comment ref="AQ14" authorId="0" shapeId="0" xr:uid="{00000000-0006-0000-1000-0000A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11-11-16 3,773</t>
        </r>
      </text>
    </comment>
    <comment ref="G15" authorId="0" shapeId="0" xr:uid="{00000000-0006-0000-1000-0000A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PARTE DE MENSUALIDAD JUNIO 03-07-2015 6,200.00 
INSCRIPCIÓN(3,200) MENS JUNIO(3,000)</t>
        </r>
      </text>
    </comment>
    <comment ref="I15" authorId="0" shapeId="0" xr:uid="{00000000-0006-0000-1000-0000A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PARTE DE MENSUALIDAD JUNIO 03-07-2015 6,200.00 
INSCRIPCIÓN(3,200) MENS JUNIO(3,000)</t>
        </r>
      </text>
    </comment>
    <comment ref="K15" authorId="0" shapeId="0" xr:uid="{00000000-0006-0000-1000-0000A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totalidad de adeudo 05-02-16 29,595
Jul(3,450mens+150c.f+1,035int+772.50atrasados=5,407.50)
Ago(3,450mens+150c.f.+862.50int=4,462.50)
Sep(3,450mens+150c.f.+690int=4,290.00)
Oct(3,450mens+150c.f+517.50=4,117.50)
Nov(3,450mens+150c.f.+345int=3,945)
Dic(3,450mens+150c.f.+172.50int=3,772.50)
Ene(3,450mens+150c.f.=3,600</t>
        </r>
      </text>
    </comment>
    <comment ref="M15" authorId="0" shapeId="0" xr:uid="{00000000-0006-0000-1000-0000A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totalidad de adeudo 05-02-16 29,595
Jul(3,450mens+150c.f+1,035int+772.50atrasados=5,407.50)
Ago(3,450mens+150c.f.+862.50int=4,462.50)
Sep(3,450mens+150c.f.+690int=4,290.00)
Oct(3,450mens+150c.f+517.50=4,117.50)
Nov(3,450mens+150c.f.+345int=3,945)
Dic(3,450mens+150c.f.+172.50int=3,772.50)
Ene(3,450mens+150c.f.=3,600</t>
        </r>
      </text>
    </comment>
    <comment ref="O15" authorId="0" shapeId="0" xr:uid="{00000000-0006-0000-1000-0000A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totalidad de adeudo 05-02-16 29,595
Jul(3,450mens+150c.f+1,035int+772.50atrasados=5,407.50)
Ago(3,450mens+150c.f.+862.50int=4,462.50)
Sep(3,450mens+150c.f.+690int=4,290.00)
Oct(3,450mens+150c.f+517.50=4,117.50)
Nov(3,450mens+150c.f.+345int=3,945)
Dic(3,450mens+150c.f.+172.50int=3,772.50)
Ene(3,450mens+150c.f.=3,600</t>
        </r>
      </text>
    </comment>
    <comment ref="Q15" authorId="0" shapeId="0" xr:uid="{00000000-0006-0000-1000-0000A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totalidad de adeudo 05-02-16 29,595
Jul(3,450mens+150c.f+1,035int+772.50atrasados=5,407.50)
Ago(3,450mens+150c.f.+862.50int=4,462.50)
Sep(3,450mens+150c.f.+690int=4,290.00)
Oct(3,450mens+150c.f+517.50=4,117.50)
Nov(3,450mens+150c.f.+345int=3,945)
Dic(3,450mens+150c.f.+172.50int=3,772.50)
Ene(3,450mens+150c.f.=3,600</t>
        </r>
      </text>
    </comment>
    <comment ref="S15" authorId="0" shapeId="0" xr:uid="{00000000-0006-0000-1000-0000A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totalidad de adeudo 05-02-16 29,595
Jul(3,450mens+150c.f+1,035int+772.50atrasados=5,407.50)
Ago(3,450mens+150c.f.+862.50int=4,462.50)
Sep(3,450mens+150c.f.+690int=4,290.00)
Oct(3,450mens+150c.f+517.50=4,117.50)
Nov(3,450mens+150c.f.+345int=3,945)
Dic(3,450mens+150c.f.+172.50int=3,772.50)
Ene(3,450mens+150c.f.=3,600</t>
        </r>
      </text>
    </comment>
    <comment ref="U15" authorId="0" shapeId="0" xr:uid="{00000000-0006-0000-1000-0000A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totalidad de adeudo 05-02-16 29,595
Jul(3,450mens+150c.f+1,035int+772.50atrasados=5,407.50)
Ago(3,450mens+150c.f.+862.50int=4,462.50)
Sep(3,450mens+150c.f.+690int=4,290.00)
Oct(3,450mens+150c.f+517.50=4,117.50)
Nov(3,450mens+150c.f.+345int=3,945)
Dic(3,450mens+150c.f.+172.50int=3,772.50)
Ene(3,450mens+150c.f.=3,600</t>
        </r>
      </text>
    </comment>
    <comment ref="W15" authorId="0" shapeId="0" xr:uid="{00000000-0006-0000-1000-0000A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totalidad de adeudo 05-02-16 29,595
Jul(3,450mens+150c.f+1,035int+772.50atrasados=5,407.50)
Ago(3,450mens+150c.f.+862.50int=4,462.50)
Sep(3,450mens+150c.f.+690int=4,290.00)
Oct(3,450mens+150c.f+517.50=4,117.50)
Nov(3,450mens+150c.f.+345int=3,945)
Dic(3,450mens+150c.f.+172.50int=3,772.50)
Ene(3,450mens+150c.f.=3,600</t>
        </r>
      </text>
    </comment>
    <comment ref="Y15" authorId="0" shapeId="0" xr:uid="{00000000-0006-0000-1000-0000B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07-10-16 33,630
(Febrero=3,450mens+150cf.+1,207.50int.=4,807.50)
(Marzo=3,450mens+150cf.+1,035int.=4,635.00)
(Abril=3,450mens+150cf.+862.50int.=4,462.50)
(Mayo=3,450mens+150cf.+690int.=4,290.00)
(Junio=3,450mens+150cf.+517.50=4,117.50)
(Julio=3,450mens+150cf.+345int.=3,945.00)
(Agosto=3,450mens+150cf.+172.50=3,772.50)
(Septiembre=3,450mens+150cf.=3,600)
Total=33,630.00</t>
        </r>
      </text>
    </comment>
    <comment ref="AA15" authorId="0" shapeId="0" xr:uid="{00000000-0006-0000-1000-0000B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07-10-16 33,630
(Febrero=3,450mens+150cf.+1,207.50int.=4,807.50)
(Marzo=3,450mens+150cf.+1,035int.=4,635.00)
(Abril=3,450mens+150cf.+862.50int.=4,462.50)
(Mayo=3,450mens+150cf.+690int.=4,290.00)
(Junio=3,450mens+150cf.+517.50=4,117.50)
(Julio=3,450mens+150cf.+345int.=3,945.00)
(Agosto=3,450mens+150cf.+172.50=3,772.50)
(Septiembre=3,450mens+150cf.=3,600)
Total=33,630.00</t>
        </r>
      </text>
    </comment>
    <comment ref="AC15" authorId="0" shapeId="0" xr:uid="{00000000-0006-0000-1000-0000B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07-10-16 33,630
(Febrero=3,450mens+150cf.+1,207.50int.=4,807.50)
(Marzo=3,450mens+150cf.+1,035int.=4,635.00)
(Abril=3,450mens+150cf.+862.50int.=4,462.50)
(Mayo=3,450mens+150cf.+690int.=4,290.00)
(Junio=3,450mens+150cf.+517.50=4,117.50)
(Julio=3,450mens+150cf.+345int.=3,945.00)
(Agosto=3,450mens+150cf.+172.50=3,772.50)
(Septiembre=3,450mens+150cf.=3,600)
Total=33,630.00</t>
        </r>
      </text>
    </comment>
    <comment ref="AE15" authorId="0" shapeId="0" xr:uid="{00000000-0006-0000-1000-0000B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07-10-16 33,630
(Febrero=3,450mens+150cf.+1,207.50int.=4,807.50)
(Marzo=3,450mens+150cf.+1,035int.=4,635.00)
(Abril=3,450mens+150cf.+862.50int.=4,462.50)
(Mayo=3,450mens+150cf.+690int.=4,290.00)
(Junio=3,450mens+150cf.+517.50=4,117.50)
(Julio=3,450mens+150cf.+345int.=3,945.00)
(Agosto=3,450mens+150cf.+172.50=3,772.50)
(Septiembre=3,450mens+150cf.=3,600)
Total=33,630.00</t>
        </r>
      </text>
    </comment>
    <comment ref="AG15" authorId="0" shapeId="0" xr:uid="{00000000-0006-0000-1000-0000B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07-10-16 33,630
(Febrero=3,450mens+150cf.+1,207.50int.=4,807.50)
(Marzo=3,450mens+150cf.+1,035int.=4,635.00)
(Abril=3,450mens+150cf.+862.50int.=4,462.50)
(Mayo=3,450mens+150cf.+690int.=4,290.00)
(Junio=3,450mens+150cf.+517.50=4,117.50)
(Julio=3,450mens+150cf.+345int.=3,945.00)
(Agosto=3,450mens+150cf.+172.50=3,772.50)
(Septiembre=3,450mens+150cf.=3,600)
Total=33,630.00</t>
        </r>
      </text>
    </comment>
    <comment ref="AI15" authorId="0" shapeId="0" xr:uid="{00000000-0006-0000-1000-0000B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07-10-16 33,630
(Febrero=3,450mens+150cf.+1,207.50int.=4,807.50)
(Marzo=3,450mens+150cf.+1,035int.=4,635.00)
(Abril=3,450mens+150cf.+862.50int.=4,462.50)
(Mayo=3,450mens+150cf.+690int.=4,290.00)
(Junio=3,450mens+150cf.+517.50=4,117.50)
(Julio=3,450mens+150cf.+345int.=3,945.00)
(Agosto=3,450mens+150cf.+172.50=3,772.50)
(Septiembre=3,450mens+150cf.=3,600)
Total=33,630.00</t>
        </r>
      </text>
    </comment>
    <comment ref="AK15" authorId="0" shapeId="0" xr:uid="{00000000-0006-0000-1000-0000B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07-10-16 33,630
(Febrero=3,450mens+150cf.+1,207.50int.=4,807.50)
(Marzo=3,450mens+150cf.+1,035int.=4,635.00)
(Abril=3,450mens+150cf.+862.50int.=4,462.50)
(Mayo=3,450mens+150cf.+690int.=4,290.00)
(Junio=3,450mens+150cf.+517.50=4,117.50)
(Julio=3,450mens+150cf.+345int.=3,945.00)
(Agosto=3,450mens+150cf.+172.50=3,772.50)
(Septiembre=3,450mens+150cf.=3,600)
Total=33,630.00</t>
        </r>
      </text>
    </comment>
    <comment ref="AM15" authorId="0" shapeId="0" xr:uid="{00000000-0006-0000-1000-0000B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07-10-16 33,630
(Febrero=3,450mens+150cf.+1,207.50int.=4,807.50)
(Marzo=3,450mens+150cf.+1,035int.=4,635.00)
(Abril=3,450mens+150cf.+862.50int.=4,462.50)
(Mayo=3,450mens+150cf.+690int.=4,290.00)
(Junio=3,450mens+150cf.+517.50=4,117.50)
(Julio=3,450mens+150cf.+345int.=3,945.00)
(Agosto=3,450mens+150cf.+172.50=3,772.50)
(Septiembre=3,450mens+150cf.=3,600)
Total=33,630.00</t>
        </r>
      </text>
    </comment>
    <comment ref="AO15" authorId="0" shapeId="0" xr:uid="{00000000-0006-0000-1000-0000B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 y noviembre 25-11-16 7,372.50
octubre=3772.50 y noviembre 3,600</t>
        </r>
      </text>
    </comment>
    <comment ref="AQ15" authorId="0" shapeId="0" xr:uid="{00000000-0006-0000-1000-0000B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 y noviembre 25-11-16 7,372.50
octubre=3772.50 y noviembre 3,600</t>
        </r>
      </text>
    </comment>
    <comment ref="G16" authorId="0" shapeId="0" xr:uid="{00000000-0006-0000-1000-0000B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04-06-2015</t>
        </r>
      </text>
    </comment>
    <comment ref="I16" authorId="0" shapeId="0" xr:uid="{00000000-0006-0000-1000-0000B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04-06-2015 3,251.71</t>
        </r>
      </text>
    </comment>
    <comment ref="K16" authorId="0" shapeId="0" xr:uid="{00000000-0006-0000-1000-0000B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10-08-2015 3,450</t>
        </r>
      </text>
    </comment>
    <comment ref="M16" authorId="0" shapeId="0" xr:uid="{00000000-0006-0000-1000-0000B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15-09-15 3,450 debiendo pagar </t>
        </r>
      </text>
    </comment>
    <comment ref="O16" authorId="0" shapeId="0" xr:uid="{00000000-0006-0000-1000-0000B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de sepiembre 13-10-15 3,450 ( faltando por cubrir los interes y el cargo fijo 150+172.50=322.50)</t>
        </r>
      </text>
    </comment>
    <comment ref="Q16" authorId="0" shapeId="0" xr:uid="{00000000-0006-0000-1000-0000B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18-11-15 3,450 quedando interes pendiente (150+172.50=322.50</t>
        </r>
      </text>
    </comment>
    <comment ref="S16" authorId="0" shapeId="0" xr:uid="{00000000-0006-0000-1000-0000C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07-12-15 3,450 quedando interes por pagar (150+172.50=322.50=</t>
        </r>
      </text>
    </comment>
    <comment ref="U16" authorId="0" shapeId="0" xr:uid="{00000000-0006-0000-1000-0000C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13-01-16 3,450</t>
        </r>
      </text>
    </comment>
    <comment ref="W16" authorId="0" shapeId="0" xr:uid="{00000000-0006-0000-1000-0000C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04-02-16 3,450 </t>
        </r>
      </text>
    </comment>
    <comment ref="Y16" authorId="0" shapeId="0" xr:uid="{00000000-0006-0000-1000-0000C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14-03-16 3,450</t>
        </r>
      </text>
    </comment>
    <comment ref="AA16" authorId="0" shapeId="0" xr:uid="{00000000-0006-0000-1000-0000C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08-04-16 3,450</t>
        </r>
      </text>
    </comment>
    <comment ref="AC16" authorId="0" shapeId="0" xr:uid="{00000000-0006-0000-1000-0000C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06-05-16 3,450</t>
        </r>
      </text>
    </comment>
    <comment ref="AE16" authorId="0" shapeId="0" xr:uid="{00000000-0006-0000-1000-0000C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20-05-16 3,450MENS.+150C.F.=3,600+3,214 DE INTERES ACUMULADOS TOTAL 6,814 QUEDAN SALDADOS ATRASOS</t>
        </r>
      </text>
    </comment>
    <comment ref="AG16" authorId="0" shapeId="0" xr:uid="{00000000-0006-0000-1000-0000C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03-06-16 3,450</t>
        </r>
      </text>
    </comment>
    <comment ref="AI16" authorId="0" shapeId="0" xr:uid="{00000000-0006-0000-1000-0000C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01-07-16 3,450 </t>
        </r>
      </text>
    </comment>
    <comment ref="AK16" authorId="0" shapeId="0" xr:uid="{00000000-0006-0000-1000-0000C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mensuliadad agosto 01-08-16 3,450</t>
        </r>
      </text>
    </comment>
    <comment ref="AM16" authorId="0" shapeId="0" xr:uid="{00000000-0006-0000-1000-0000C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06-09-16 3,450</t>
        </r>
      </text>
    </comment>
    <comment ref="AO16" authorId="0" shapeId="0" xr:uid="{00000000-0006-0000-1000-0000C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MENSUALIADAD OCTUBRE 07-10-16 3,450</t>
        </r>
      </text>
    </comment>
    <comment ref="AQ16" authorId="0" shapeId="0" xr:uid="{00000000-0006-0000-1000-0000C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04-11-16 2,829 SE LE APLICO ABONO DE SALDO A FAVOR</t>
        </r>
      </text>
    </comment>
    <comment ref="G17" authorId="0" shapeId="0" xr:uid="{00000000-0006-0000-1000-0000C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09-09-2014 3,200</t>
        </r>
      </text>
    </comment>
    <comment ref="I17" authorId="0" shapeId="0" xr:uid="{00000000-0006-0000-1000-0000C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JUN, JUL, AGO Y SEP (12,972.00) 3,243 CADA MENSUALIDAD </t>
        </r>
      </text>
    </comment>
    <comment ref="K17" authorId="0" shapeId="0" xr:uid="{00000000-0006-0000-1000-0000C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JUN, JUL, AGO Y SEP (12,972.00) 3,243 CADA MENSUALIDAD </t>
        </r>
      </text>
    </comment>
    <comment ref="M17" authorId="0" shapeId="0" xr:uid="{00000000-0006-0000-1000-0000D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JUN, JUL, AGO Y SEP (12,972.00) 3,243 CADA MENSUALIDAD </t>
        </r>
      </text>
    </comment>
    <comment ref="O17" authorId="0" shapeId="0" xr:uid="{00000000-0006-0000-1000-0000D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JUN, JUL, AGO Y SEP (12,972.00) 3,243 CADA MENSUALIDAD 
</t>
        </r>
      </text>
    </comment>
    <comment ref="Q17" authorId="0" shapeId="0" xr:uid="{00000000-0006-0000-1000-0000D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 y noviembre 04-11-2015 (octubre=3,450mens+150cf.+172.50int=3,772.50)
(noviembre=3,243)</t>
        </r>
      </text>
    </comment>
    <comment ref="S17" authorId="0" shapeId="0" xr:uid="{00000000-0006-0000-1000-0000D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 y noviembre 04-11-2015 (octubre=3,450mens+150cf.+172.50int=3,772.50)
(noviembre=3,243)</t>
        </r>
      </text>
    </comment>
    <comment ref="U17" authorId="0" shapeId="0" xr:uid="{00000000-0006-0000-1000-0000D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07-12-15 3,450</t>
        </r>
      </text>
    </comment>
    <comment ref="W17" authorId="0" shapeId="0" xr:uid="{00000000-0006-0000-1000-0000D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DE ENERO-MAYO 04-01-16 3,243X5=16,215</t>
        </r>
      </text>
    </comment>
    <comment ref="Y17" authorId="0" shapeId="0" xr:uid="{00000000-0006-0000-1000-0000D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DE ENERO-MAYO 04-01-16 3,243X5=16,215</t>
        </r>
      </text>
    </comment>
    <comment ref="AA17" authorId="0" shapeId="0" xr:uid="{00000000-0006-0000-1000-0000D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DE ENERO-MAYO 04-01-16 3,243X5=16,215</t>
        </r>
      </text>
    </comment>
    <comment ref="AC17" authorId="0" shapeId="0" xr:uid="{00000000-0006-0000-1000-0000D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DE ENERO-MAYO 04-01-16 3,243X5=16,215</t>
        </r>
      </text>
    </comment>
    <comment ref="AE17" authorId="0" shapeId="0" xr:uid="{00000000-0006-0000-1000-0000D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DE ENERO-MAYO 04-01-16 3,243X5=16,215</t>
        </r>
      </text>
    </comment>
    <comment ref="AG17" authorId="0" shapeId="0" xr:uid="{00000000-0006-0000-1000-0000D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Y JULIO 15-03-16 3,243 CADA MES</t>
        </r>
      </text>
    </comment>
    <comment ref="AI17" authorId="0" shapeId="0" xr:uid="{00000000-0006-0000-1000-0000D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Y JULIO 15-03-16 3,243 CADA MES</t>
        </r>
      </text>
    </comment>
    <comment ref="AK17" authorId="0" shapeId="0" xr:uid="{00000000-0006-0000-1000-0000D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17-08-16 3,450</t>
        </r>
      </text>
    </comment>
    <comment ref="AM17" authorId="0" shapeId="0" xr:uid="{00000000-0006-0000-1000-0000D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SPTIEMBRE Y OCTUBRE 09-09-16 6,900 (3,450SEPT Y 3,450OCT)</t>
        </r>
      </text>
    </comment>
    <comment ref="AO17" authorId="0" shapeId="0" xr:uid="{00000000-0006-0000-1000-0000D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SPTIEMBRE Y OCTUBRE 09-09-16 6,900 (3,450SEPT Y 3,450OCT)</t>
        </r>
      </text>
    </comment>
    <comment ref="AQ17" authorId="0" shapeId="0" xr:uid="{00000000-0006-0000-1000-0000D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17-11-16 3600</t>
        </r>
      </text>
    </comment>
    <comment ref="G18" authorId="0" shapeId="0" xr:uid="{00000000-0006-0000-1000-0000E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20-08-2015 1,600</t>
        </r>
      </text>
    </comment>
    <comment ref="I18" authorId="0" shapeId="0" xr:uid="{00000000-0006-0000-1000-0000E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02-06-2015 2,765</t>
        </r>
      </text>
    </comment>
    <comment ref="K18" authorId="0" shapeId="0" xr:uid="{00000000-0006-0000-1000-0000E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02-07-2015 2,765
</t>
        </r>
      </text>
    </comment>
    <comment ref="M18" authorId="0" shapeId="0" xr:uid="{00000000-0006-0000-1000-0000E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04-08-15 2,765</t>
        </r>
      </text>
    </comment>
    <comment ref="O18" authorId="0" shapeId="0" xr:uid="{00000000-0006-0000-1000-0000E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01-09-2015 2,765
</t>
        </r>
      </text>
    </comment>
    <comment ref="Q18" authorId="0" shapeId="0" xr:uid="{00000000-0006-0000-1000-0000E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05-10-2015 2,765</t>
        </r>
      </text>
    </comment>
    <comment ref="S18" authorId="0" shapeId="0" xr:uid="{00000000-0006-0000-1000-0000E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DE NOV Y DIC 30-10-15 5,530</t>
        </r>
      </text>
    </comment>
    <comment ref="U18" authorId="0" shapeId="0" xr:uid="{00000000-0006-0000-1000-0000E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DE NOV Y DIC 30-10-15 5,530</t>
        </r>
      </text>
    </comment>
    <comment ref="W18" authorId="0" shapeId="0" xr:uid="{00000000-0006-0000-1000-0000E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04-01-2016 2,765</t>
        </r>
      </text>
    </comment>
    <comment ref="Y18" authorId="0" shapeId="0" xr:uid="{00000000-0006-0000-1000-0000E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29-01-2016 2,765</t>
        </r>
      </text>
    </comment>
    <comment ref="AA18" authorId="0" shapeId="0" xr:uid="{00000000-0006-0000-1000-0000E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01-03-16 2,765</t>
        </r>
      </text>
    </comment>
    <comment ref="AC18" authorId="0" shapeId="0" xr:uid="{00000000-0006-0000-1000-0000EB000000}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PAGA MENSUALIDAD ABRIL 05-04-16 2,765</t>
        </r>
      </text>
    </comment>
    <comment ref="AE18" authorId="0" shapeId="0" xr:uid="{00000000-0006-0000-1000-0000E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05-05-16 2,765</t>
        </r>
      </text>
    </comment>
    <comment ref="AG18" authorId="0" shapeId="0" xr:uid="{00000000-0006-0000-1000-0000E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07-06-16 2,765</t>
        </r>
      </text>
    </comment>
    <comment ref="AI18" authorId="0" shapeId="0" xr:uid="{00000000-0006-0000-1000-0000E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06-07-16 2,765</t>
        </r>
      </text>
    </comment>
    <comment ref="AK18" authorId="0" shapeId="0" xr:uid="{00000000-0006-0000-1000-0000E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08-08-16 2,765</t>
        </r>
      </text>
    </comment>
    <comment ref="AM18" authorId="0" shapeId="0" xr:uid="{00000000-0006-0000-1000-0000F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y noviembre 6,106.50 25-11-16 
septiembre 3,191.50 
noviembre 2,915</t>
        </r>
      </text>
    </comment>
    <comment ref="AO18" authorId="0" shapeId="0" xr:uid="{00000000-0006-0000-1000-0000F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05-10-16 2,765</t>
        </r>
      </text>
    </comment>
    <comment ref="AQ18" authorId="0" shapeId="0" xr:uid="{00000000-0006-0000-1000-0000F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y noviembre 6,106.50 25-11-16 
septiembre 3,191.50 
noviembre 2,915</t>
        </r>
      </text>
    </comment>
    <comment ref="G19" authorId="0" shapeId="0" xr:uid="{00000000-0006-0000-1000-0000F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11-05-2015 1,600 </t>
        </r>
      </text>
    </comment>
    <comment ref="I19" authorId="0" shapeId="0" xr:uid="{00000000-0006-0000-1000-0000F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26-06-2015 3,500</t>
        </r>
      </text>
    </comment>
    <comment ref="K19" authorId="0" shapeId="0" xr:uid="{00000000-0006-0000-1000-0000F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31-07-2015 3,600</t>
        </r>
      </text>
    </comment>
    <comment ref="M19" authorId="0" shapeId="0" xr:uid="{00000000-0006-0000-1000-0000F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19-01-16 3,600 quedando interes por cubrir en las proximas mensualidades.</t>
        </r>
      </text>
    </comment>
    <comment ref="O19" authorId="0" shapeId="0" xr:uid="{00000000-0006-0000-1000-0000F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04-09-15 3,600</t>
        </r>
      </text>
    </comment>
    <comment ref="Q19" authorId="0" shapeId="0" xr:uid="{00000000-0006-0000-1000-0000F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19-01-16 3,600 quedando intereses por cubrir en proximas mensualidades</t>
        </r>
      </text>
    </comment>
    <comment ref="S19" authorId="0" shapeId="0" xr:uid="{00000000-0006-0000-1000-0000F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06-11-15 3,600</t>
        </r>
      </text>
    </comment>
    <comment ref="U19" authorId="0" shapeId="0" xr:uid="{00000000-0006-0000-1000-0000F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el 19-01-16 3,600 quedando por cubri intereres en proximas mensualidades</t>
        </r>
      </text>
    </comment>
    <comment ref="W19" authorId="0" shapeId="0" xr:uid="{00000000-0006-0000-1000-0000F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05-02-16 4,900 
ene(3,450mens+150cf.+172.50int+1,295.50atraso=5,068 quedando pendientes 168 pesos</t>
        </r>
      </text>
    </comment>
    <comment ref="Y19" authorId="0" shapeId="0" xr:uid="{00000000-0006-0000-1000-0000F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15-04-16 3,600</t>
        </r>
      </text>
    </comment>
    <comment ref="AA19" authorId="0" shapeId="0" xr:uid="{00000000-0006-0000-1000-0000F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15-04-16 3,600</t>
        </r>
      </text>
    </comment>
    <comment ref="AC19" authorId="0" shapeId="0" xr:uid="{00000000-0006-0000-1000-0000F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03-06-16 3,600 los intereses los cubrira al finalizar maestria</t>
        </r>
      </text>
    </comment>
    <comment ref="AE19" authorId="0" shapeId="0" xr:uid="{00000000-0006-0000-1000-0000F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06-07-16 3,600
</t>
        </r>
      </text>
    </comment>
    <comment ref="AG19" authorId="0" shapeId="0" xr:uid="{00000000-0006-0000-1000-000000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03-10-16 5,000</t>
        </r>
      </text>
    </comment>
    <comment ref="AI19" authorId="0" shapeId="0" xr:uid="{00000000-0006-0000-1000-000001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28-10-16 10,000 
(JULIO=3450MENS+150CF.+517.50INT=4117.50)
(AGOSTO=3450MENS+150CF.+345INT=3945.00)
(SEPTIEMBRE=1937.50 COMPLEMENTO 10,000</t>
        </r>
      </text>
    </comment>
    <comment ref="AK19" authorId="0" shapeId="0" xr:uid="{00000000-0006-0000-1000-000002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28-10-16 10,000 
(JULIO=3450MENS+150CF.+517.50INT=4117.50)
(AGOSTO=3450MENS+150CF.+345INT=3945.00)
(SEPTIEMBRE=1937.50 COMPLEMENTO 10,000</t>
        </r>
      </text>
    </comment>
    <comment ref="AM19" authorId="0" shapeId="0" xr:uid="{00000000-0006-0000-1000-000003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28-10-16 10,000 
(JULIO=3450MENS+150CF.+517.50INT=4117.50)
(AGOSTO=3450MENS+150CF.+345INT=3945.00)
(SEPTIEMBRE=1937.50 COMPLEMENTO 10,000 + el 17 de noviembre realiza pago complementario de 2,500.50</t>
        </r>
      </text>
    </comment>
    <comment ref="AO19" authorId="0" shapeId="0" xr:uid="{00000000-0006-0000-1000-000004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17-11-16 5,950 septiembre complemento 2,500.50
octubre 3,450</t>
        </r>
      </text>
    </comment>
    <comment ref="AQ19" authorId="0" shapeId="0" xr:uid="{00000000-0006-0000-1000-000005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29-11-16 3,600</t>
        </r>
      </text>
    </comment>
    <comment ref="G20" authorId="0" shapeId="0" xr:uid="{00000000-0006-0000-1000-000006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05-06-2015 3,200
</t>
        </r>
      </text>
    </comment>
    <comment ref="I20" authorId="0" shapeId="0" xr:uid="{00000000-0006-0000-1000-000007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05-01-2015 6,550 (5052.50 JUNIO)QUEDANDO UN SALDO A SU FAVOR DE 1,497</t>
        </r>
      </text>
    </comment>
    <comment ref="K20" authorId="0" shapeId="0" xr:uid="{00000000-0006-0000-1000-000008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30-06-2015 3,555+1,497  SALDO A FAVOR 5,052</t>
        </r>
      </text>
    </comment>
    <comment ref="M20" authorId="0" shapeId="0" xr:uid="{00000000-0006-0000-1000-000009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30-07-2015 5,052 PRONTO PAGO</t>
        </r>
      </text>
    </comment>
    <comment ref="O20" authorId="0" shapeId="0" xr:uid="{00000000-0006-0000-1000-00000A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01-09-2015
</t>
        </r>
      </text>
    </comment>
    <comment ref="Q20" authorId="0" shapeId="0" xr:uid="{00000000-0006-0000-1000-00000B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30-09-2015 4,361.00</t>
        </r>
      </text>
    </comment>
    <comment ref="S20" authorId="0" shapeId="0" xr:uid="{00000000-0006-0000-1000-00000C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03-11-15 4,295</t>
        </r>
      </text>
    </comment>
    <comment ref="U20" authorId="0" shapeId="0" xr:uid="{00000000-0006-0000-1000-00000D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04-12-15 4,295</t>
        </r>
      </text>
    </comment>
    <comment ref="W20" authorId="0" shapeId="0" xr:uid="{00000000-0006-0000-1000-00000E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04-01-2016 4,200</t>
        </r>
      </text>
    </comment>
    <comment ref="Y20" authorId="0" shapeId="0" xr:uid="{00000000-0006-0000-1000-00000F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04-02-2016 4,200</t>
        </r>
      </text>
    </comment>
    <comment ref="AA20" authorId="0" shapeId="0" xr:uid="{00000000-0006-0000-1000-000010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02-03-16 4,300 </t>
        </r>
      </text>
    </comment>
    <comment ref="AC20" authorId="0" shapeId="0" xr:uid="{00000000-0006-0000-1000-000011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04-04-16 4,300</t>
        </r>
      </text>
    </comment>
    <comment ref="AE20" authorId="0" shapeId="0" xr:uid="{00000000-0006-0000-1000-000012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04-05-16 4,200</t>
        </r>
      </text>
    </comment>
    <comment ref="AG20" authorId="0" shapeId="0" xr:uid="{00000000-0006-0000-1000-000013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06-06-16 4,300</t>
        </r>
      </text>
    </comment>
    <comment ref="AI20" authorId="0" shapeId="0" xr:uid="{00000000-0006-0000-1000-000014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04-07-16 4,100</t>
        </r>
      </text>
    </comment>
    <comment ref="AK20" authorId="0" shapeId="0" xr:uid="{00000000-0006-0000-1000-000015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08-08-16 4,300</t>
        </r>
      </text>
    </comment>
    <comment ref="AM20" authorId="0" shapeId="0" xr:uid="{00000000-0006-0000-1000-000016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07-09-16 4,300</t>
        </r>
      </text>
    </comment>
    <comment ref="AO20" authorId="0" shapeId="0" xr:uid="{00000000-0006-0000-1000-000017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04-10-16 4,300</t>
        </r>
      </text>
    </comment>
    <comment ref="AQ20" authorId="0" shapeId="0" xr:uid="{00000000-0006-0000-1000-000018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22-11-16 4,300.00</t>
        </r>
      </text>
    </comment>
    <comment ref="G30" authorId="0" shapeId="0" xr:uid="{00000000-0006-0000-1000-000019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22-08-2014
1,600</t>
        </r>
      </text>
    </comment>
    <comment ref="I30" authorId="0" shapeId="0" xr:uid="{00000000-0006-0000-1000-00001A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3,243 02-06-2015</t>
        </r>
      </text>
    </comment>
    <comment ref="K30" authorId="0" shapeId="0" xr:uid="{00000000-0006-0000-1000-00001B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22-07-2015 6,900
ARENDIRA 3,450 CARLOS ROMO 3,450 MGP-5 
</t>
        </r>
      </text>
    </comment>
    <comment ref="M30" authorId="0" shapeId="0" xr:uid="{00000000-0006-0000-1000-00001C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31-07-2015 6,900
ARENDIRA 3,450 CARLOS ROMO 3,450 MGP-5 </t>
        </r>
      </text>
    </comment>
    <comment ref="O30" authorId="0" shapeId="0" xr:uid="{00000000-0006-0000-1000-00001D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LLEVA UNA MENSUALIDAD DE MAS AGOSTO
</t>
        </r>
      </text>
    </comment>
    <comment ref="G31" authorId="0" shapeId="0" xr:uid="{00000000-0006-0000-1000-00001E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23-04-2015 1,600</t>
        </r>
      </text>
    </comment>
    <comment ref="I31" authorId="0" shapeId="0" xr:uid="{00000000-0006-0000-1000-00001F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JUN,JUL,AGO,SEP 25-09-15 15,435.00
JUN(3,450MENS+150C.F.+517.50INT=4,117.50)
JUL(3,450MENS+150C.F.+345INT=3,945.00)
AGO(3,450MENS+150C.F.+172.50INT=3,772.50)
SEP(3,450MENS+150C.F.=3,600.00)</t>
        </r>
      </text>
    </comment>
    <comment ref="K31" authorId="0" shapeId="0" xr:uid="{00000000-0006-0000-1000-000020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JUN,JUL,AGO,SEP 25-09-15 15,435.00
JUN(3,450MENS+150C.F.+517.50INT=4,117.50)
JUL(3,450MENS+150C.F.+345INT=3,945.00)
AGO(3,450MENS+150C.F.+172.50INT=3,772.50)
SEP(3,450MENS+150C.F.=3,600.00)</t>
        </r>
      </text>
    </comment>
    <comment ref="M31" authorId="0" shapeId="0" xr:uid="{00000000-0006-0000-1000-000021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JUN,JUL,AGO,SEP 25-09-15 15,435.00
JUN(3,450MENS+150C.F.+517.50INT=4,117.50)
JUL(3,450MENS+150C.F.+345INT=3,945.00)
AGO(3,450MENS+150C.F.+172.50INT=3,772.50)
SEP(3,450MENS+150C.F.=3,600.00)</t>
        </r>
      </text>
    </comment>
    <comment ref="O31" authorId="0" shapeId="0" xr:uid="{00000000-0006-0000-1000-000022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JUN,JUL,AGO,SEP 25-09-15 15,435.00
JUN(3,450MENS+150C.F.+517.50INT=4,117.50)
JUL(3,450MENS+150C.F.+345INT=3,945.00)
AGO(3,450MENS+150C.F.+172.50INT=3,772.50)
SEP(3,450MENS+150C.F.=3,600.00)</t>
        </r>
      </text>
    </comment>
    <comment ref="G32" authorId="0" shapeId="0" xr:uid="{00000000-0006-0000-1000-000023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29-04-2015 1,600</t>
        </r>
      </text>
    </comment>
    <comment ref="I32" authorId="0" shapeId="0" xr:uid="{00000000-0006-0000-1000-000024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05-06-2015 4,500</t>
        </r>
      </text>
    </comment>
    <comment ref="K32" authorId="0" shapeId="0" xr:uid="{00000000-0006-0000-1000-000025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14-07-2015 4,780</t>
        </r>
      </text>
    </comment>
    <comment ref="M32" authorId="0" shapeId="0" xr:uid="{00000000-0006-0000-1000-000026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05-08-15 4,500</t>
        </r>
      </text>
    </comment>
    <comment ref="O32" authorId="0" shapeId="0" xr:uid="{00000000-0006-0000-1000-000027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04-09-2015 4,494.00</t>
        </r>
      </text>
    </comment>
    <comment ref="Q32" authorId="0" shapeId="0" xr:uid="{00000000-0006-0000-1000-000028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MENSULIADAD OCTUBRE 05-10-15 4,494</t>
        </r>
      </text>
    </comment>
    <comment ref="U32" authorId="0" shapeId="0" xr:uid="{00000000-0006-0000-1000-000029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15-12-15 3,105</t>
        </r>
      </text>
    </comment>
    <comment ref="W32" authorId="0" shapeId="0" xr:uid="{00000000-0006-0000-1000-00002A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14-01-16 4,780 </t>
        </r>
      </text>
    </comment>
    <comment ref="Y32" authorId="0" shapeId="0" xr:uid="{00000000-0006-0000-1000-00002B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05-02-16 pronto pago 3,242</t>
        </r>
      </text>
    </comment>
    <comment ref="G33" authorId="0" shapeId="0" xr:uid="{00000000-0006-0000-1000-00002C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29-04-2015 1,600</t>
        </r>
      </text>
    </comment>
    <comment ref="G34" authorId="0" shapeId="0" xr:uid="{00000000-0006-0000-1000-00002D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INSCRPCIÓN 05-06-2015 3,200
</t>
        </r>
      </text>
    </comment>
    <comment ref="G35" authorId="0" shapeId="0" xr:uid="{00000000-0006-0000-1000-00002E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06-05-2015 1,600</t>
        </r>
      </text>
    </comment>
    <comment ref="G36" authorId="0" shapeId="0" xr:uid="{00000000-0006-0000-1000-00002F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12-06-2015 3,200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  <author>gteadmin</author>
  </authors>
  <commentList>
    <comment ref="J2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D7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UNIVERSIDAD QUETZALCOATL DE IRAPUTO
</t>
        </r>
      </text>
    </comment>
    <comment ref="G7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   19-04-16 2,560
</t>
        </r>
      </text>
    </comment>
    <comment ref="I7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01-06-16 3,250</t>
        </r>
      </text>
    </comment>
    <comment ref="K7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05-07-16 3,250</t>
        </r>
      </text>
    </comment>
    <comment ref="M7" authorId="0" shapeId="0" xr:uid="{00000000-0006-0000-1300-00000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
 03-08-16 3,250 </t>
        </r>
      </text>
    </comment>
    <comment ref="O7" authorId="0" shapeId="0" xr:uid="{00000000-0006-0000-1300-00000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02-09-16 3,250</t>
        </r>
      </text>
    </comment>
    <comment ref="Q7" authorId="0" shapeId="0" xr:uid="{00000000-0006-0000-1300-00000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04-10-16 3,250</t>
        </r>
      </text>
    </comment>
    <comment ref="S7" authorId="0" shapeId="0" xr:uid="{00000000-0006-0000-1300-00000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03-11-16 3,250</t>
        </r>
      </text>
    </comment>
    <comment ref="U7" authorId="0" shapeId="0" xr:uid="{00000000-0006-0000-1300-00000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02-12-16 3,250</t>
        </r>
      </text>
    </comment>
    <comment ref="W7" authorId="0" shapeId="0" xr:uid="{00000000-0006-0000-1300-00000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03-01-17 3,250</t>
        </r>
      </text>
    </comment>
    <comment ref="Y7" authorId="0" shapeId="0" xr:uid="{00000000-0006-0000-1300-00000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03-02-17 </t>
        </r>
      </text>
    </comment>
    <comment ref="AA7" authorId="0" shapeId="0" xr:uid="{00000000-0006-0000-1300-00000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03-03-17 3,250</t>
        </r>
      </text>
    </comment>
    <comment ref="AC7" authorId="0" shapeId="0" xr:uid="{00000000-0006-0000-1300-00000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04-04-17 3,255</t>
        </r>
      </text>
    </comment>
    <comment ref="AE7" authorId="0" shapeId="0" xr:uid="{00000000-0006-0000-1300-00000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09-05-17 3,255</t>
        </r>
      </text>
    </comment>
    <comment ref="AG7" authorId="0" shapeId="0" xr:uid="{00000000-0006-0000-1300-00001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05-06-17 3,255</t>
        </r>
      </text>
    </comment>
    <comment ref="AI7" authorId="0" shapeId="0" xr:uid="{00000000-0006-0000-1300-00001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03-07-17 3,250</t>
        </r>
      </text>
    </comment>
    <comment ref="AK7" authorId="0" shapeId="0" xr:uid="{00000000-0006-0000-1300-00001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03-08-17 3,250</t>
        </r>
      </text>
    </comment>
    <comment ref="AM7" authorId="0" shapeId="0" xr:uid="{00000000-0006-0000-1300-00001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mensulidad septiembre 01/09/2017 $3250</t>
        </r>
      </text>
    </comment>
    <comment ref="AO7" authorId="0" shapeId="0" xr:uid="{00000000-0006-0000-1300-00001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$3250 02/10/2017</t>
        </r>
      </text>
    </comment>
    <comment ref="AQ7" authorId="0" shapeId="0" xr:uid="{00000000-0006-0000-1300-00001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01/11/2017 $3,250</t>
        </r>
      </text>
    </comment>
    <comment ref="D8" authorId="0" shapeId="0" xr:uid="{00000000-0006-0000-1300-00001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UNIVERSIDAD QUETZALCOATL DE IRAPUTO
</t>
        </r>
      </text>
    </comment>
    <comment ref="G8" authorId="0" shapeId="0" xr:uid="{00000000-0006-0000-1300-00001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09-06-16 3,200</t>
        </r>
      </text>
    </comment>
    <comment ref="I8" authorId="0" shapeId="0" xr:uid="{00000000-0006-0000-1300-00001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MENSUALDIAD JUNIO 09-06-16 3,450</t>
        </r>
      </text>
    </comment>
    <comment ref="K8" authorId="0" shapeId="0" xr:uid="{00000000-0006-0000-1300-00001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MESNUALIDAD JULIO 05-07-16 3,255</t>
        </r>
      </text>
    </comment>
    <comment ref="M8" authorId="0" shapeId="0" xr:uid="{00000000-0006-0000-1300-00001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02-08-16 3,255</t>
        </r>
      </text>
    </comment>
    <comment ref="O8" authorId="0" shapeId="0" xr:uid="{00000000-0006-0000-1300-00001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01-09-16 3,255</t>
        </r>
      </text>
    </comment>
    <comment ref="Q8" authorId="0" shapeId="0" xr:uid="{00000000-0006-0000-1300-00001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04-10-16 3,255</t>
        </r>
      </text>
    </comment>
    <comment ref="S8" authorId="0" shapeId="0" xr:uid="{00000000-0006-0000-1300-00001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03-11-16 3,255</t>
        </r>
      </text>
    </comment>
    <comment ref="U8" authorId="0" shapeId="0" xr:uid="{00000000-0006-0000-1300-00001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05-12-16 3,255</t>
        </r>
      </text>
    </comment>
    <comment ref="W8" authorId="0" shapeId="0" xr:uid="{00000000-0006-0000-1300-00001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02-01-17 3,255</t>
        </r>
      </text>
    </comment>
    <comment ref="Y8" authorId="0" shapeId="0" xr:uid="{00000000-0006-0000-1300-00002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02-01-17 3,255</t>
        </r>
      </text>
    </comment>
    <comment ref="AA8" authorId="0" shapeId="0" xr:uid="{00000000-0006-0000-1300-00002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mzo 01-03-17 3,255 </t>
        </r>
      </text>
    </comment>
    <comment ref="AC8" authorId="0" shapeId="0" xr:uid="{00000000-0006-0000-1300-00002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05-04-17 3,255</t>
        </r>
      </text>
    </comment>
    <comment ref="AE8" authorId="0" shapeId="0" xr:uid="{00000000-0006-0000-1300-00002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02-05-17 3,255</t>
        </r>
      </text>
    </comment>
    <comment ref="AG8" authorId="0" shapeId="0" xr:uid="{00000000-0006-0000-1300-00002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05-06-17 3,255</t>
        </r>
      </text>
    </comment>
    <comment ref="AI8" authorId="0" shapeId="0" xr:uid="{00000000-0006-0000-1300-00002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04-07-17 3,255
</t>
        </r>
      </text>
    </comment>
    <comment ref="AK8" authorId="0" shapeId="0" xr:uid="{00000000-0006-0000-1300-00002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03/08/2017 $3255</t>
        </r>
      </text>
    </comment>
    <comment ref="AM8" authorId="0" shapeId="0" xr:uid="{00000000-0006-0000-1300-00002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05/09/2017 $3243</t>
        </r>
      </text>
    </comment>
    <comment ref="AO8" authorId="0" shapeId="0" xr:uid="{00000000-0006-0000-1300-00002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mendualidad octubre 04/10/2017 se hizo acuerdo via teléfonica de pagar solo $2800 </t>
        </r>
      </text>
    </comment>
    <comment ref="AQ8" authorId="0" shapeId="0" xr:uid="{00000000-0006-0000-1300-00002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mendualidad octubre 01/11/2017 se hizo acuerdo via teléfonica de pagar solo $3000 </t>
        </r>
      </text>
    </comment>
    <comment ref="G9" authorId="0" shapeId="0" xr:uid="{00000000-0006-0000-1300-00002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22-04-16 2,560</t>
        </r>
      </text>
    </comment>
    <comment ref="I9" authorId="0" shapeId="0" xr:uid="{00000000-0006-0000-1300-00002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31-10-16 4117.50</t>
        </r>
      </text>
    </comment>
    <comment ref="K9" authorId="0" shapeId="0" xr:uid="{00000000-0006-0000-1300-00002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28-11-16 8,000 JULIO 4,290 AGOSTO =3,710</t>
        </r>
      </text>
    </comment>
    <comment ref="M9" authorId="0" shapeId="0" xr:uid="{00000000-0006-0000-1300-00002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28-11-16 8,000 JULIO 4,290 AGOSTO =3,710</t>
        </r>
      </text>
    </comment>
    <comment ref="O9" authorId="0" shapeId="0" xr:uid="{00000000-0006-0000-1300-00002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10-01-17 
septiembre(3450mens+150cf+690int=4290
octubre(3450mens+150cf+517.50=4117.50
noviembre(se aplica diferencia de 2392.50</t>
        </r>
      </text>
    </comment>
    <comment ref="Q9" authorId="0" shapeId="0" xr:uid="{00000000-0006-0000-1300-00002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10-01-17 
septiembre(3450mens+150cf+690int=4290
octubre(3450mens+150cf+517.50=4117.50
noviembre(se aplica diferencia de 2392.50</t>
        </r>
      </text>
    </comment>
    <comment ref="S9" authorId="0" shapeId="0" xr:uid="{00000000-0006-0000-1300-00003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10-01-17 
septiembre(3450mens+150cf+690int=4290
octubre(3450mens+150cf+517.50=4117.50
noviembre(se aplica diferencia de 2392.50 pago complemento noviembre y atraso 09-03-17 2,132.50=4,525 </t>
        </r>
      </text>
    </comment>
    <comment ref="U9" authorId="0" shapeId="0" xr:uid="{00000000-0006-0000-1300-00003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atraso y mensualidades noviembre, diciembre y se abona saldo a enero 09-03-17 8,000 Noviembre(2,135.50 intereses y complemento mensualidad noviembre)
Diciembre(3450mens+150cf.+517.50intereres=4117.50
Enero(se abona saldo para mensualidad de enero 17 (1,750.00)
TOTAL 8000</t>
        </r>
      </text>
    </comment>
    <comment ref="W9" authorId="0" shapeId="0" xr:uid="{00000000-0006-0000-1300-00003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atraso y mensualidades noviembre, diciembre y se abona saldo a enero 09-03-17 8,000 Noviembre(2,135.50 intereses y complemento mensualidad noviembre)
Diciembre(3450mens+150cf.+517.50intereres=4117.50
Enero(se abona saldo para mensualidad de enero 17 (1,750.00)
TOTAL 8000</t>
        </r>
      </text>
    </comment>
    <comment ref="Y9" authorId="0" shapeId="0" xr:uid="{00000000-0006-0000-1300-00003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complento mensualidad enero y febrero 5,000 23-06-17 
PAGO DIFERENCIA FEBRERO EL 06/09/17 $1485
</t>
        </r>
      </text>
    </comment>
    <comment ref="AA9" authorId="0" shapeId="0" xr:uid="{00000000-0006-0000-1300-00003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06/09/2017      $ 4462.50 (3450MENS+150CF+862.50IN=4462.50)</t>
        </r>
      </text>
    </comment>
    <comment ref="AC9" authorId="0" shapeId="0" xr:uid="{00000000-0006-0000-1300-000035000000}">
      <text>
        <r>
          <rPr>
            <sz val="9"/>
            <color indexed="81"/>
            <rFont val="Tahoma"/>
            <family val="2"/>
          </rPr>
          <t xml:space="preserve">
PAGO MENSUALIDADABRIL 07/09/2017      $ 4290 (3450MENS+150CF+690IN=4290)</t>
        </r>
      </text>
    </comment>
    <comment ref="AE9" authorId="0" shapeId="0" xr:uid="{00000000-0006-0000-1300-000036000000}">
      <text>
        <r>
          <rPr>
            <sz val="9"/>
            <color indexed="81"/>
            <rFont val="Tahoma"/>
            <family val="2"/>
          </rPr>
          <t xml:space="preserve">
PAGO MENSUALIDAD MAYOP 07/09/2017      $ 4117.50 (3450MENS+150CF+517.50IN=4117.50)</t>
        </r>
      </text>
    </comment>
    <comment ref="AG9" authorId="0" shapeId="0" xr:uid="{00000000-0006-0000-1300-000037000000}">
      <text>
        <r>
          <rPr>
            <sz val="9"/>
            <color indexed="81"/>
            <rFont val="Tahoma"/>
            <family val="2"/>
          </rPr>
          <t xml:space="preserve">
PAGO MENSUALIDAD JUNIO  07/09/2017       $ 3945 (3450MENS+150CF+345IN=3945)</t>
        </r>
      </text>
    </comment>
    <comment ref="AI9" authorId="0" shapeId="0" xr:uid="{00000000-0006-0000-1300-000038000000}">
      <text>
        <r>
          <rPr>
            <sz val="9"/>
            <color indexed="81"/>
            <rFont val="Tahoma"/>
            <family val="2"/>
          </rPr>
          <t xml:space="preserve">
PAGO MENSUALIDAD JULIO  07/09/2017       $ 3772.50 (3450MENS+150CF+172.50IN=3772.50)</t>
        </r>
      </text>
    </comment>
    <comment ref="AK9" authorId="0" shapeId="0" xr:uid="{00000000-0006-0000-1300-000039000000}">
      <text>
        <r>
          <rPr>
            <sz val="9"/>
            <color indexed="81"/>
            <rFont val="Tahoma"/>
            <family val="2"/>
          </rPr>
          <t xml:space="preserve">
PAGO MENSUALIDAD AGOSTO   07/09/2017       $ 3600 (3450MENS+150CF+=3600)</t>
        </r>
      </text>
    </comment>
    <comment ref="AM9" authorId="0" shapeId="0" xr:uid="{00000000-0006-0000-1300-00003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07/09/2017 $3450</t>
        </r>
      </text>
    </comment>
    <comment ref="AO9" authorId="0" shapeId="0" xr:uid="{00000000-0006-0000-1300-00003B000000}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mensualidad octubre 28/11/2017 (3450+150+172.50)=3772.50</t>
        </r>
      </text>
    </comment>
    <comment ref="AQ9" authorId="0" shapeId="0" xr:uid="{00000000-0006-0000-1300-00003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28/11/2017 $3,600</t>
        </r>
      </text>
    </comment>
    <comment ref="G10" authorId="0" shapeId="0" xr:uid="{00000000-0006-0000-1300-00003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22-04-16
2,560</t>
        </r>
      </text>
    </comment>
    <comment ref="I10" authorId="0" shapeId="0" xr:uid="{00000000-0006-0000-1300-00003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06-06-16 4,493.20 </t>
        </r>
      </text>
    </comment>
    <comment ref="K10" authorId="0" shapeId="0" xr:uid="{00000000-0006-0000-1300-00003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05-07-16 4,493.20</t>
        </r>
      </text>
    </comment>
    <comment ref="M10" authorId="0" shapeId="0" xr:uid="{00000000-0006-0000-1300-00004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4,193.20 PAGO COMPLEMENTO $300 09/08/2016</t>
        </r>
      </text>
    </comment>
    <comment ref="O10" authorId="0" shapeId="0" xr:uid="{00000000-0006-0000-1300-00004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02-09-16 3,084</t>
        </r>
      </text>
    </comment>
    <comment ref="Q10" authorId="0" shapeId="0" xr:uid="{00000000-0006-0000-1300-00004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04-10-16 4,044</t>
        </r>
      </text>
    </comment>
    <comment ref="S10" authorId="0" shapeId="0" xr:uid="{00000000-0006-0000-1300-00004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05-1116 3,820</t>
        </r>
      </text>
    </comment>
    <comment ref="U10" authorId="0" shapeId="0" xr:uid="{00000000-0006-0000-1300-00004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05-12-16 3,820</t>
        </r>
      </text>
    </comment>
    <comment ref="W10" authorId="0" shapeId="0" xr:uid="{00000000-0006-0000-1300-00004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04-01-17 3,820 </t>
        </r>
      </text>
    </comment>
    <comment ref="Y10" authorId="0" shapeId="0" xr:uid="{00000000-0006-0000-1300-00004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03-02-17 3,820</t>
        </r>
      </text>
    </comment>
    <comment ref="AA10" authorId="0" shapeId="0" xr:uid="{00000000-0006-0000-1300-00004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03-03-17 3,820</t>
        </r>
      </text>
    </comment>
    <comment ref="AC10" authorId="0" shapeId="0" xr:uid="{00000000-0006-0000-1300-00004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04-04-17 3,820</t>
        </r>
      </text>
    </comment>
    <comment ref="AE10" authorId="0" shapeId="0" xr:uid="{00000000-0006-0000-1300-00004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03-05-17 3,820</t>
        </r>
      </text>
    </comment>
    <comment ref="AG10" authorId="0" shapeId="0" xr:uid="{00000000-0006-0000-1300-00004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05-06-17 3,820</t>
        </r>
      </text>
    </comment>
    <comment ref="AI10" authorId="0" shapeId="0" xr:uid="{00000000-0006-0000-1300-00004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01-07-17 3,820</t>
        </r>
      </text>
    </comment>
    <comment ref="AK10" authorId="0" shapeId="0" xr:uid="{00000000-0006-0000-1300-00004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01-08-17 3,820</t>
        </r>
      </text>
    </comment>
    <comment ref="AM10" authorId="0" shapeId="0" xr:uid="{00000000-0006-0000-1300-00004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MENSUALIDAS SEPTIEMBRE 04/09/2017 $3820</t>
        </r>
      </text>
    </comment>
    <comment ref="AO10" authorId="0" shapeId="0" xr:uid="{00000000-0006-0000-1300-00004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$3820 06/10/2017 queda pendiente 243</t>
        </r>
      </text>
    </comment>
    <comment ref="AQ10" authorId="0" shapeId="0" xr:uid="{00000000-0006-0000-1300-00004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03/11/2017 $3820 </t>
        </r>
      </text>
    </comment>
    <comment ref="D11" authorId="0" shapeId="0" xr:uid="{00000000-0006-0000-1300-00005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UNIVERSIDAD QUETZALCOATL DE IRAPUTO
</t>
        </r>
      </text>
    </comment>
    <comment ref="G11" authorId="0" shapeId="0" xr:uid="{00000000-0006-0000-1300-00005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18-07-16 3,200</t>
        </r>
      </text>
    </comment>
    <comment ref="K11" authorId="0" shapeId="0" xr:uid="{00000000-0006-0000-1300-00005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29-07-16 3,450 quedando pendiente 150 por cargo fijo (3450+150)=3600 -3450 =150</t>
        </r>
      </text>
    </comment>
    <comment ref="M11" authorId="0" shapeId="0" xr:uid="{00000000-0006-0000-1300-00005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3,245(3450-207pronto pago)=3243 abono $2 a intereses julio</t>
        </r>
      </text>
    </comment>
    <comment ref="O11" authorId="0" shapeId="0" xr:uid="{00000000-0006-0000-1300-00005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07-09-16 3,450 quedando pendiente $148 interes de julio</t>
        </r>
      </text>
    </comment>
    <comment ref="Q11" authorId="0" shapeId="0" xr:uid="{00000000-0006-0000-1300-00005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06-12-16 (3450+150cf+345interes)=3945+148interes julio=4093-3450=643pendientes</t>
        </r>
      </text>
    </comment>
    <comment ref="S11" authorId="0" shapeId="0" xr:uid="{00000000-0006-0000-1300-00005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y diciembre 12-01-17 $7,000
nov(3450+150cf+345int)=3945 
dic(3450+150cf+172.50int)=3772.50 
total 3945+3772.50+643atrasados=8360 - 7000=1360.50 pendientes</t>
        </r>
      </text>
    </comment>
    <comment ref="U11" authorId="0" shapeId="0" xr:uid="{00000000-0006-0000-1300-00005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y diciembre 12-01-17 $7,000
nov(3450+150cf+345int)=3945 
dic(3450+150cf+172.50int)=3772.50 abono 
total 3945+3772.50+643atrasados=8360 - 7000=1360.50 pendientes</t>
        </r>
      </text>
    </comment>
    <comment ref="W11" authorId="0" shapeId="0" xr:uid="{00000000-0006-0000-1300-00005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 enero 3,450 12/01/2017 quedando pendientes 1360.50 atrasados</t>
        </r>
      </text>
    </comment>
    <comment ref="Y11" authorId="0" shapeId="0" xr:uid="{00000000-0006-0000-1300-00005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9500 27/06/2017
mensualidad febrero $4290 +
abril $3945 +
$1265 abono de adeudo anterior
</t>
        </r>
      </text>
    </comment>
    <comment ref="AA11" authorId="0" shapeId="0" xr:uid="{00000000-0006-0000-1300-00005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14-03-17 3,450 + 50abono adeudo anterior</t>
        </r>
      </text>
    </comment>
    <comment ref="AC11" authorId="0" shapeId="0" xr:uid="{00000000-0006-0000-1300-00005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9500 27/06/2017
mensualidad febrero $4290 +
abril $3945 +
$1265 abono de adeudo anterior
</t>
        </r>
      </text>
    </comment>
    <comment ref="AE11" authorId="0" shapeId="0" xr:uid="{00000000-0006-0000-1300-00005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 29/09/2017 
3772.50 mendualidad + 45.50  INTERESES+ abono 1182 a junio=5000</t>
        </r>
      </text>
    </comment>
    <comment ref="AG11" authorId="0" shapeId="0" xr:uid="{00000000-0006-0000-1300-00005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PAGOcomplemento  MENSUALIDAD JUNIO 27/09/2017 $2,418 Y ABONO A JULIO $1,582</t>
        </r>
      </text>
    </comment>
    <comment ref="AI11" authorId="0" shapeId="0" xr:uid="{00000000-0006-0000-1300-00005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Pagocomplemento mensualidad de julio 03/11/2017 $2363 y abono $1637 a agosto</t>
        </r>
      </text>
    </comment>
    <comment ref="AK11" authorId="0" shapeId="0" xr:uid="{00000000-0006-0000-1300-00005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4000 30/11/2017 
pago complemento agosto $2,135.50 y abono 1,864.50 a septiembre </t>
        </r>
      </text>
    </comment>
    <comment ref="AM11" authorId="0" shapeId="0" xr:uid="{00000000-0006-0000-1300-00006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intereses atrasados, materia de planeacióny mes de noviembre $9,100  16/01/2018 (1735int+3772.50materia+3600nov)=9,100</t>
        </r>
      </text>
    </comment>
    <comment ref="AO11" authorId="0" shapeId="0" xr:uid="{00000000-0006-0000-1300-00006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intereses atrasados, materia de planeacióny mes de noviembre $9,100  16/01/2018 (1735int+3772.50materia+3600nov)=9,100</t>
        </r>
      </text>
    </comment>
    <comment ref="AQ11" authorId="0" shapeId="0" xr:uid="{00000000-0006-0000-1300-00006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intereses atrasados, materia de planeacióny mes de noviembre $9,100  16/01/2018 (1735int+3772.50materia+3600nov)=9,100</t>
        </r>
      </text>
    </comment>
    <comment ref="G12" authorId="0" shapeId="0" xr:uid="{00000000-0006-0000-1300-00006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28-04-16 2,560</t>
        </r>
      </text>
    </comment>
    <comment ref="I12" authorId="0" shapeId="0" xr:uid="{00000000-0006-0000-1300-00006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17-06-16 3,450 quedando a deber 150 cf</t>
        </r>
      </text>
    </comment>
    <comment ref="K12" authorId="0" shapeId="0" xr:uid="{00000000-0006-0000-1300-00006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14-07-16 3,450 </t>
        </r>
      </text>
    </comment>
    <comment ref="M12" authorId="0" shapeId="0" xr:uid="{00000000-0006-0000-1300-00006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13-09-16 3,450 quedando a deber 150cf</t>
        </r>
      </text>
    </comment>
    <comment ref="O12" authorId="0" shapeId="0" xr:uid="{00000000-0006-0000-1300-00006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01-11-16 3,450</t>
        </r>
      </text>
    </comment>
    <comment ref="Q12" authorId="0" shapeId="0" xr:uid="{00000000-0006-0000-1300-00006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02-01-17 3,450
(3450+150cf+517.50int)=4117.50 - 3450=667.50 queda a deber +atrasado</t>
        </r>
      </text>
    </comment>
    <comment ref="S12" authorId="0" shapeId="0" xr:uid="{00000000-0006-0000-1300-00006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13-01-17 
(3450+150cf+345int)=$3995 men + abono 100 int =4045</t>
        </r>
      </text>
    </comment>
    <comment ref="U12" authorId="0" shapeId="0" xr:uid="{00000000-0006-0000-1300-00006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01-02-17 
(3450+150cf+172.50int)=$3772.50 men + abono 372.50 int =4045</t>
        </r>
      </text>
    </comment>
    <comment ref="W12" authorId="0" shapeId="0" xr:uid="{00000000-0006-0000-1300-00006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3450+595 abono int = 4045  15/02/2017</t>
        </r>
      </text>
    </comment>
    <comment ref="Y12" authorId="0" shapeId="0" xr:uid="{00000000-0006-0000-1300-00006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15-03-17 3,600 los recargos se cubriran en el pago siguiente</t>
        </r>
      </text>
    </comment>
    <comment ref="AA12" authorId="0" shapeId="0" xr:uid="{00000000-0006-0000-1300-00006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23-06-17 3945+55abono inte=4000</t>
        </r>
      </text>
    </comment>
    <comment ref="AC12" authorId="0" shapeId="0" xr:uid="{00000000-0006-0000-1300-00006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parte de la mensualidad de abril $4000 22/09/2017 quedando pendientes 580</t>
        </r>
      </text>
    </comment>
    <comment ref="D13" authorId="0" shapeId="0" xr:uid="{00000000-0006-0000-1300-00006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UNIVERSIDAD QUETZALCOATL DE IRAPUTO
</t>
        </r>
      </text>
    </comment>
    <comment ref="G13" authorId="0" shapeId="0" xr:uid="{00000000-0006-0000-1300-00007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22-04-16 2,560</t>
        </r>
      </text>
    </comment>
    <comment ref="I13" authorId="0" shapeId="0" xr:uid="{00000000-0006-0000-1300-00007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03-06-16 3,243</t>
        </r>
      </text>
    </comment>
    <comment ref="K13" authorId="0" shapeId="0" xr:uid="{00000000-0006-0000-1300-00007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05-07-16 3,243</t>
        </r>
      </text>
    </comment>
    <comment ref="M13" authorId="0" shapeId="0" xr:uid="{00000000-0006-0000-1300-00007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03-08-16 3,243</t>
        </r>
      </text>
    </comment>
    <comment ref="O13" authorId="0" shapeId="0" xr:uid="{00000000-0006-0000-1300-00007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02-09-16 3,450</t>
        </r>
      </text>
    </comment>
    <comment ref="Q13" authorId="0" shapeId="0" xr:uid="{00000000-0006-0000-1300-00007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05-10-16 3,243</t>
        </r>
      </text>
    </comment>
    <comment ref="S13" authorId="0" shapeId="0" xr:uid="{00000000-0006-0000-1300-00007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10-11-16 3,450</t>
        </r>
      </text>
    </comment>
    <comment ref="U13" authorId="0" shapeId="0" xr:uid="{00000000-0006-0000-1300-00007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05-01-17 3,450</t>
        </r>
      </text>
    </comment>
    <comment ref="W13" authorId="0" shapeId="0" xr:uid="{00000000-0006-0000-1300-00007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05-01-17 3,243</t>
        </r>
      </text>
    </comment>
    <comment ref="Y13" authorId="0" shapeId="0" xr:uid="{00000000-0006-0000-1300-00007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07-02-17 3,450</t>
        </r>
      </text>
    </comment>
    <comment ref="AA13" authorId="0" shapeId="0" xr:uid="{00000000-0006-0000-1300-00007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06-03-17 3,243</t>
        </r>
      </text>
    </comment>
    <comment ref="AC13" authorId="0" shapeId="0" xr:uid="{00000000-0006-0000-1300-00007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05-04-17 3,243</t>
        </r>
      </text>
    </comment>
    <comment ref="AG13" authorId="0" shapeId="0" xr:uid="{00000000-0006-0000-1300-00007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05-06-17 3,243</t>
        </r>
      </text>
    </comment>
    <comment ref="AI13" authorId="0" shapeId="0" xr:uid="{00000000-0006-0000-1300-00007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         12-07-17 3,450
</t>
        </r>
      </text>
    </comment>
    <comment ref="AK13" authorId="0" shapeId="0" xr:uid="{00000000-0006-0000-1300-00007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09/08/2017 $3450</t>
        </r>
      </text>
    </comment>
    <comment ref="AM13" authorId="0" shapeId="0" xr:uid="{00000000-0006-0000-1300-00007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04/09/2017 $3255</t>
        </r>
      </text>
    </comment>
    <comment ref="AO13" authorId="0" shapeId="0" xr:uid="{00000000-0006-0000-1300-000080000000}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mensualidad octubre 03/10/2017 $3,243</t>
        </r>
      </text>
    </comment>
    <comment ref="AQ13" authorId="0" shapeId="0" xr:uid="{00000000-0006-0000-1300-00008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03/11/2017 $3,243</t>
        </r>
      </text>
    </comment>
    <comment ref="G14" authorId="0" shapeId="0" xr:uid="{00000000-0006-0000-1300-00008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04-06-2015</t>
        </r>
      </text>
    </comment>
    <comment ref="I14" authorId="0" shapeId="0" xr:uid="{00000000-0006-0000-1300-00008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06-06-16 3,243</t>
        </r>
      </text>
    </comment>
    <comment ref="K14" authorId="0" shapeId="0" xr:uid="{00000000-0006-0000-1300-00008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18-07-16 3,450</t>
        </r>
      </text>
    </comment>
    <comment ref="M14" authorId="0" shapeId="0" xr:uid="{00000000-0006-0000-1300-00008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3,243</t>
        </r>
      </text>
    </comment>
    <comment ref="O14" authorId="0" shapeId="0" xr:uid="{00000000-0006-0000-1300-00008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15-09-16
3,450</t>
        </r>
      </text>
    </comment>
    <comment ref="Q14" authorId="0" shapeId="0" xr:uid="{00000000-0006-0000-1300-00008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25-10-16 3,967.20</t>
        </r>
      </text>
    </comment>
    <comment ref="S14" authorId="0" shapeId="0" xr:uid="{00000000-0006-0000-1300-00008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08-11-16 3,450</t>
        </r>
      </text>
    </comment>
    <comment ref="U14" authorId="0" shapeId="0" xr:uid="{00000000-0006-0000-1300-00008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02-12-16 3,450</t>
        </r>
      </text>
    </comment>
    <comment ref="W14" authorId="0" shapeId="0" xr:uid="{00000000-0006-0000-1300-00008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03-01-17 3,450</t>
        </r>
      </text>
    </comment>
    <comment ref="Y14" authorId="0" shapeId="0" xr:uid="{00000000-0006-0000-1300-00008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31-03-17 5,000 quedando 1,801.70 de abono </t>
        </r>
      </text>
    </comment>
    <comment ref="AA14" authorId="0" shapeId="0" xr:uid="{00000000-0006-0000-1300-00008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marzo abril y mayo 8,898.90
 06-05-17 mas 1,801.70 que tenia a su favor los cuales se abonaron al mes de mayo quedando un saldo por pagar de 432.90
(Marzo=3,450mens+150cf.+345int.=3,945)
(Abril=3,450mens+150cf.+172.50int.=3,772.50
(Mayo=3450mens..quedando 1181.40+1801.70 saldo a favor=2,983.10 quedando un saldo por pagar de 432.90</t>
        </r>
      </text>
    </comment>
    <comment ref="AC14" authorId="0" shapeId="0" xr:uid="{00000000-0006-0000-1300-00008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marzo abril y mayo 8,898.90 06-05-17 mas 1,801.70 que tenia a su favor los cuales se abonaron al mes de mayo quedando un saldo por pagar de 432.90
(Marzo=3,450mens+150cf.+345int.=3,945)
(Abril=3,450mens+150cf.+172.50int.=3,772.50
(Mayo=3450mens..quedando 1181.40+1801.70 saldo a favor=2,983.10 quedando un saldo por pagar de 432.90</t>
        </r>
      </text>
    </comment>
    <comment ref="AE14" authorId="0" shapeId="0" xr:uid="{00000000-0006-0000-1300-00008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marzo abril y mayo 8,898.90 mas 1,801.70 que tenia a su favor los cuales se abonaron al mes de mayo quedando un saldo por pagar de 432.90
(Marzo=3,450mens+150cf.+345int.=3,945)
(Abril=3,450mens+150cf.+172.50int.=3,772.50
(Mayo=3450mens..quedando 1181.40+1801.70 saldo a favor=2,983.10 quedando un saldo por pagar de 432.90</t>
        </r>
      </text>
    </comment>
    <comment ref="AG14" authorId="0" shapeId="0" xr:uid="{00000000-0006-0000-1300-00008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02-06-17 3,277</t>
        </r>
      </text>
    </comment>
    <comment ref="AI14" authorId="0" shapeId="0" xr:uid="{00000000-0006-0000-1300-00009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agosto y septiembre 04/09/2017 $10995</t>
        </r>
      </text>
    </comment>
    <comment ref="AK14" authorId="0" shapeId="0" xr:uid="{00000000-0006-0000-1300-00009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agosto y septiembre 04/09/2017 $10995</t>
        </r>
      </text>
    </comment>
    <comment ref="AM14" authorId="0" shapeId="0" xr:uid="{00000000-0006-0000-1300-00009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agosto y septiembre 04/09/2017 $10995</t>
        </r>
      </text>
    </comment>
    <comment ref="AO14" authorId="0" shapeId="0" xr:uid="{00000000-0006-0000-1300-00009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14/11/2017 3772.50</t>
        </r>
      </text>
    </comment>
    <comment ref="AQ14" authorId="0" shapeId="0" xr:uid="{00000000-0006-0000-1300-00009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30/11/2017 $3,600</t>
        </r>
      </text>
    </comment>
    <comment ref="C21" authorId="1" shapeId="0" xr:uid="{00000000-0006-0000-1300-000095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SE DIO DE BAJA QUEDANDO 2 MATERIAS PENDIENTES
</t>
        </r>
      </text>
    </comment>
    <comment ref="D21" authorId="0" shapeId="0" xr:uid="{00000000-0006-0000-1300-00009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PRECIO SOCIO INSTRUCTOR ICIC
</t>
        </r>
      </text>
    </comment>
    <comment ref="G21" authorId="0" shapeId="0" xr:uid="{00000000-0006-0000-1300-000097000000}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PAGA INSCRIPCIÓN 07-07-16 3,200</t>
        </r>
      </text>
    </comment>
    <comment ref="I21" authorId="0" shapeId="0" xr:uid="{00000000-0006-0000-1300-00009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11-07-16 3,761.88</t>
        </r>
      </text>
    </comment>
    <comment ref="K21" authorId="0" shapeId="0" xr:uid="{00000000-0006-0000-1300-00009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07-07-16 3,761.88</t>
        </r>
      </text>
    </comment>
    <comment ref="M21" authorId="0" shapeId="0" xr:uid="{00000000-0006-0000-1300-00009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11-08-16 3,761.88</t>
        </r>
      </text>
    </comment>
    <comment ref="O21" authorId="0" shapeId="0" xr:uid="{00000000-0006-0000-1300-00009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09-09-16 3,450</t>
        </r>
      </text>
    </comment>
    <comment ref="Q21" authorId="0" shapeId="0" xr:uid="{00000000-0006-0000-1300-00009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18-10-16 3,450</t>
        </r>
      </text>
    </comment>
    <comment ref="S21" authorId="0" shapeId="0" xr:uid="{00000000-0006-0000-1300-00009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04-11-16 3,246</t>
        </r>
      </text>
    </comment>
    <comment ref="U21" authorId="0" shapeId="0" xr:uid="{00000000-0006-0000-1300-00009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diceimbre 20-12-16 3,450</t>
        </r>
      </text>
    </comment>
    <comment ref="W21" authorId="0" shapeId="0" xr:uid="{00000000-0006-0000-1300-00009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23-01-17 3,450</t>
        </r>
      </text>
    </comment>
    <comment ref="Y21" authorId="0" shapeId="0" xr:uid="{00000000-0006-0000-1300-0000A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03-02-17 3,246</t>
        </r>
      </text>
    </comment>
    <comment ref="AA21" authorId="0" shapeId="0" xr:uid="{00000000-0006-0000-1300-0000A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03/03/2017 $3246</t>
        </r>
      </text>
    </comment>
    <comment ref="AC21" authorId="0" shapeId="0" xr:uid="{00000000-0006-0000-1300-0000A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03-04-17 3,246</t>
        </r>
      </text>
    </comment>
    <comment ref="AE21" authorId="0" shapeId="0" xr:uid="{00000000-0006-0000-1300-0000A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04-05-17 3,246</t>
        </r>
      </text>
    </comment>
    <comment ref="AG21" authorId="0" shapeId="0" xr:uid="{00000000-0006-0000-1300-0000A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mensualdad junio 05-06-17 3,246 </t>
        </r>
      </text>
    </comment>
    <comment ref="AI21" authorId="0" shapeId="0" xr:uid="{00000000-0006-0000-1300-0000A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05-07-17 3,246</t>
        </r>
      </text>
    </comment>
    <comment ref="AK21" authorId="0" shapeId="0" xr:uid="{00000000-0006-0000-1300-0000A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03-08-17 3,246
</t>
        </r>
      </text>
    </comment>
    <comment ref="AM21" authorId="0" shapeId="0" xr:uid="{00000000-0006-0000-1300-0000A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01/09/2017 $3251.80</t>
        </r>
      </text>
    </comment>
    <comment ref="G22" authorId="0" shapeId="0" xr:uid="{00000000-0006-0000-1300-0000A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19-04-2016 2,560</t>
        </r>
      </text>
    </comment>
    <comment ref="I22" authorId="0" shapeId="0" xr:uid="{00000000-0006-0000-1300-0000A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28-11-16 3,450</t>
        </r>
      </text>
    </comment>
    <comment ref="K22" authorId="0" shapeId="0" xr:uid="{00000000-0006-0000-1300-0000A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14-07-16 3,450</t>
        </r>
      </text>
    </comment>
    <comment ref="M22" authorId="0" shapeId="0" xr:uid="{00000000-0006-0000-1300-0000A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16-08-16 3,250</t>
        </r>
      </text>
    </comment>
    <comment ref="O22" authorId="0" shapeId="0" xr:uid="{00000000-0006-0000-1300-0000A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05-09-16 3,250</t>
        </r>
      </text>
    </comment>
    <comment ref="Q22" authorId="0" shapeId="0" xr:uid="{00000000-0006-0000-1300-0000A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14-10-16 3,450</t>
        </r>
      </text>
    </comment>
    <comment ref="S22" authorId="0" shapeId="0" xr:uid="{00000000-0006-0000-1300-0000A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07-11-16 3,250</t>
        </r>
      </text>
    </comment>
    <comment ref="U22" authorId="0" shapeId="0" xr:uid="{00000000-0006-0000-1300-0000A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03-01-17 3,450</t>
        </r>
      </text>
    </comment>
    <comment ref="W22" authorId="0" shapeId="0" xr:uid="{00000000-0006-0000-1300-0000B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03-01-17 3,243</t>
        </r>
      </text>
    </comment>
    <comment ref="G23" authorId="0" shapeId="0" xr:uid="{00000000-0006-0000-1300-0000B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26-04-16 2,560</t>
        </r>
      </text>
    </comment>
    <comment ref="I23" authorId="0" shapeId="0" xr:uid="{00000000-0006-0000-1300-0000B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Y JULIO 11-08-16 6,900(3,450 DE CADA MES)</t>
        </r>
      </text>
    </comment>
    <comment ref="K23" authorId="0" shapeId="0" xr:uid="{00000000-0006-0000-1300-0000B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Y JULIO 11-08-16 6,900(3,450 DE CADA MES)</t>
        </r>
      </text>
    </comment>
    <comment ref="M23" authorId="0" shapeId="0" xr:uid="{00000000-0006-0000-1300-0000B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Y SEPTIEMBRE 8,004 </t>
        </r>
      </text>
    </comment>
    <comment ref="O23" authorId="0" shapeId="0" xr:uid="{00000000-0006-0000-1300-0000B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Y SEPTIEMBRE 8,004 </t>
        </r>
      </text>
    </comment>
    <comment ref="G24" authorId="0" shapeId="0" xr:uid="{00000000-0006-0000-1300-0000B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20-04-16 5,120 pagando la de Chavez Cabrera</t>
        </r>
      </text>
    </comment>
    <comment ref="G25" authorId="0" shapeId="0" xr:uid="{00000000-0006-0000-1300-0000B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18-02-16 2,560</t>
        </r>
      </text>
    </comment>
    <comment ref="G26" authorId="0" shapeId="0" xr:uid="{00000000-0006-0000-1300-0000B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13-05-16 3200</t>
        </r>
      </text>
    </comment>
    <comment ref="G27" authorId="0" shapeId="0" xr:uid="{00000000-0006-0000-1300-0000B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20-04-16 5,120 pagando la de Chavez Cabrera</t>
        </r>
      </text>
    </comment>
    <comment ref="G28" authorId="0" shapeId="0" xr:uid="{00000000-0006-0000-1300-0000B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28-04-16 2,880 </t>
        </r>
      </text>
    </comment>
    <comment ref="G29" authorId="0" shapeId="0" xr:uid="{00000000-0006-0000-1300-0000B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19-04-16 2,560</t>
        </r>
      </text>
    </comment>
    <comment ref="I29" authorId="0" shapeId="0" xr:uid="{00000000-0006-0000-1300-0000B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14-06-16 3,450</t>
        </r>
      </text>
    </comment>
    <comment ref="K29" authorId="0" shapeId="0" xr:uid="{00000000-0006-0000-1300-0000B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08-07-16 3,450</t>
        </r>
      </text>
    </comment>
    <comment ref="G30" authorId="0" shapeId="0" xr:uid="{00000000-0006-0000-1300-0000B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25-04-16 3,200</t>
        </r>
      </text>
    </comment>
    <comment ref="G31" authorId="0" shapeId="0" xr:uid="{00000000-0006-0000-1300-0000B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INSCRPCIÓN 05-06-2015 3,200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gteadmin</author>
  </authors>
  <commentList>
    <comment ref="F1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SE CONDONO RECARGOS
</t>
        </r>
      </text>
    </comment>
    <comment ref="F12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SE CONDONO RECARGOS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  <author>gteadmin</author>
  </authors>
  <commentList>
    <comment ref="J2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   07-04-17 3,200
</t>
        </r>
      </text>
    </comment>
    <comment ref="I7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15-05-17 5,400</t>
        </r>
      </text>
    </comment>
    <comment ref="K7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09-06-17 5,400</t>
        </r>
      </text>
    </comment>
    <comment ref="M7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05-07-17 5,400</t>
        </r>
      </text>
    </comment>
    <comment ref="O7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09/08/2017 $5400</t>
        </r>
      </text>
    </comment>
    <comment ref="Q7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01/09/2017 $5400</t>
        </r>
      </text>
    </comment>
    <comment ref="S7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03/10/2017 $5400</t>
        </r>
      </text>
    </comment>
    <comment ref="U7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06/11/2017 $5,400</t>
        </r>
      </text>
    </comment>
    <comment ref="W7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01/12/2017 $5,400</t>
        </r>
      </text>
    </comment>
    <comment ref="Y7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15/01/2018 $5,500</t>
        </r>
      </text>
    </comment>
    <comment ref="AA7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02/02/2018 $5,400</t>
        </r>
      </text>
    </comment>
    <comment ref="AC7" authorId="0" shapeId="0" xr:uid="{00000000-0006-0000-1600-00000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22/03/2018 $5525 (5375+150cf)</t>
        </r>
      </text>
    </comment>
    <comment ref="AE7" authorId="0" shapeId="0" xr:uid="{00000000-0006-0000-1600-00000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y mayo 18/05/2018 $7,300 (abril 3772.50)
mayo 3600 </t>
        </r>
      </text>
    </comment>
    <comment ref="AG7" authorId="0" shapeId="0" xr:uid="{00000000-0006-0000-1600-00000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y mayo 18/05/2018 $7,300 (abril 3772.50)
mayo 3600 </t>
        </r>
      </text>
    </comment>
    <comment ref="AI7" authorId="0" shapeId="0" xr:uid="{00000000-0006-0000-1600-00001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y julio 02/07/2018 (junio 3450 +150cf+172.50)3772.50
(julio 3243) </t>
        </r>
      </text>
    </comment>
    <comment ref="AK7" authorId="0" shapeId="0" xr:uid="{00000000-0006-0000-1600-00001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y julio 02/07/2018 (junio 3450 +150cf+172.50)3772.50
(julio 3243) </t>
        </r>
      </text>
    </comment>
    <comment ref="AM7" authorId="0" shapeId="0" xr:uid="{00000000-0006-0000-1600-00001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26/07/2018  agosto, sep y oct (3243+3243+3243-1834.50 saldo a favor)=7834.50</t>
        </r>
      </text>
    </comment>
    <comment ref="AO7" authorId="0" shapeId="0" xr:uid="{00000000-0006-0000-1600-00001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26/07/2018  agosto, sep y oct (3243+3243+3243-1834.50 saldo a favor)=7834.50</t>
        </r>
      </text>
    </comment>
    <comment ref="AQ7" authorId="0" shapeId="0" xr:uid="{00000000-0006-0000-1600-00001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26/07/2018  agosto, sep y oct (3243+3243+3243-1834.50 saldo a favor)=7834.50</t>
        </r>
      </text>
    </comment>
    <comment ref="G8" authorId="1" shapeId="0" xr:uid="{00000000-0006-0000-1600-000015000000}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inscripción 28-04-17 3,200</t>
        </r>
      </text>
    </comment>
    <comment ref="I8" authorId="0" shapeId="0" xr:uid="{00000000-0006-0000-1600-00001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10-05-17 3,450 </t>
        </r>
      </text>
    </comment>
    <comment ref="K8" authorId="0" shapeId="0" xr:uid="{00000000-0006-0000-1600-00001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20-07-17 5,520 DOS ALUMNOS 2,760 C/U +1770 30-06-17 CUBRIENDO JUNIO</t>
        </r>
      </text>
    </comment>
    <comment ref="M8" authorId="0" shapeId="0" xr:uid="{00000000-0006-0000-1600-00001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15/08/2017 PAGA DOS ALUMNOS 5520/2 =2760
</t>
        </r>
      </text>
    </comment>
    <comment ref="O8" authorId="0" shapeId="0" xr:uid="{00000000-0006-0000-1600-00001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15/09/2017</t>
        </r>
      </text>
    </comment>
    <comment ref="Q8" authorId="0" shapeId="0" xr:uid="{00000000-0006-0000-1600-00001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06/11/2017 $2760  
 pago $11,040 x 2 alumnos mensualidades de septiembre y octubre </t>
        </r>
      </text>
    </comment>
    <comment ref="S8" authorId="0" shapeId="0" xr:uid="{00000000-0006-0000-1600-00001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06/11/2017 $2760  
 pago $11,040 x 2 alumnos mensualidades de septiembre y octubre </t>
        </r>
      </text>
    </comment>
    <comment ref="U8" authorId="0" shapeId="0" xr:uid="{00000000-0006-0000-1600-00001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y diciembre 28/11/2017 $2760  
 pago $11,040 x 2 alumnos mensualidades </t>
        </r>
      </text>
    </comment>
    <comment ref="W8" authorId="0" shapeId="0" xr:uid="{00000000-0006-0000-1600-00001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y diciembre 28/11/2017 $2760  
 pago $11,040 x 2 alumnos mensualidades </t>
        </r>
      </text>
    </comment>
    <comment ref="Y8" authorId="0" shapeId="0" xr:uid="{00000000-0006-0000-1600-00001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25/01/2018  7,200  2 alumnos (2760+150)2910*2=5,820 quedando saldo a favor de 1380 </t>
        </r>
      </text>
    </comment>
    <comment ref="AA8" authorId="0" shapeId="0" xr:uid="{00000000-0006-0000-1600-00001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02/03/2018 2 alumnos (2760+150+138.)=3048 *2 = 6096-1380saldo a favor= 4716</t>
        </r>
      </text>
    </comment>
    <comment ref="AC8" authorId="0" shapeId="0" xr:uid="{00000000-0006-0000-1600-00002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14/03/2018 $5,520 (2760*2alumnos)</t>
        </r>
      </text>
    </comment>
    <comment ref="AE8" authorId="0" shapeId="0" xr:uid="{00000000-0006-0000-1600-00002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13/04/2018 $5,520 (2760*2alumnos)</t>
        </r>
      </text>
    </comment>
    <comment ref="AG8" authorId="0" shapeId="0" xr:uid="{00000000-0006-0000-1600-00002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Pao mensualidad mayo 21/05/2018 dos alumnos
(2760+150)=2,910*2 = 5,820 </t>
        </r>
      </text>
    </comment>
    <comment ref="AI8" authorId="0" shapeId="0" xr:uid="{00000000-0006-0000-1600-00002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08/06/2018 $5,520 (2760*2alumnos)</t>
        </r>
      </text>
    </comment>
    <comment ref="AK8" authorId="0" shapeId="0" xr:uid="{00000000-0006-0000-1600-00002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Pao mensualidad mayo 20/07/2018 dos alumnos
(2760+150)=2,910*2 = 5,820 </t>
        </r>
      </text>
    </comment>
    <comment ref="AM8" authorId="0" shapeId="0" xr:uid="{00000000-0006-0000-1600-00002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10/087/2018 $5,520 (2760*2alumnos)</t>
        </r>
      </text>
    </comment>
    <comment ref="AO8" authorId="0" shapeId="0" xr:uid="{00000000-0006-0000-1600-00002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Pao mensualidad septiembre 28/09/2018 dos alumnos
(2760+150)=2,910*2 = 5,820 </t>
        </r>
      </text>
    </comment>
    <comment ref="AQ8" authorId="0" shapeId="0" xr:uid="{00000000-0006-0000-1600-00002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10/10/2018 $5,520 (2760*2alumnos)</t>
        </r>
      </text>
    </comment>
    <comment ref="G9" authorId="0" shapeId="0" xr:uid="{00000000-0006-0000-1600-000028000000}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PAGA INSCRIPCIÓN 
02-02-17 2,600</t>
        </r>
      </text>
    </comment>
    <comment ref="I9" authorId="0" shapeId="0" xr:uid="{00000000-0006-0000-1600-00002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04-05-17 3,500</t>
        </r>
      </text>
    </comment>
    <comment ref="K9" authorId="0" shapeId="0" xr:uid="{00000000-0006-0000-1600-00002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05-06-17 3,000 con un saldo anterior de 257 de los cuales se tomaron 243 para completar dicha mensualidad quedando con un saldo a favor de 14 pesos</t>
        </r>
      </text>
    </comment>
    <comment ref="M9" authorId="0" shapeId="0" xr:uid="{00000000-0006-0000-1600-00002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17-07-17 3,600</t>
        </r>
      </text>
    </comment>
    <comment ref="O9" authorId="0" shapeId="0" xr:uid="{00000000-0006-0000-1600-00002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28/08/2017 $3600</t>
        </r>
      </text>
    </comment>
    <comment ref="Q9" authorId="0" shapeId="0" xr:uid="{00000000-0006-0000-1600-00002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02/10/2017 $3600 quedando pendientes 172.50</t>
        </r>
      </text>
    </comment>
    <comment ref="S9" authorId="0" shapeId="0" xr:uid="{00000000-0006-0000-1600-00002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Pago28/11/2017 $3950 mensualidad complemento sep 172.50 + oct 3772.50)=3945</t>
        </r>
      </text>
    </comment>
    <comment ref="U9" authorId="0" shapeId="0" xr:uid="{00000000-0006-0000-1600-00002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4000 08/01/2018 $3,940-4000 = 60 abono 60 a dic </t>
        </r>
      </text>
    </comment>
    <comment ref="W9" authorId="0" shapeId="0" xr:uid="{00000000-0006-0000-1600-00003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30/01/2018 $3750 (3772.50dic y abono37.50a enero)</t>
        </r>
      </text>
    </comment>
    <comment ref="Y9" authorId="0" shapeId="0" xr:uid="{00000000-0006-0000-1600-00003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10/03/2018 4,000 enero(3450+150+3459)=3945 y abono 92.50 a febrero</t>
        </r>
      </text>
    </comment>
    <comment ref="AA9" authorId="0" shapeId="0" xr:uid="{00000000-0006-0000-1600-00003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03/04/2018 4,000 febrero pago 3,852.5 y abono 147.50 a marzo </t>
        </r>
      </text>
    </comment>
    <comment ref="AC9" authorId="0" shapeId="0" xr:uid="{00000000-0006-0000-1600-00003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02/05/2018 4,000 marzo pago 3,797.50 y abono  202.50 a abril </t>
        </r>
      </text>
    </comment>
    <comment ref="AE9" authorId="0" shapeId="0" xr:uid="{00000000-0006-0000-1600-00003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31/05/2018 3,800
 pago comp abril $ 3,570  y abono 230 a  mayo</t>
        </r>
      </text>
    </comment>
    <comment ref="AG9" authorId="0" shapeId="0" xr:uid="{00000000-0006-0000-1600-00003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complemento mensualidad MAYO 29/06/2018 3,600 abono 57.50 a junio
</t>
        </r>
      </text>
    </comment>
    <comment ref="AI9" authorId="0" shapeId="0" xr:uid="{00000000-0006-0000-1600-00003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31/07/2018 (3450+150cf+172.50-57.50a favor)=3715   abonanso 5 a agosto</t>
        </r>
      </text>
    </comment>
    <comment ref="AK9" authorId="0" shapeId="0" xr:uid="{00000000-0006-0000-1600-00003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 21/08/2018 (3450+150cf+172.50-5 del mes pasado )=3767.50  abonando 32.50a ago</t>
        </r>
      </text>
    </comment>
    <comment ref="AM9" authorId="0" shapeId="0" xr:uid="{00000000-0006-0000-1600-00003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31/08/2018 (3450+150)=3600</t>
        </r>
      </text>
    </comment>
    <comment ref="AO9" authorId="0" shapeId="0" xr:uid="{00000000-0006-0000-1600-00003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28/09/2018 (3450+150)=3600</t>
        </r>
      </text>
    </comment>
    <comment ref="AQ9" authorId="0" shapeId="0" xr:uid="{00000000-0006-0000-1600-00003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31/10/2018 3600</t>
        </r>
      </text>
    </comment>
    <comment ref="G10" authorId="0" shapeId="0" xr:uid="{00000000-0006-0000-1600-00003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09-02-17 PAGA 5,120 DE DOS ALUMNOS 2,560 DE C/U</t>
        </r>
      </text>
    </comment>
    <comment ref="I10" authorId="0" shapeId="0" xr:uid="{00000000-0006-0000-1600-00003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2 ALUMNOS 3,243C/U*2=6,486 03-05-17 </t>
        </r>
      </text>
    </comment>
    <comment ref="K10" authorId="0" shapeId="0" xr:uid="{00000000-0006-0000-1600-00003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2 ALUMNOS 3,243C/U*2=6,486 02-06-17 </t>
        </r>
      </text>
    </comment>
    <comment ref="M10" authorId="0" shapeId="0" xr:uid="{00000000-0006-0000-1600-00003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2 ALUMNOS 3,243C/U*2=6,486 05-07-17 </t>
        </r>
      </text>
    </comment>
    <comment ref="O10" authorId="0" shapeId="0" xr:uid="{00000000-0006-0000-1600-00003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04-08-17 6486 DOS ALUMNOS </t>
        </r>
      </text>
    </comment>
    <comment ref="Q10" authorId="0" shapeId="0" xr:uid="{00000000-0006-0000-1600-00004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05/09/2017 PAGO DOS ALUMNOS 3243=6486</t>
        </r>
      </text>
    </comment>
    <comment ref="S10" authorId="0" shapeId="0" xr:uid="{00000000-0006-0000-1600-00004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06/10/217 $6900 DOS ALUMNOS DE 3450 C/U</t>
        </r>
      </text>
    </comment>
    <comment ref="U10" authorId="0" shapeId="0" xr:uid="{00000000-0006-0000-1600-00004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30/11/2017 pago 2 alumnos 3600*2=7,200</t>
        </r>
      </text>
    </comment>
    <comment ref="W10" authorId="0" shapeId="0" xr:uid="{00000000-0006-0000-1600-00004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13/12/2017 pago 2 alumnos 3450*2=6,900</t>
        </r>
      </text>
    </comment>
    <comment ref="Y10" authorId="0" shapeId="0" xr:uid="{00000000-0006-0000-1600-00004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7200 2 ALUMNOS 15/01/2018 $3,600 teniendo 150 a favor C/U</t>
        </r>
      </text>
    </comment>
    <comment ref="AA10" authorId="0" shapeId="0" xr:uid="{00000000-0006-0000-1600-00004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15/02/2018 pago 2 alumnos 7200 (3450+3450)=6900 teniendo saldo a favor de 300 (150c/u</t>
        </r>
      </text>
    </comment>
    <comment ref="AC10" authorId="0" shapeId="0" xr:uid="{00000000-0006-0000-1600-00004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05/03/2018 2 alumnos $5,886 se pago ese monto por que tenian saldo a favor (3243*2=6486-600saldo a favor=5,886</t>
        </r>
      </text>
    </comment>
    <comment ref="AE10" authorId="0" shapeId="0" xr:uid="{00000000-0006-0000-1600-00004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2 alumnos $6,486 
2 alumnos 3243 c/u</t>
        </r>
      </text>
    </comment>
    <comment ref="AG10" authorId="0" shapeId="0" xr:uid="{00000000-0006-0000-1600-00004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2 alumnos $6,486 
2 alumnos 3243 c/u</t>
        </r>
      </text>
    </comment>
    <comment ref="AI10" authorId="0" shapeId="0" xr:uid="{00000000-0006-0000-1600-00004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2 alumnos $6,900 
2 alumnos 3450 c/u</t>
        </r>
      </text>
    </comment>
    <comment ref="AK10" authorId="0" shapeId="0" xr:uid="{00000000-0006-0000-1600-00004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2 alumnos $6,486 
2 alumnos 3243 c/u</t>
        </r>
      </text>
    </comment>
    <comment ref="AM10" authorId="0" shapeId="0" xr:uid="{00000000-0006-0000-1600-00004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07/08/2018 2 alumnos $6,900 
2 alumnos 3450 c/u</t>
        </r>
      </text>
    </comment>
    <comment ref="AO10" authorId="0" shapeId="0" xr:uid="{00000000-0006-0000-1600-00004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05/09/2018 $6,486  2 alumnos 3243 c/u  </t>
        </r>
      </text>
    </comment>
    <comment ref="AQ10" authorId="0" shapeId="0" xr:uid="{00000000-0006-0000-1600-00004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 2 alumnos $6,900 
2 alumnos 3450 c/u</t>
        </r>
      </text>
    </comment>
    <comment ref="G11" authorId="0" shapeId="0" xr:uid="{00000000-0006-0000-1600-00004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28-04-17 3,200</t>
        </r>
      </text>
    </comment>
    <comment ref="I11" authorId="0" shapeId="0" xr:uid="{00000000-0006-0000-1600-00004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10-05-17 3,450 </t>
        </r>
      </text>
    </comment>
    <comment ref="K11" authorId="0" shapeId="0" xr:uid="{00000000-0006-0000-1600-00005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20-07-17 5,520 DOS ALUMNOS 2,760 C/U +1770 30-06-17 CUBRIENDO JUNIO</t>
        </r>
      </text>
    </comment>
    <comment ref="M11" authorId="0" shapeId="0" xr:uid="{00000000-0006-0000-1600-00005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15/08/2017 PAGA DOS ALUMNOS 5520/2 =2760
</t>
        </r>
      </text>
    </comment>
    <comment ref="Q11" authorId="0" shapeId="0" xr:uid="{00000000-0006-0000-1600-00005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06/11/2017 $2760  
 pago $11,040 x 2 alumnos mensualidades de septiembre y octubre </t>
        </r>
      </text>
    </comment>
    <comment ref="S11" authorId="0" shapeId="0" xr:uid="{00000000-0006-0000-1600-00005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06/11/2017 $2760  
 pago $11,040 x 2 alumnos mensualidades de septiembre y octubre </t>
        </r>
      </text>
    </comment>
    <comment ref="U11" authorId="0" shapeId="0" xr:uid="{00000000-0006-0000-1600-00005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y diciembre 28/11/2017 $2760  
 pago $11,040 x 2 alumnos mensualidades </t>
        </r>
      </text>
    </comment>
    <comment ref="W11" authorId="0" shapeId="0" xr:uid="{00000000-0006-0000-1600-00005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y diciembre 28/11/2017 $2760  
 pago $11,040 x 2 alumnos mensualidades </t>
        </r>
      </text>
    </comment>
    <comment ref="Y11" authorId="0" shapeId="0" xr:uid="{00000000-0006-0000-1600-00005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25/01/2018  7,200  2 alumnos (2760+150)2910*2=5,820 quedando saldo a favor de 1380 </t>
        </r>
      </text>
    </comment>
    <comment ref="AA11" authorId="0" shapeId="0" xr:uid="{00000000-0006-0000-1600-00005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02/03/2018 2 alumnos (2760+150+138.)=3048 *2 = 6096-1380saldo a favor= 4716</t>
        </r>
      </text>
    </comment>
    <comment ref="AC11" authorId="0" shapeId="0" xr:uid="{00000000-0006-0000-1600-00005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14/03/2018 $5,520 (2760*2alumnos)</t>
        </r>
      </text>
    </comment>
    <comment ref="AE11" authorId="0" shapeId="0" xr:uid="{00000000-0006-0000-1600-00005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13/04/2018 $5,520 (2760*2alumnos)</t>
        </r>
      </text>
    </comment>
    <comment ref="AG11" authorId="0" shapeId="0" xr:uid="{00000000-0006-0000-1600-00005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Pao mensualidad mayo 21/05/2018 dos alumnos
(2760+150)=2,910*2 = 5,820 </t>
        </r>
      </text>
    </comment>
    <comment ref="AI11" authorId="0" shapeId="0" xr:uid="{00000000-0006-0000-1600-00005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08/06/2018 $5,520 (2760*2alumnos)</t>
        </r>
      </text>
    </comment>
    <comment ref="AK11" authorId="0" shapeId="0" xr:uid="{00000000-0006-0000-1600-00005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Pao mensualidad mayo 20/07/2018 dos alumnos
(2760+150)=2,910*2 = 5,820 </t>
        </r>
      </text>
    </comment>
    <comment ref="AM11" authorId="0" shapeId="0" xr:uid="{00000000-0006-0000-1600-00005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10/087/2018 $5,520 (2760*2alumnos)</t>
        </r>
      </text>
    </comment>
    <comment ref="AO11" authorId="0" shapeId="0" xr:uid="{00000000-0006-0000-1600-00005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Pao mensualidad septiembre 28/09/2018 dos alumnos
(2760+150)=2,910*2 = 5,820 </t>
        </r>
      </text>
    </comment>
    <comment ref="AQ11" authorId="0" shapeId="0" xr:uid="{00000000-0006-0000-1600-00005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10/10/2018 $5,520 (2760*2alumnos)</t>
        </r>
      </text>
    </comment>
    <comment ref="G12" authorId="0" shapeId="0" xr:uid="{00000000-0006-0000-1600-00006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16-05-17 3,200</t>
        </r>
      </text>
    </comment>
    <comment ref="I12" authorId="0" shapeId="0" xr:uid="{00000000-0006-0000-1600-00006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MAYO Y JUNIO 05-06-17 6,693 (3,450MAYO Y 3,243JUNIO)</t>
        </r>
      </text>
    </comment>
    <comment ref="K12" authorId="0" shapeId="0" xr:uid="{00000000-0006-0000-1600-00006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MAYO Y JUNIO 05-06-17 6,693 (3,450MAYO Y 3,243JUNIO)</t>
        </r>
      </text>
    </comment>
    <comment ref="M12" authorId="0" shapeId="0" xr:uid="{00000000-0006-0000-1600-00006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03-07-17 3,243</t>
        </r>
      </text>
    </comment>
    <comment ref="O12" authorId="0" shapeId="0" xr:uid="{00000000-0006-0000-1600-00006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27-07-17 3,243</t>
        </r>
      </text>
    </comment>
    <comment ref="Q12" authorId="0" shapeId="0" xr:uid="{00000000-0006-0000-1600-00006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04/09/2017 $3243</t>
        </r>
      </text>
    </comment>
    <comment ref="S12" authorId="0" shapeId="0" xr:uid="{00000000-0006-0000-1600-00006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$3,243 03/10/2017</t>
        </r>
      </text>
    </comment>
    <comment ref="U12" authorId="0" shapeId="0" xr:uid="{00000000-0006-0000-1600-00006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31/10/2017 $3243</t>
        </r>
      </text>
    </comment>
    <comment ref="W12" authorId="0" shapeId="0" xr:uid="{00000000-0006-0000-1600-00006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04/11/2017 $3243</t>
        </r>
      </text>
    </comment>
    <comment ref="Y12" authorId="0" shapeId="0" xr:uid="{00000000-0006-0000-1600-00006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04/01/2018 $3,243</t>
        </r>
      </text>
    </comment>
    <comment ref="AA12" authorId="0" shapeId="0" xr:uid="{00000000-0006-0000-1600-00006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02/02/2018 $3,243</t>
        </r>
      </text>
    </comment>
    <comment ref="AC12" authorId="0" shapeId="0" xr:uid="{00000000-0006-0000-1600-00006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02/03/2018 $3,243</t>
        </r>
      </text>
    </comment>
    <comment ref="AE12" authorId="0" shapeId="0" xr:uid="{00000000-0006-0000-1600-00006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09/04/2018 $3450</t>
        </r>
      </text>
    </comment>
    <comment ref="AG12" authorId="0" shapeId="0" xr:uid="{00000000-0006-0000-1600-00006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07/05/2018 $3450</t>
        </r>
      </text>
    </comment>
    <comment ref="AI12" authorId="0" shapeId="0" xr:uid="{00000000-0006-0000-1600-00006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01/06/2018 $3,243</t>
        </r>
      </text>
    </comment>
    <comment ref="AK12" authorId="0" shapeId="0" xr:uid="{00000000-0006-0000-1600-00006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03/07/2018 $3,243</t>
        </r>
      </text>
    </comment>
    <comment ref="AM12" authorId="0" shapeId="0" xr:uid="{00000000-0006-0000-1600-00007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02/08/2018 $3243</t>
        </r>
      </text>
    </comment>
    <comment ref="AO12" authorId="0" shapeId="0" xr:uid="{00000000-0006-0000-1600-00007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03/09/2018 $3243</t>
        </r>
      </text>
    </comment>
    <comment ref="AQ12" authorId="0" shapeId="0" xr:uid="{00000000-0006-0000-1600-00007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04/10/2018 $3243</t>
        </r>
      </text>
    </comment>
    <comment ref="G13" authorId="0" shapeId="0" xr:uid="{00000000-0006-0000-1600-00007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
30-03-17 2,560</t>
        </r>
      </text>
    </comment>
    <comment ref="I13" authorId="0" shapeId="0" xr:uid="{00000000-0006-0000-1600-00007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26-05-17 3,650</t>
        </r>
      </text>
    </comment>
    <comment ref="K13" authorId="0" shapeId="0" xr:uid="{00000000-0006-0000-1600-00007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18-07-17 3,822.50 </t>
        </r>
      </text>
    </comment>
    <comment ref="M13" authorId="0" shapeId="0" xr:uid="{00000000-0006-0000-1600-00007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18-07-17 3,650 </t>
        </r>
      </text>
    </comment>
    <comment ref="O13" authorId="0" shapeId="0" xr:uid="{00000000-0006-0000-1600-00007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19/09/2017 (3450 insc+150cf+172.50int=3772.50)
</t>
        </r>
      </text>
    </comment>
    <comment ref="Q13" authorId="0" shapeId="0" xr:uid="{00000000-0006-0000-1600-00007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18/10/2017 $3,772.50
</t>
        </r>
      </text>
    </comment>
    <comment ref="S13" authorId="0" shapeId="0" xr:uid="{00000000-0006-0000-1600-00007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y noviembre 8 062.50 10/01/2018 (3450+150cf+517.50int)=4417.50   nov(3450+150+395)3945</t>
        </r>
      </text>
    </comment>
    <comment ref="U13" authorId="0" shapeId="0" xr:uid="{00000000-0006-0000-1600-00007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y noviembre 8 062.50 10/01/2018 (3450+150cf+517.50int)=4417.50   nov(3450+150+395)3945</t>
        </r>
      </text>
    </comment>
    <comment ref="W13" authorId="0" shapeId="0" xr:uid="{00000000-0006-0000-1600-00007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diciembre, enero, febrero y marzo 14/03/2018 13,800 quedando en acuerdo con Moni de no pagar recargos</t>
        </r>
      </text>
    </comment>
    <comment ref="Y13" authorId="0" shapeId="0" xr:uid="{00000000-0006-0000-1600-00007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diciembre, enero, febrero y marzo 14/03/2018 13,800 quedando en acuerdo con Moni de no pagar recargos</t>
        </r>
      </text>
    </comment>
    <comment ref="AA13" authorId="0" shapeId="0" xr:uid="{00000000-0006-0000-1600-00007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diciembre, enero, febrero y marzo 14/03/2018 13,800 quedando en acuerdo con Moni de no pagar recargos</t>
        </r>
      </text>
    </comment>
    <comment ref="AC13" authorId="0" shapeId="0" xr:uid="{00000000-0006-0000-1600-00007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diciembre, enero, febrero y marzo 14/03/2018 13,800 quedando en acuerdo con Moni de no pagar recargos</t>
        </r>
      </text>
    </comment>
    <comment ref="AE13" authorId="0" shapeId="0" xr:uid="{00000000-0006-0000-1600-00007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abril a octubre 01/11/2018 3450*7=24,150 se condonaron intereses por autorización de la gerente </t>
        </r>
      </text>
    </comment>
    <comment ref="AG13" authorId="0" shapeId="0" xr:uid="{00000000-0006-0000-1600-00008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abril a octubre 01/11/2018 3450*7=24,150 se condonaron intereses por autorización de la gerente </t>
        </r>
      </text>
    </comment>
    <comment ref="AI13" authorId="0" shapeId="0" xr:uid="{00000000-0006-0000-1600-00008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abril a octubre 01/11/2018 3450*7=24,150 se condonaron intereses por autorización de la gerente </t>
        </r>
      </text>
    </comment>
    <comment ref="AK13" authorId="0" shapeId="0" xr:uid="{00000000-0006-0000-1600-00008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abril a octubre 01/11/2018 3450*7=24,150 se condonaron intereses por autorización de la gerente </t>
        </r>
      </text>
    </comment>
    <comment ref="AM13" authorId="0" shapeId="0" xr:uid="{00000000-0006-0000-1600-00008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abril a octubre 01/11/2018 3450*7=24,150 se condonaron intereses por autorización de la gerente </t>
        </r>
      </text>
    </comment>
    <comment ref="AO13" authorId="0" shapeId="0" xr:uid="{00000000-0006-0000-1600-00008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abril a octubre 01/11/2018 3450*7=24,150 se condonaron intereses por autorización de la gerente </t>
        </r>
      </text>
    </comment>
    <comment ref="AQ13" authorId="0" shapeId="0" xr:uid="{00000000-0006-0000-1600-00008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abril a octubre 01/11/2018 3450*7=24,150 se condonaron intereses por autorización de la gerente </t>
        </r>
      </text>
    </comment>
    <comment ref="G14" authorId="0" shapeId="0" xr:uid="{00000000-0006-0000-1600-00008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02-02-17 2,560</t>
        </r>
      </text>
    </comment>
    <comment ref="I14" authorId="0" shapeId="0" xr:uid="{00000000-0006-0000-1600-00008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04-05-17 3,500</t>
        </r>
      </text>
    </comment>
    <comment ref="K14" authorId="0" shapeId="0" xr:uid="{00000000-0006-0000-1600-00008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05-06-17 3,000 con un saldo anterior de 257 de los cuales se tomaron 243 para completar dicha mensualidad quedando con un saldo a favor de 14 pesos</t>
        </r>
      </text>
    </comment>
    <comment ref="M14" authorId="0" shapeId="0" xr:uid="{00000000-0006-0000-1600-00008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17-07-17 3,600</t>
        </r>
      </text>
    </comment>
    <comment ref="O14" authorId="0" shapeId="0" xr:uid="{00000000-0006-0000-1600-00008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28/08/2017 $3600</t>
        </r>
      </text>
    </comment>
    <comment ref="Q14" authorId="0" shapeId="0" xr:uid="{00000000-0006-0000-1600-00008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02/10/2017 $3600 quedando pendientes 172.50</t>
        </r>
      </text>
    </comment>
    <comment ref="S14" authorId="0" shapeId="0" xr:uid="{00000000-0006-0000-1600-00008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Pago21/11/2017 complmento mensualidad sept y pago mensualidad octubre (172.50sept + 3772.50 oct)=3945</t>
        </r>
      </text>
    </comment>
    <comment ref="U14" authorId="0" shapeId="0" xr:uid="{00000000-0006-0000-1600-00008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02/01/2018 3450+150cf+340int=3,940 - 3300 =640</t>
        </r>
      </text>
    </comment>
    <comment ref="W14" authorId="0" shapeId="0" xr:uid="{00000000-0006-0000-1600-00008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complemento noviembre 08/01/2018 $640y abono 3360  a diciembre </t>
        </r>
      </text>
    </comment>
    <comment ref="Y14" authorId="0" shapeId="0" xr:uid="{00000000-0006-0000-1600-00008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complemento nov 12/01/2018 (412.50+men enero 3450)=3862.50 saldo a favor de 137.50</t>
        </r>
      </text>
    </comment>
    <comment ref="AA14" authorId="0" shapeId="0" xr:uid="{00000000-0006-0000-1600-00009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03/04/2018 4,000 febrero pago (3450+150+207.50)=3,807.50 y abono 192.50 a marzo </t>
        </r>
      </text>
    </comment>
    <comment ref="AC14" authorId="0" shapeId="0" xr:uid="{00000000-0006-0000-1600-00009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complemento menualidad marzo 19/05/2018 y $3752.50 y abono 47.50 a abril </t>
        </r>
      </text>
    </comment>
    <comment ref="AE14" authorId="0" shapeId="0" xr:uid="{00000000-0006-0000-1600-00009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30/06/2018 y abono 102 a mayo </t>
        </r>
      </text>
    </comment>
    <comment ref="AG14" authorId="0" shapeId="0" xr:uid="{00000000-0006-0000-1600-00009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mensalidad mayo 28/07/2018 (3450+150cf+345-102.50 a favor)=3842.50 y 157.50 a junio</t>
        </r>
      </text>
    </comment>
    <comment ref="AI14" authorId="0" shapeId="0" xr:uid="{00000000-0006-0000-1600-00009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mensalidad junio 31/08/2018 (3450+150cf+345-157.50 a favor)=3842.50 y 212 a julio</t>
        </r>
      </text>
    </comment>
    <comment ref="AK14" authorId="0" shapeId="0" xr:uid="{00000000-0006-0000-1600-00009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mensalidad julio 29/09/2018 (3450+150cf+345-215.50 a favor)=3735.50 y 67.50 a agosto </t>
        </r>
      </text>
    </comment>
    <comment ref="AM14" authorId="0" shapeId="0" xr:uid="{00000000-0006-0000-1600-00009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15/12/2018 4000 </t>
        </r>
      </text>
    </comment>
    <comment ref="AO14" authorId="0" shapeId="0" xr:uid="{00000000-0006-0000-1600-00009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/01/2019 $3500</t>
        </r>
      </text>
    </comment>
    <comment ref="AQ14" authorId="0" shapeId="0" xr:uid="{00000000-0006-0000-1600-00009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10/03/2019 (1012.50 int ante +3450 +150cf+862.50int)=5,475</t>
        </r>
      </text>
    </comment>
    <comment ref="G15" authorId="0" shapeId="0" xr:uid="{00000000-0006-0000-1600-00009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INSCRIPCIONES 21-06-17 2 ALUMNOS 3,200 C/u</t>
        </r>
      </text>
    </comment>
    <comment ref="I15" authorId="0" shapeId="0" xr:uid="{00000000-0006-0000-1600-00009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5 MENSUALIDADES DE 2 ALUMNOS 4,002*2=8,004*5=40,020 05-05-17 PAGA MAYO,JUNIO,JULIO,AGOSTO Y SEPTIEMBRE</t>
        </r>
      </text>
    </comment>
    <comment ref="K15" authorId="0" shapeId="0" xr:uid="{00000000-0006-0000-1600-00009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5 MENSUALIDADES DE 2 ALUMNOS 4,002*2=8,004*5=40,020 05-05-17 PAGA MAYO,JUNIO,JULIO,AGOSTO Y SEPTIEMBRE</t>
        </r>
      </text>
    </comment>
    <comment ref="M15" authorId="0" shapeId="0" xr:uid="{00000000-0006-0000-1600-00009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5 MENSUALIDADES DE 2 ALUMNOS 4,002*2=8,004*5=40,020 05-05-17 PAGA MAYO,JUNIO,JULIO,AGOSTO Y SEPTIEMBRE</t>
        </r>
      </text>
    </comment>
    <comment ref="O15" authorId="0" shapeId="0" xr:uid="{00000000-0006-0000-1600-00009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5 MENSUALIDADES DE 2 ALUMNOS 4,002*2=8,004*5=40,020 05-05-17 PAGA MAYO,JUNIO,JULIO,AGOSTO Y SEPTIEMBRE</t>
        </r>
      </text>
    </comment>
    <comment ref="Q15" authorId="0" shapeId="0" xr:uid="{00000000-0006-0000-1600-00009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5 MENSUALIDADES DE 2 ALUMNOS 4,002*2=8,004*5=40,020 05-05-17 PAGA MAYO,JUNIO,JULIO,AGOSTO Y SEPTIEMBRE</t>
        </r>
      </text>
    </comment>
    <comment ref="S15" authorId="0" shapeId="0" xr:uid="{00000000-0006-0000-1600-00009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23/11/2017 dos alumnos =4002*2=8004</t>
        </r>
      </text>
    </comment>
    <comment ref="U15" authorId="0" shapeId="0" xr:uid="{00000000-0006-0000-1600-0000A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y diciembre 27/11/2017 TRES alumnos =4002*2meses*3alumnos=24,012</t>
        </r>
      </text>
    </comment>
    <comment ref="W15" authorId="0" shapeId="0" xr:uid="{00000000-0006-0000-1600-0000A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y diciembre 27/11/2017 dos alumnos =4002*2meses*3alumnos=24,012</t>
        </r>
      </text>
    </comment>
    <comment ref="Y15" authorId="0" shapeId="0" xr:uid="{00000000-0006-0000-1600-0000A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A15" authorId="0" shapeId="0" xr:uid="{00000000-0006-0000-1600-0000A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C15" authorId="0" shapeId="0" xr:uid="{00000000-0006-0000-1600-0000A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E15" authorId="0" shapeId="0" xr:uid="{00000000-0006-0000-1600-0000A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G15" authorId="0" shapeId="0" xr:uid="{00000000-0006-0000-1600-0000A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3er semestre 21/05/2018 $24,012 mayo, junio, julio, agosto, sep, y oct  </t>
        </r>
      </text>
    </comment>
    <comment ref="AI15" authorId="0" shapeId="0" xr:uid="{00000000-0006-0000-1600-0000A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3er semestre 21/05/2018 $24,012 mayo, junio, julio, agosto, sep, y oct  </t>
        </r>
      </text>
    </comment>
    <comment ref="AK15" authorId="0" shapeId="0" xr:uid="{00000000-0006-0000-1600-0000A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3er semestre 21/05/2018 $24,012 mayo, junio, julio, agosto, sep, y oct  </t>
        </r>
      </text>
    </comment>
    <comment ref="AM15" authorId="0" shapeId="0" xr:uid="{00000000-0006-0000-1600-0000A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3er semestre 21/05/2018 $24,012 mayo, junio, julio, agosto, sep, y oct  </t>
        </r>
      </text>
    </comment>
    <comment ref="AO15" authorId="0" shapeId="0" xr:uid="{00000000-0006-0000-1600-0000A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3er semestre 21/05/2018 $24,012 mayo, junio, julio, agosto, sep, y oct  </t>
        </r>
      </text>
    </comment>
    <comment ref="AQ15" authorId="0" shapeId="0" xr:uid="{00000000-0006-0000-1600-0000A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3er semestre 21/05/2018 $24,012 mayo, junio, julio, agosto, sep, y oct  </t>
        </r>
      </text>
    </comment>
    <comment ref="D16" authorId="0" shapeId="0" xr:uid="{00000000-0006-0000-1600-0000A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HABLO DIRECTAMENTE CON MONI Y SE LE DIO PRECIO DE SOCIO </t>
        </r>
      </text>
    </comment>
    <comment ref="G16" authorId="0" shapeId="0" xr:uid="{00000000-0006-0000-1600-0000A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26-04-17</t>
        </r>
      </text>
    </comment>
    <comment ref="I16" authorId="0" shapeId="0" xr:uid="{00000000-0006-0000-1600-0000A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22-05-17 3,600</t>
        </r>
      </text>
    </comment>
    <comment ref="K16" authorId="0" shapeId="0" xr:uid="{00000000-0006-0000-1600-0000A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19-06-17 3,600</t>
        </r>
      </text>
    </comment>
    <comment ref="M16" authorId="0" shapeId="0" xr:uid="{00000000-0006-0000-1600-0000B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29-07-17 3,600</t>
        </r>
      </text>
    </comment>
    <comment ref="O16" authorId="0" shapeId="0" xr:uid="{00000000-0006-0000-1600-0000B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$3780 (3450 MN+150CF+172.50=3772.50  13/09/2017</t>
        </r>
      </text>
    </comment>
    <comment ref="Q16" authorId="0" shapeId="0" xr:uid="{00000000-0006-0000-1600-0000B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$3600 26/09/2017
(3450+150)=3600
</t>
        </r>
      </text>
    </comment>
    <comment ref="S16" authorId="0" shapeId="0" xr:uid="{00000000-0006-0000-1600-0000B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25/10/2017 $3600 </t>
        </r>
      </text>
    </comment>
    <comment ref="U16" authorId="0" shapeId="0" xr:uid="{00000000-0006-0000-1600-0000B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13/11/2017 $3450 </t>
        </r>
      </text>
    </comment>
    <comment ref="W16" authorId="0" shapeId="0" xr:uid="{00000000-0006-0000-1600-0000B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13/12/2017 $3,450</t>
        </r>
      </text>
    </comment>
    <comment ref="Y16" authorId="0" shapeId="0" xr:uid="{00000000-0006-0000-1600-0000B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15/01/2018 $3,450</t>
        </r>
      </text>
    </comment>
    <comment ref="AA16" authorId="0" shapeId="0" xr:uid="{00000000-0006-0000-1600-0000B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12/02/2018 $3450</t>
        </r>
      </text>
    </comment>
    <comment ref="AC16" authorId="0" shapeId="0" xr:uid="{00000000-0006-0000-1600-0000B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08/03/2018 $3450</t>
        </r>
      </text>
    </comment>
    <comment ref="AE16" authorId="0" shapeId="0" xr:uid="{00000000-0006-0000-1600-0000B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06/04/2018 $3450</t>
        </r>
      </text>
    </comment>
    <comment ref="AG16" authorId="0" shapeId="0" xr:uid="{00000000-0006-0000-1600-0000B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14/05/2018 $3450</t>
        </r>
      </text>
    </comment>
    <comment ref="AI16" authorId="0" shapeId="0" xr:uid="{00000000-0006-0000-1600-0000B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12/06/2018 $3450</t>
        </r>
      </text>
    </comment>
    <comment ref="AK16" authorId="0" shapeId="0" xr:uid="{00000000-0006-0000-1600-0000B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09/07/2018 $3450</t>
        </r>
      </text>
    </comment>
    <comment ref="AM16" authorId="0" shapeId="0" xr:uid="{00000000-0006-0000-1600-0000B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24/08/2018 $3600 </t>
        </r>
      </text>
    </comment>
    <comment ref="AO16" authorId="0" shapeId="0" xr:uid="{00000000-0006-0000-1600-0000B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17/09/2018 (3450+150)=3600</t>
        </r>
      </text>
    </comment>
    <comment ref="AQ16" authorId="0" shapeId="0" xr:uid="{00000000-0006-0000-1600-0000B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12/10/2018 $3600</t>
        </r>
      </text>
    </comment>
    <comment ref="G17" authorId="0" shapeId="0" xr:uid="{00000000-0006-0000-1600-0000C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INSCRIPCIONES 21-06-17 2 ALUMNOS 3,200 C/u</t>
        </r>
      </text>
    </comment>
    <comment ref="I17" authorId="0" shapeId="0" xr:uid="{00000000-0006-0000-1600-0000C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5 MENSUALIDADES DE 2 ALUMNOS 4,002*2=8,004*5=40,020 05-05-17 PAGA MAYO,JUNIO,JULIO,AGOSTO Y SEPTIEMBRE</t>
        </r>
      </text>
    </comment>
    <comment ref="K17" authorId="0" shapeId="0" xr:uid="{00000000-0006-0000-1600-0000C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5 MENSUALIDADES DE 2 ALUMNOS 4,002*2=8,004*5=40,020 05-05-17 PAGA MAYO,JUNIO,JULIO,AGOSTO Y SEPTIEMBRE</t>
        </r>
      </text>
    </comment>
    <comment ref="M17" authorId="0" shapeId="0" xr:uid="{00000000-0006-0000-1600-0000C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5 MENSUALIDADES DE 2 ALUMNOS 4,002*2=8,004*5=40,020 05-05-17 PAGA MAYO,JUNIO,JULIO,AGOSTO Y SEPTIEMBRE</t>
        </r>
      </text>
    </comment>
    <comment ref="O17" authorId="0" shapeId="0" xr:uid="{00000000-0006-0000-1600-0000C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5 MENSUALIDADES DE 2 ALUMNOS 4,002*2=8,004*5=40,020 05-05-17 PAGA MAYO,JUNIO,JULIO,AGOSTO Y SEPTIEMBRE</t>
        </r>
      </text>
    </comment>
    <comment ref="Q17" authorId="0" shapeId="0" xr:uid="{00000000-0006-0000-1600-0000C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5 MENSUALIDADES DE 2 ALUMNOS 4,002*2=8,004*5=40,020 05-05-17 PAGA MAYO,JUNIO,JULIO,AGOSTO Y SEPTIEMBRE</t>
        </r>
      </text>
    </comment>
    <comment ref="S17" authorId="0" shapeId="0" xr:uid="{00000000-0006-0000-1600-0000C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23/11/2017 dos alumnos =4002*2=8004</t>
        </r>
      </text>
    </comment>
    <comment ref="U17" authorId="0" shapeId="0" xr:uid="{00000000-0006-0000-1600-0000C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y diciembre 27/11/2017 dos alumnos =4002*2meses*3alumnos=24,012</t>
        </r>
      </text>
    </comment>
    <comment ref="W17" authorId="0" shapeId="0" xr:uid="{00000000-0006-0000-1600-0000C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y diciembre 27/11/2017 dos alumnos =4002*2meses*3alumnos=24,012</t>
        </r>
      </text>
    </comment>
    <comment ref="Y17" authorId="0" shapeId="0" xr:uid="{00000000-0006-0000-1600-0000C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A17" authorId="0" shapeId="0" xr:uid="{00000000-0006-0000-1600-0000C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C17" authorId="0" shapeId="0" xr:uid="{00000000-0006-0000-1600-0000C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E17" authorId="0" shapeId="0" xr:uid="{00000000-0006-0000-1600-0000C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G17" authorId="0" shapeId="0" xr:uid="{00000000-0006-0000-1600-0000C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04/05/2018 $3243</t>
        </r>
      </text>
    </comment>
    <comment ref="AI17" authorId="0" shapeId="0" xr:uid="{00000000-0006-0000-1600-0000C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05/06/2018 $3,243 nota: pago con tc pero se realizo traspaso al itc </t>
        </r>
      </text>
    </comment>
    <comment ref="G18" authorId="0" shapeId="0" xr:uid="{00000000-0006-0000-1600-0000C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09-02-17 PAGA 5,120 DE DOS ALUMNOS 2,560 DE C/U</t>
        </r>
      </text>
    </comment>
    <comment ref="I18" authorId="0" shapeId="0" xr:uid="{00000000-0006-0000-1600-0000D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2 ALUMNOS 3,243C/U*2=6,486 03-05-17 </t>
        </r>
      </text>
    </comment>
    <comment ref="K18" authorId="0" shapeId="0" xr:uid="{00000000-0006-0000-1600-0000D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2 ALUMNOS 3,243C/U*2=6,486 02-06-17 </t>
        </r>
      </text>
    </comment>
    <comment ref="M18" authorId="0" shapeId="0" xr:uid="{00000000-0006-0000-1600-0000D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2 ALUMNOS 3,243C/U*2=6,486 05-07-17 </t>
        </r>
      </text>
    </comment>
    <comment ref="O18" authorId="0" shapeId="0" xr:uid="{00000000-0006-0000-1600-0000D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04-08-17 6486 DOS ALUMNOS </t>
        </r>
      </text>
    </comment>
    <comment ref="Q18" authorId="0" shapeId="0" xr:uid="{00000000-0006-0000-1600-0000D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05/09/2017 PAGO DOS ALUMNOS 3243=6486</t>
        </r>
      </text>
    </comment>
    <comment ref="S18" authorId="0" shapeId="0" xr:uid="{00000000-0006-0000-1600-0000D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06/10/217 $6900 DOS ALUMNOS DE 3450 C/U</t>
        </r>
      </text>
    </comment>
    <comment ref="U18" authorId="0" shapeId="0" xr:uid="{00000000-0006-0000-1600-0000D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30/11/2017 pago 2 alumnos 3600*2=7,200</t>
        </r>
      </text>
    </comment>
    <comment ref="W18" authorId="0" shapeId="0" xr:uid="{00000000-0006-0000-1600-0000D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13/12/2017 pago 2 alumnos 3450*2=6,900</t>
        </r>
      </text>
    </comment>
    <comment ref="Y18" authorId="0" shapeId="0" xr:uid="{00000000-0006-0000-1600-0000D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7200 2 ALUMNOS 15/01/2018 $3,600 teniendo 150 a favor C/U</t>
        </r>
      </text>
    </comment>
    <comment ref="AA18" authorId="0" shapeId="0" xr:uid="{00000000-0006-0000-1600-0000D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15/02/2018 pago 2 alumnos 7200 (3450+3450)=6900 teniendo saldo a favor de 300 (150c/u</t>
        </r>
      </text>
    </comment>
    <comment ref="AC18" authorId="0" shapeId="0" xr:uid="{00000000-0006-0000-1600-0000D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05/03/2018 2 alumnos $5,886 se pago ese monto por que tenian saldo a favor (3243*2=6486-600saldo a favor=5,886</t>
        </r>
      </text>
    </comment>
    <comment ref="AE18" authorId="0" shapeId="0" xr:uid="{00000000-0006-0000-1600-0000D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2 alumnos $6,486 
2 alumnos 3243 c/u</t>
        </r>
      </text>
    </comment>
    <comment ref="AG18" authorId="0" shapeId="0" xr:uid="{00000000-0006-0000-1600-0000D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2 alumnos $6,486 
2 alumnos 3243 c/u</t>
        </r>
      </text>
    </comment>
    <comment ref="AI18" authorId="0" shapeId="0" xr:uid="{00000000-0006-0000-1600-0000D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2 alumnos $6,900 
2 alumnos 3450 c/u</t>
        </r>
      </text>
    </comment>
    <comment ref="AK18" authorId="0" shapeId="0" xr:uid="{00000000-0006-0000-1600-0000D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2 alumnos $6,486 
2 alumnos 3243 c/u</t>
        </r>
      </text>
    </comment>
    <comment ref="AM18" authorId="0" shapeId="0" xr:uid="{00000000-0006-0000-1600-0000D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agosto07/08/2018  2 alumnos $6,900 
2 alumnos 3450 c/u</t>
        </r>
      </text>
    </comment>
    <comment ref="AO18" authorId="0" shapeId="0" xr:uid="{00000000-0006-0000-1600-0000E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05/09/2018 $6,486  2 alumnos 3243 c/u  </t>
        </r>
      </text>
    </comment>
    <comment ref="AQ18" authorId="0" shapeId="0" xr:uid="{00000000-0006-0000-1600-0000E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 2 alumnos $6,900 
2 alumnos 3450 c/u</t>
        </r>
      </text>
    </comment>
    <comment ref="G26" authorId="0" shapeId="0" xr:uid="{00000000-0006-0000-1600-0000E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15-03-17 3200</t>
        </r>
      </text>
    </comment>
    <comment ref="I26" authorId="0" shapeId="0" xr:uid="{00000000-0006-0000-1600-0000E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19/06/2017 $3450 quedando pendientes 150</t>
        </r>
      </text>
    </comment>
    <comment ref="G27" authorId="0" shapeId="0" xr:uid="{00000000-0006-0000-1600-0000E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21-04-17 3,200</t>
        </r>
      </text>
    </comment>
    <comment ref="G28" authorId="0" shapeId="0" xr:uid="{00000000-0006-0000-1600-0000E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INSCRPCIÓN 05-06-2015 3,200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  <author>Auxadmon</author>
    <author>Maggie</author>
  </authors>
  <commentList>
    <comment ref="J2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F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SE LE DA PRECIO DE SOCIO PERO SE FACTURARA A LA EMPRESA CASABE</t>
        </r>
      </text>
    </comment>
    <comment ref="G7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06/11/2018 3200</t>
        </r>
      </text>
    </comment>
    <comment ref="I7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24/11/2018 $3245 pronto pago </t>
        </r>
      </text>
    </comment>
    <comment ref="K7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30/01/2019 $3250 pronto pago </t>
        </r>
      </text>
    </comment>
    <comment ref="M7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07/03/2019 $3450</t>
        </r>
      </text>
    </comment>
    <comment ref="O7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03/04/2019 $3250</t>
        </r>
      </text>
    </comment>
    <comment ref="Q7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03/05/2019 $3250</t>
        </r>
      </text>
    </comment>
    <comment ref="S7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18/06/2019 $3,500 y 100 el 28/07/2019</t>
        </r>
      </text>
    </comment>
    <comment ref="U7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19/07/2019 $3,600</t>
        </r>
      </text>
    </comment>
    <comment ref="W7" authorId="0" shapeId="0" xr:uid="{00000000-0006-0000-1900-00000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28/07/2019 agosto-junio 2020 $35,750 </t>
        </r>
      </text>
    </comment>
    <comment ref="Y7" authorId="0" shapeId="0" xr:uid="{00000000-0006-0000-1900-00000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28/07/2019 agosto-junio 2020 $35,750 </t>
        </r>
      </text>
    </comment>
    <comment ref="AA7" authorId="0" shapeId="0" xr:uid="{00000000-0006-0000-1900-00000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28/07/2019 agosto-junio 2020 $35,750 </t>
        </r>
      </text>
    </comment>
    <comment ref="AC7" authorId="0" shapeId="0" xr:uid="{00000000-0006-0000-1900-00000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28/07/2019 agosto-junio 2020 $35,750 </t>
        </r>
      </text>
    </comment>
    <comment ref="AE7" authorId="0" shapeId="0" xr:uid="{00000000-0006-0000-1900-00000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28/07/2019 agosto-junio 2020 $35,750 </t>
        </r>
      </text>
    </comment>
    <comment ref="AG7" authorId="0" shapeId="0" xr:uid="{00000000-0006-0000-1900-00001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28/07/2019 agosto-junio 2020 $35,750 </t>
        </r>
      </text>
    </comment>
    <comment ref="AI7" authorId="0" shapeId="0" xr:uid="{00000000-0006-0000-1900-00001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28/07/2019 agosto-junio 2020 $35,750 </t>
        </r>
      </text>
    </comment>
    <comment ref="AK7" authorId="0" shapeId="0" xr:uid="{00000000-0006-0000-1900-00001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28/07/2019 agosto-junio 2020 $35,750 </t>
        </r>
      </text>
    </comment>
    <comment ref="AM7" authorId="0" shapeId="0" xr:uid="{00000000-0006-0000-1900-00001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28/07/2019 agosto-junio 2020 $35,750 </t>
        </r>
      </text>
    </comment>
    <comment ref="AO7" authorId="0" shapeId="0" xr:uid="{00000000-0006-0000-1900-00001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28/07/2019 agosto-junio 2020 $35,750 </t>
        </r>
      </text>
    </comment>
    <comment ref="AQ7" authorId="0" shapeId="0" xr:uid="{00000000-0006-0000-1900-00001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28/07/2019 agosto-junio 2020 $35,750 </t>
        </r>
      </text>
    </comment>
    <comment ref="G8" authorId="0" shapeId="0" xr:uid="{00000000-0006-0000-1900-00001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inscripcíon 29/06/2018 $2560</t>
        </r>
      </text>
    </comment>
    <comment ref="I8" authorId="0" shapeId="0" xr:uid="{00000000-0006-0000-1900-00001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enero, febrero, marzo, abril, mayo ,junio 05/12/18 $29,025.00
$4,837.50*6 (se realizo un 10% descuento en saldo total</t>
        </r>
      </text>
    </comment>
    <comment ref="K8" authorId="0" shapeId="0" xr:uid="{00000000-0006-0000-1900-00001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enero, febrero, marzo, abril, mayo ,junio 05/12/18 $29,025.00
$4,837.50*6 (se realizo un 10% descuento en saldo total</t>
        </r>
      </text>
    </comment>
    <comment ref="M8" authorId="0" shapeId="0" xr:uid="{00000000-0006-0000-1900-00001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enero, febrero, marzo, abril, mayo ,junio 05/12/18 $29,025.00
$4,837.50*6 (se realizo un 10% descuento en saldo total</t>
        </r>
      </text>
    </comment>
    <comment ref="O8" authorId="0" shapeId="0" xr:uid="{00000000-0006-0000-1900-00001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enero, febrero, marzo, abril, mayo ,junio 05/12/18 $29,025.00
$4,837.50*6 (se realizo un 10% descuento en saldo total</t>
        </r>
      </text>
    </comment>
    <comment ref="Q8" authorId="0" shapeId="0" xr:uid="{00000000-0006-0000-1900-00001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enero, febrero, marzo, abril, mayo ,junio 05/12/18 $29,025.00
$4,837.50*6 (se realizo un 10% descuento en saldo total</t>
        </r>
      </text>
    </comment>
    <comment ref="S8" authorId="0" shapeId="0" xr:uid="{00000000-0006-0000-1900-00001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enero, febrero, marzo, abril, mayo ,junio 05/12/18 $29,025.00
$4,837.50*6 (se realizo un 10% descuento en saldo total</t>
        </r>
      </text>
    </comment>
    <comment ref="U8" authorId="0" shapeId="0" xr:uid="{00000000-0006-0000-1900-00001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JULIO A DICIEMBRE 04/04/19 $29,025.00
$4,837.50*6 (se realizo un 10% descuento en saldo total</t>
        </r>
      </text>
    </comment>
    <comment ref="W8" authorId="0" shapeId="0" xr:uid="{00000000-0006-0000-1900-00001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JULIO A DICIEMBRE 04/04/19 $29,025.00
$4,837.50*6 (se realizo un 10% descuento en saldo total</t>
        </r>
      </text>
    </comment>
    <comment ref="Y8" authorId="0" shapeId="0" xr:uid="{00000000-0006-0000-1900-00001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JULIO A DICIEMBRE 04/04/19 $29,025.00
$4,837.50*6 (se realizo un 10% descuento en saldo total</t>
        </r>
      </text>
    </comment>
    <comment ref="AA8" authorId="0" shapeId="0" xr:uid="{00000000-0006-0000-1900-00002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JULIO A DICIEMBRE 04/04/19 $29,025.00
$4,837.50*6 (se realizo un 10% descuento en saldo total</t>
        </r>
      </text>
    </comment>
    <comment ref="AC8" authorId="0" shapeId="0" xr:uid="{00000000-0006-0000-1900-00002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JULIO A DICIEMBRE 04/04/19 $29,025.00
$4,837.50*6 (se realizo un 10% descuento en saldo total</t>
        </r>
      </text>
    </comment>
    <comment ref="AE8" authorId="0" shapeId="0" xr:uid="{00000000-0006-0000-1900-00002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JULIO A DICIEMBRE 04/04/19 $29,025.00
$4,837.50*6 (se realizo un 10% descuento en saldo total</t>
        </r>
      </text>
    </comment>
    <comment ref="AG8" authorId="0" shapeId="0" xr:uid="{00000000-0006-0000-1900-00002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Junio 31/12/19 $30,315.00
$5,052.50*6 (se realizo con pronto pago 6%)</t>
        </r>
      </text>
    </comment>
    <comment ref="AI8" authorId="0" shapeId="0" xr:uid="{00000000-0006-0000-1900-00002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Junio 31/12/19 $30,315.00
$5,052.50*6 (se realizo con pronto pago 6%)</t>
        </r>
      </text>
    </comment>
    <comment ref="AK8" authorId="0" shapeId="0" xr:uid="{00000000-0006-0000-1900-00002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Junio 31/12/19 $30,315.00
$5,052.50*6 (se realizo con pronto pago 6%)</t>
        </r>
      </text>
    </comment>
    <comment ref="AM8" authorId="0" shapeId="0" xr:uid="{00000000-0006-0000-1900-00002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Junio 31/12/19 $30,315.00
$5,052.50*6 (se realizo con pronto pago 6%)</t>
        </r>
      </text>
    </comment>
    <comment ref="AO8" authorId="0" shapeId="0" xr:uid="{00000000-0006-0000-1900-00002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Junio 31/12/19 $30,315.00
$5,052.50*6 (se realizo con pronto pago 6%)</t>
        </r>
      </text>
    </comment>
    <comment ref="AQ8" authorId="0" shapeId="0" xr:uid="{00000000-0006-0000-1900-00002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Junio 31/12/19 $30,315.00
$5,052.50*6 (se realizo con pronto pago 6%)</t>
        </r>
      </text>
    </comment>
    <comment ref="G9" authorId="0" shapeId="0" xr:uid="{00000000-0006-0000-1900-00002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23/08/2018 $3200</t>
        </r>
      </text>
    </comment>
    <comment ref="I9" authorId="0" shapeId="0" xr:uid="{00000000-0006-0000-1900-00002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07/12/2018 $5375 </t>
        </r>
      </text>
    </comment>
    <comment ref="K9" authorId="0" shapeId="0" xr:uid="{00000000-0006-0000-1900-00002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14/01/2019 $5375</t>
        </r>
      </text>
    </comment>
    <comment ref="M9" authorId="0" shapeId="0" xr:uid="{00000000-0006-0000-1900-00002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14/02/2019 $5375 </t>
        </r>
      </text>
    </comment>
    <comment ref="O9" authorId="0" shapeId="0" xr:uid="{00000000-0006-0000-1900-00002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07/03/2019 $4,547 ya que tenia saldo a favor </t>
        </r>
      </text>
    </comment>
    <comment ref="Q9" authorId="0" shapeId="0" xr:uid="{00000000-0006-0000-1900-00002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10/04/2019 teniendo un saldo a favor de 577.50</t>
        </r>
      </text>
    </comment>
    <comment ref="S9" authorId="0" shapeId="0" xr:uid="{00000000-0006-0000-1900-00002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15/05/2019 $4,475
(5052.50-577.50a favor)=4,475
</t>
        </r>
      </text>
    </comment>
    <comment ref="U9" authorId="0" shapeId="0" xr:uid="{00000000-0006-0000-1900-00003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13/06/2019 $5,052.50 </t>
        </r>
      </text>
    </comment>
    <comment ref="W9" authorId="0" shapeId="0" xr:uid="{00000000-0006-0000-1900-00003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10/07/2019 $5,052.50</t>
        </r>
      </text>
    </comment>
    <comment ref="Y9" authorId="0" shapeId="0" xr:uid="{00000000-0006-0000-1900-00003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15/08/2019 $5,052.50</t>
        </r>
      </text>
    </comment>
    <comment ref="AA9" authorId="0" shapeId="0" xr:uid="{00000000-0006-0000-1900-00003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30/09/2019 $5,052.50</t>
        </r>
      </text>
    </comment>
    <comment ref="AC9" authorId="0" shapeId="0" xr:uid="{00000000-0006-0000-1900-00003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16/10/2019 $5,052.50</t>
        </r>
      </text>
    </comment>
    <comment ref="AE9" authorId="1" shapeId="0" xr:uid="{00000000-0006-0000-1900-00003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23/01/2020 $16,371.25 dic(5,375+150cf+268.75)=5,793.75
ene(5,375+150cf)=5,525
feb (5,052.50 pronto pago</t>
        </r>
      </text>
    </comment>
    <comment ref="AG9" authorId="1" shapeId="0" xr:uid="{00000000-0006-0000-1900-00003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23/01/2020 $16,371.25 dic(5,375+150cf+268.75)=5,793.75
ene(5,375+150cf)=5,525
feb (5,052.50 pronto pago</t>
        </r>
      </text>
    </comment>
    <comment ref="AI9" authorId="1" shapeId="0" xr:uid="{00000000-0006-0000-1900-00003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23/01/2020 $16,371.25 dic(5,375+150cf+268.75)=5,793.75
ene(5,375+150cf)=5,525
feb (5,052.50 pronto pago</t>
        </r>
      </text>
    </comment>
    <comment ref="AK9" authorId="1" shapeId="0" xr:uid="{00000000-0006-0000-1900-00003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mensualidaded Marzo  20/02/2020 $5,052.50 pronto pago</t>
        </r>
      </text>
    </comment>
    <comment ref="AM9" authorId="1" shapeId="0" xr:uid="{00000000-0006-0000-1900-00003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mensualidaded Abril  19/03/2020 $5,052.50 pronto pago</t>
        </r>
      </text>
    </comment>
    <comment ref="AO9" authorId="1" shapeId="0" xr:uid="{00000000-0006-0000-1900-00003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14/05/2020 $5,052.50</t>
        </r>
      </text>
    </comment>
    <comment ref="AQ9" authorId="1" shapeId="0" xr:uid="{00000000-0006-0000-1900-00003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juniio 05/06/2020 $5,697.50 complemento mayo $323 y junio $5,375</t>
        </r>
      </text>
    </comment>
    <comment ref="G10" authorId="0" shapeId="0" xr:uid="{00000000-0006-0000-1900-00003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12/06/2018 $3200</t>
        </r>
      </text>
    </comment>
    <comment ref="I10" authorId="0" shapeId="0" xr:uid="{00000000-0006-0000-1900-00003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17/01/2019 $3450 quedando a deber 150</t>
        </r>
      </text>
    </comment>
    <comment ref="K10" authorId="0" shapeId="0" xr:uid="{00000000-0006-0000-1900-00003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07/02/2019 $3450 y 150 de recargo de enero </t>
        </r>
      </text>
    </comment>
    <comment ref="M10" authorId="0" shapeId="0" xr:uid="{00000000-0006-0000-1900-00003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10 mensualidades marzo- diciembre 11/02/2019 $3243*10= 32,430</t>
        </r>
      </text>
    </comment>
    <comment ref="O10" authorId="0" shapeId="0" xr:uid="{00000000-0006-0000-1900-00004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10 mensualidades marzo- diciembre 11/02/2019 $3243*10= 32,430</t>
        </r>
      </text>
    </comment>
    <comment ref="Q10" authorId="0" shapeId="0" xr:uid="{00000000-0006-0000-1900-00004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10 mensualidades marzo- diciembre 11/02/2019 $3243*10= 32,430</t>
        </r>
      </text>
    </comment>
    <comment ref="S10" authorId="0" shapeId="0" xr:uid="{00000000-0006-0000-1900-00004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10 mensualidades marzo- diciembre 11/02/2019 $3243*10= 32,430</t>
        </r>
      </text>
    </comment>
    <comment ref="U10" authorId="0" shapeId="0" xr:uid="{00000000-0006-0000-1900-00004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10 mensualidades marzo- diciembre 11/02/2019 $3243*10= 32,430</t>
        </r>
      </text>
    </comment>
    <comment ref="W10" authorId="0" shapeId="0" xr:uid="{00000000-0006-0000-1900-00004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10 mensualidades marzo- diciembre 11/02/2019 $3243*10= 32,430</t>
        </r>
      </text>
    </comment>
    <comment ref="Y10" authorId="0" shapeId="0" xr:uid="{00000000-0006-0000-1900-00004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10 mensualidades marzo- diciembre 11/02/2019 $3243*10= 32,430</t>
        </r>
      </text>
    </comment>
    <comment ref="AA10" authorId="0" shapeId="0" xr:uid="{00000000-0006-0000-1900-00004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10 mensualidades marzo- diciembre 11/02/2019 $3243*10= 32,430</t>
        </r>
      </text>
    </comment>
    <comment ref="AC10" authorId="0" shapeId="0" xr:uid="{00000000-0006-0000-1900-00004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10 mensualidades marzo- diciembre 11/02/2019 $3243*10= 32,430</t>
        </r>
      </text>
    </comment>
    <comment ref="AE10" authorId="0" shapeId="0" xr:uid="{00000000-0006-0000-1900-00004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10 mensualidades marzo- diciembre 11/02/2019 $3243*10= 32,430</t>
        </r>
      </text>
    </comment>
    <comment ref="AG10" authorId="1" shapeId="0" xr:uid="{00000000-0006-0000-1900-00004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15/01/2020 $3450 </t>
        </r>
      </text>
    </comment>
    <comment ref="AI10" authorId="1" shapeId="0" xr:uid="{00000000-0006-0000-1900-00004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03/03/2020 $3,772.50 (3450+150+172.50)</t>
        </r>
      </text>
    </comment>
    <comment ref="AK10" authorId="1" shapeId="0" xr:uid="{00000000-0006-0000-1900-00004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06/05/2020 $3,772.50 </t>
        </r>
      </text>
    </comment>
    <comment ref="AM10" authorId="1" shapeId="0" xr:uid="{00000000-0006-0000-1900-00004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14/05/2020 $5,375</t>
        </r>
      </text>
    </comment>
    <comment ref="AO10" authorId="1" shapeId="0" xr:uid="{00000000-0006-0000-1900-00004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28/05/2020 $5,375</t>
        </r>
      </text>
    </comment>
    <comment ref="AQ10" authorId="1" shapeId="0" xr:uid="{00000000-0006-0000-1900-00004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30/08/2020 $5,375</t>
        </r>
      </text>
    </comment>
    <comment ref="G11" authorId="0" shapeId="0" xr:uid="{00000000-0006-0000-1900-00004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14/11/2018 2560</t>
        </r>
      </text>
    </comment>
    <comment ref="I11" authorId="0" shapeId="0" xr:uid="{00000000-0006-0000-1900-00005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10/12/2018 $3450</t>
        </r>
      </text>
    </comment>
    <comment ref="K11" authorId="0" shapeId="0" xr:uid="{00000000-0006-0000-1900-00005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07/02/2019 $3450 </t>
        </r>
      </text>
    </comment>
    <comment ref="M11" authorId="0" shapeId="0" xr:uid="{00000000-0006-0000-1900-00005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06/03/2019 $3450</t>
        </r>
      </text>
    </comment>
    <comment ref="O11" authorId="0" shapeId="0" xr:uid="{00000000-0006-0000-1900-00005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10/04/2019 $3450</t>
        </r>
      </text>
    </comment>
    <comment ref="Q11" authorId="0" shapeId="0" xr:uid="{00000000-0006-0000-1900-00005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06/05/2019 $3450</t>
        </r>
      </text>
    </comment>
    <comment ref="S11" authorId="0" shapeId="0" xr:uid="{00000000-0006-0000-1900-00005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03/06/2019 $3243 </t>
        </r>
      </text>
    </comment>
    <comment ref="U11" authorId="0" shapeId="0" xr:uid="{00000000-0006-0000-1900-00005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05/07/2019 $3245 </t>
        </r>
      </text>
    </comment>
    <comment ref="W11" authorId="0" shapeId="0" xr:uid="{00000000-0006-0000-1900-00005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08/08/2019 $3450</t>
        </r>
      </text>
    </comment>
    <comment ref="Y11" authorId="0" shapeId="0" xr:uid="{00000000-0006-0000-1900-00005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05/09/2019 $3243</t>
        </r>
      </text>
    </comment>
    <comment ref="AA11" authorId="0" shapeId="0" xr:uid="{00000000-0006-0000-1900-00005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mensuialidad octubre 02/10/2019 $1,450 y se tomaron 2,000 con retenciones</t>
        </r>
      </text>
    </comment>
    <comment ref="AC11" authorId="0" shapeId="0" xr:uid="{00000000-0006-0000-1900-00005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mensuialidad noviembre 04/11/2019 $1,450 y se tomaron 2,000 con retenciones</t>
        </r>
      </text>
    </comment>
    <comment ref="AE11" authorId="0" shapeId="0" xr:uid="{00000000-0006-0000-1900-00005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mensuialidad diciembre 05/12/2019 $1,450 y se tomaron 2,000 con retenciones</t>
        </r>
      </text>
    </comment>
    <comment ref="AG11" authorId="0" shapeId="0" xr:uid="{00000000-0006-0000-1900-00005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mensuialidad Enero 03/01/20120 $1,450 y se tomaron 2,000 con retenciones</t>
        </r>
      </text>
    </comment>
    <comment ref="AI11" authorId="0" shapeId="0" xr:uid="{00000000-0006-0000-1900-00005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mensuialidadFebrero 04/02/2020 $1,450 y se tomaron 2,000 con retenciones</t>
        </r>
      </text>
    </comment>
    <comment ref="AK11" authorId="0" shapeId="0" xr:uid="{00000000-0006-0000-1900-00005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mensuialidad marzo 02/03/2020 $1,450 y se tomaron 2,000 con retenciones</t>
        </r>
      </text>
    </comment>
    <comment ref="AM11" authorId="0" shapeId="0" xr:uid="{00000000-0006-0000-1900-00005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mensuialidad abril 03/04/2020 $1,450 y se tomaron 2,000 con retenciones</t>
        </r>
      </text>
    </comment>
    <comment ref="AO11" authorId="0" shapeId="0" xr:uid="{00000000-0006-0000-1900-000060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mensuialidad mayo 04/05/2020 $1,450 y se tomaron 2,000 con retenciones</t>
        </r>
      </text>
    </comment>
    <comment ref="AQ11" authorId="0" shapeId="0" xr:uid="{00000000-0006-0000-1900-00006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mensuialidad junio 04/06/2020 $1,450 y se tomaron 2,000 con retenciones</t>
        </r>
      </text>
    </comment>
    <comment ref="G12" authorId="0" shapeId="0" xr:uid="{00000000-0006-0000-1900-00006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con retenciones 07/01/2018 $2560 </t>
        </r>
      </text>
    </comment>
    <comment ref="I12" authorId="0" shapeId="0" xr:uid="{00000000-0006-0000-1900-00006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 con retenciones 07/01/2018 $3,450</t>
        </r>
      </text>
    </comment>
    <comment ref="K12" authorId="0" shapeId="0" xr:uid="{00000000-0006-0000-1900-00006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05/02/2019 $3243 </t>
        </r>
      </text>
    </comment>
    <comment ref="M12" authorId="0" shapeId="0" xr:uid="{00000000-0006-0000-1900-00006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07/03/2019 $3450</t>
        </r>
      </text>
    </comment>
    <comment ref="O12" authorId="0" shapeId="0" xr:uid="{00000000-0006-0000-1900-00006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04/04/2019 $3243</t>
        </r>
      </text>
    </comment>
    <comment ref="Q12" authorId="0" shapeId="0" xr:uid="{00000000-0006-0000-1900-00006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17/05/2019 $3600 (3450+150)</t>
        </r>
      </text>
    </comment>
    <comment ref="S12" authorId="0" shapeId="0" xr:uid="{00000000-0006-0000-1900-00006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14/06/2019 $3450 </t>
        </r>
      </text>
    </comment>
    <comment ref="U12" authorId="0" shapeId="0" xr:uid="{00000000-0006-0000-1900-00006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sera pagada cuando curse la materia </t>
        </r>
      </text>
    </comment>
    <comment ref="W12" authorId="0" shapeId="0" xr:uid="{00000000-0006-0000-1900-00006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agosto y septiembre 23/09/2019  $7,372.50
(agosto 3450+150cf+172.50)=3,772.50
(sept 3450+150)=3600</t>
        </r>
      </text>
    </comment>
    <comment ref="Y12" authorId="0" shapeId="0" xr:uid="{00000000-0006-0000-1900-00006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agosto y septiembre 23/09/2019  $7,372.50
(agosto 3450+150cf+172.50)=3,772.50
(sept 3450+150)=3600</t>
        </r>
      </text>
    </comment>
    <comment ref="AA12" authorId="0" shapeId="0" xr:uid="{00000000-0006-0000-1900-00006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oct 2019 a enero 2020 07/01/2020 $15,285            oct (3450+150+517.50int)=4,117.50
nov(3450+150+3945int)=3,975
dic (3450+150+172.50)=3,772.50
enero (3450) </t>
        </r>
      </text>
    </comment>
    <comment ref="AC12" authorId="0" shapeId="0" xr:uid="{00000000-0006-0000-1900-00006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oct 2019 a enero 2020 07/01/2020 $15,285            oct (3450+150+517.50int)=4,117.50
nov(3450+150+3945int)=3,975
dic (3450+150+172.50)=3,772.50
enero (3450) </t>
        </r>
      </text>
    </comment>
    <comment ref="AE12" authorId="0" shapeId="0" xr:uid="{00000000-0006-0000-1900-00006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oct 2019 a enero 2020 07/01/2020 $15,285            oct (3450+150+517.50int)=4,117.50
nov(3450+150+3945int)=3,975
dic (3450+150+172.50)=3,772.50
enero (3450) </t>
        </r>
      </text>
    </comment>
    <comment ref="AG12" authorId="0" shapeId="0" xr:uid="{00000000-0006-0000-1900-00006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oct 2019 a enero 2020 07/01/2020 $15,285            oct (3450+150+517.50int)=4,117.50
nov(3450+150+3945int)=3,975
dic (3450+150+172.50)=3,772.50
enero (3450) </t>
        </r>
      </text>
    </comment>
    <comment ref="AI12" authorId="2" shapeId="0" xr:uid="{00000000-0006-0000-1900-000070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 $3,772.50 05/05/2020 (3450+150+172.50)</t>
        </r>
      </text>
    </comment>
    <comment ref="AK12" authorId="2" shapeId="0" xr:uid="{00000000-0006-0000-1900-000071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mensualidades marzo y abril 12/06/2020 $8,062.50 
marzo(3450+150cf+517.50= 4,117.50
abril (3450+150+345)=3,945</t>
        </r>
      </text>
    </comment>
    <comment ref="AM12" authorId="2" shapeId="0" xr:uid="{00000000-0006-0000-1900-000072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mensualidades marzo y abril 12/06/2020 $8,062.50 
marzo(3450+150cf+517.50= 4,117.50
abril (3450+150+345)=3,945</t>
        </r>
      </text>
    </comment>
    <comment ref="G13" authorId="0" shapeId="0" xr:uid="{00000000-0006-0000-1900-000073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07/01/2019 $3200</t>
        </r>
      </text>
    </comment>
    <comment ref="I13" authorId="0" shapeId="0" xr:uid="{00000000-0006-0000-1900-000074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12/02/2019 $5,793.75 (5375+150cf+268.75)</t>
        </r>
      </text>
    </comment>
    <comment ref="K13" authorId="0" shapeId="0" xr:uid="{00000000-0006-0000-1900-00007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28/02/2019  5,525 (5375+150)</t>
        </r>
      </text>
    </comment>
    <comment ref="M13" authorId="0" shapeId="0" xr:uid="{00000000-0006-0000-1900-00007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29/03/2019  5,525 (5375+150)</t>
        </r>
      </text>
    </comment>
    <comment ref="O13" authorId="0" shapeId="0" xr:uid="{00000000-0006-0000-1900-00007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28/05/2019 $5,793.75 (5375+150cf+268.75int)</t>
        </r>
      </text>
    </comment>
    <comment ref="Q13" authorId="0" shapeId="0" xr:uid="{00000000-0006-0000-1900-00007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07/06/2019 $5,525 (5,375+150+268.75) Y pago 268.75 el 11/06/2019</t>
        </r>
      </text>
    </comment>
    <comment ref="S13" authorId="0" shapeId="0" xr:uid="{00000000-0006-0000-1900-00007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26/07/2019 $5,793.75 (5,375+150+268.75) </t>
        </r>
      </text>
    </comment>
    <comment ref="U13" authorId="0" shapeId="0" xr:uid="{00000000-0006-0000-1900-00007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16/08/2019 $5,793.75 (5,375+150+268.75)</t>
        </r>
      </text>
    </comment>
    <comment ref="W13" authorId="0" shapeId="0" xr:uid="{00000000-0006-0000-1900-00007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06/09/2019 $5375 (5375+150+268..75) y 418.75 el 09/09/2019</t>
        </r>
      </text>
    </comment>
    <comment ref="Y13" authorId="0" shapeId="0" xr:uid="{00000000-0006-0000-1900-00007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08/10/2019 $5,793.75 (5375+150+268.75)  </t>
        </r>
      </text>
    </comment>
    <comment ref="AA13" authorId="0" shapeId="0" xr:uid="{00000000-0006-0000-1900-00007D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21/10/2019 $5,793.75 (5375+150)=5525 teniendo a favor  268.75</t>
        </r>
      </text>
    </comment>
    <comment ref="AC13" authorId="0" shapeId="0" xr:uid="{00000000-0006-0000-1900-00007E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22/11/2019 $5,793.75 (5375+150)=5525 teniendo a favor  </t>
        </r>
      </text>
    </comment>
    <comment ref="AE13" authorId="0" shapeId="0" xr:uid="{00000000-0006-0000-1900-00007F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10/01/2019 $5,793.75 (5375+150+268.75)=5,793.75 </t>
        </r>
      </text>
    </comment>
    <comment ref="AG13" authorId="1" shapeId="0" xr:uid="{00000000-0006-0000-1900-00008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06/03/2020 $5,256.25 (5,375+150cf+537.50int)=6,062.50-537.50 saldo a favor - 5,256.25 pago =268.75 por pagar </t>
        </r>
      </text>
    </comment>
    <comment ref="AI13" authorId="1" shapeId="0" xr:uid="{00000000-0006-0000-1900-00008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03/04/2020 $5,525.00 (5,375+150cf+537.50int)=6,062.50+ 268.75 ante s - 5,525.00 pago =806.25 por pagar </t>
        </r>
      </text>
    </comment>
    <comment ref="AK13" authorId="1" shapeId="0" xr:uid="{00000000-0006-0000-1900-00008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16/04/2020 $6,600.00 (5,375+150cf+268.72int+806.28 atrasados)=6,600 </t>
        </r>
      </text>
    </comment>
    <comment ref="AM13" authorId="1" shapeId="0" xr:uid="{00000000-0006-0000-1900-00008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y mayo 19/06/2020 $10,750</t>
        </r>
      </text>
    </comment>
    <comment ref="AO13" authorId="1" shapeId="0" xr:uid="{00000000-0006-0000-1900-00008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y mayo 19/06/2020 $10,750</t>
        </r>
      </text>
    </comment>
    <comment ref="AQ13" authorId="1" shapeId="0" xr:uid="{00000000-0006-0000-1900-00008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26/06/2020 $5,375</t>
        </r>
      </text>
    </comment>
    <comment ref="G22" authorId="0" shapeId="0" xr:uid="{00000000-0006-0000-1900-00008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03/07/2018 $2560</t>
        </r>
      </text>
    </comment>
    <comment ref="G23" authorId="0" shapeId="0" xr:uid="{00000000-0006-0000-1900-000087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con retenciones 07/01/2018 $2560 </t>
        </r>
      </text>
    </comment>
    <comment ref="I23" authorId="0" shapeId="0" xr:uid="{00000000-0006-0000-1900-00008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marzo con retenciones (3243*3) 9,729</t>
        </r>
      </text>
    </comment>
    <comment ref="K23" authorId="0" shapeId="0" xr:uid="{00000000-0006-0000-1900-000089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marzo con retenciones (3243*3) 9,729</t>
        </r>
      </text>
    </comment>
    <comment ref="M23" authorId="0" shapeId="0" xr:uid="{00000000-0006-0000-1900-00008A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marzo con retenciones (3243*3) 9,729</t>
        </r>
      </text>
    </comment>
    <comment ref="G24" authorId="0" shapeId="0" xr:uid="{00000000-0006-0000-1900-00008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29/07/2018 $2560</t>
        </r>
      </text>
    </comment>
    <comment ref="G25" authorId="0" shapeId="0" xr:uid="{00000000-0006-0000-1900-00008C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29/06/2018 $2560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  <author>Maggie</author>
    <author>Auxadmon</author>
  </authors>
  <commentList>
    <comment ref="J2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09/09/2019 $3200</t>
        </r>
      </text>
    </comment>
    <comment ref="I7" authorId="1" shapeId="0" xr:uid="{00000000-0006-0000-1C00-000003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04/05/2020 $3243</t>
        </r>
      </text>
    </comment>
    <comment ref="K7" authorId="1" shapeId="0" xr:uid="{00000000-0006-0000-1C00-000004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04/06/2020 $3243</t>
        </r>
      </text>
    </comment>
    <comment ref="M7" authorId="1" shapeId="0" xr:uid="{00000000-0006-0000-1C00-000005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02/07/2020 $3243</t>
        </r>
      </text>
    </comment>
    <comment ref="O7" authorId="2" shapeId="0" xr:uid="{00000000-0006-0000-1C00-00000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06/08/2020 $3243 </t>
        </r>
      </text>
    </comment>
    <comment ref="Q7" authorId="2" shapeId="0" xr:uid="{00000000-0006-0000-1C00-00000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septiembre02/09/2020 $3243 </t>
        </r>
      </text>
    </comment>
    <comment ref="S7" authorId="2" shapeId="0" xr:uid="{00000000-0006-0000-1C00-00000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05/10/2020 $3243 </t>
        </r>
      </text>
    </comment>
    <comment ref="U7" authorId="2" shapeId="0" xr:uid="{00000000-0006-0000-1C00-00000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05/11/2020 $3243 </t>
        </r>
      </text>
    </comment>
    <comment ref="W7" authorId="2" shapeId="0" xr:uid="{00000000-0006-0000-1C00-00000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04/12/2020 $3243 </t>
        </r>
      </text>
    </comment>
    <comment ref="Y7" authorId="1" shapeId="0" xr:uid="{00000000-0006-0000-1C00-00000B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11/01/2021 $3243</t>
        </r>
      </text>
    </comment>
    <comment ref="AA7" authorId="1" shapeId="0" xr:uid="{00000000-0006-0000-1C00-00000C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05/02/2021 $3243</t>
        </r>
      </text>
    </comment>
    <comment ref="AC7" authorId="2" shapeId="0" xr:uid="{00000000-0006-0000-1C00-00000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03/03/2021 $3243</t>
        </r>
      </text>
    </comment>
    <comment ref="AE7" authorId="2" shapeId="0" xr:uid="{00000000-0006-0000-1C00-00000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05/04/2021 $3243</t>
        </r>
      </text>
    </comment>
    <comment ref="AG7" authorId="2" shapeId="0" xr:uid="{00000000-0006-0000-1C00-00000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05/05/2021 $3243</t>
        </r>
      </text>
    </comment>
    <comment ref="AI7" authorId="2" shapeId="0" xr:uid="{00000000-0006-0000-1C00-00001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11/06/2021 $3243</t>
        </r>
      </text>
    </comment>
    <comment ref="AK7" authorId="2" shapeId="0" xr:uid="{00000000-0006-0000-1C00-00001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12/07/2021 $3243</t>
        </r>
      </text>
    </comment>
    <comment ref="AM7" authorId="2" shapeId="0" xr:uid="{00000000-0006-0000-1C00-00001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10/08/2021 $3243</t>
        </r>
      </text>
    </comment>
    <comment ref="AO7" authorId="2" shapeId="0" xr:uid="{00000000-0006-0000-1C00-00001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$3243 07/09/2021</t>
        </r>
      </text>
    </comment>
    <comment ref="AQ7" authorId="2" shapeId="0" xr:uid="{00000000-0006-0000-1C00-00001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$3243 08/10/2021</t>
        </r>
      </text>
    </comment>
    <comment ref="G8" authorId="0" shapeId="0" xr:uid="{00000000-0006-0000-1C00-000015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24/09/2019 $2000  </t>
        </r>
      </text>
    </comment>
    <comment ref="I8" authorId="2" shapeId="0" xr:uid="{00000000-0006-0000-1C00-00001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29/04/2020 $3450 </t>
        </r>
      </text>
    </comment>
    <comment ref="K8" authorId="1" shapeId="0" xr:uid="{00000000-0006-0000-1C00-000017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05/06/2020 $3243</t>
        </r>
      </text>
    </comment>
    <comment ref="M8" authorId="1" shapeId="0" xr:uid="{00000000-0006-0000-1C00-000018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15/07/2020 $3450</t>
        </r>
      </text>
    </comment>
    <comment ref="O8" authorId="2" shapeId="0" xr:uid="{00000000-0006-0000-1C00-00001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15/08/2020 $3450 </t>
        </r>
      </text>
    </comment>
    <comment ref="Q8" authorId="2" shapeId="0" xr:uid="{00000000-0006-0000-1C00-00001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14/09/2020 $3450</t>
        </r>
      </text>
    </comment>
    <comment ref="S8" authorId="2" shapeId="0" xr:uid="{00000000-0006-0000-1C00-00001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17/10/2020 $3450</t>
        </r>
      </text>
    </comment>
    <comment ref="U8" authorId="2" shapeId="0" xr:uid="{00000000-0006-0000-1C00-00001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17/11/2020 $3450 </t>
        </r>
      </text>
    </comment>
    <comment ref="W8" authorId="2" shapeId="0" xr:uid="{00000000-0006-0000-1C00-00001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12/12/2020 $3450</t>
        </r>
      </text>
    </comment>
    <comment ref="Y8" authorId="1" shapeId="0" xr:uid="{00000000-0006-0000-1C00-00001E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15/01/2021 $3243</t>
        </r>
      </text>
    </comment>
    <comment ref="AA8" authorId="2" shapeId="0" xr:uid="{00000000-0006-0000-1C00-00001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07/03/2021 $3600</t>
        </r>
      </text>
    </comment>
    <comment ref="AC8" authorId="2" shapeId="0" xr:uid="{00000000-0006-0000-1C00-00002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26/03/2021 $3600</t>
        </r>
      </text>
    </comment>
    <comment ref="AE8" authorId="2" shapeId="0" xr:uid="{00000000-0006-0000-1C00-00002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30/04/2021 $3600</t>
        </r>
      </text>
    </comment>
    <comment ref="AG8" authorId="2" shapeId="0" xr:uid="{00000000-0006-0000-1C00-00002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31/05/2021 $3600</t>
        </r>
      </text>
    </comment>
    <comment ref="AI8" authorId="2" shapeId="0" xr:uid="{00000000-0006-0000-1C00-00002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30/07/2021 $3600</t>
        </r>
      </text>
    </comment>
    <comment ref="AK8" authorId="2" shapeId="0" xr:uid="{00000000-0006-0000-1C00-00002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$3600 30/09/2021</t>
        </r>
      </text>
    </comment>
    <comment ref="AM8" authorId="2" shapeId="0" xr:uid="{00000000-0006-0000-1C00-00002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$3600 20/10/2021</t>
        </r>
      </text>
    </comment>
    <comment ref="AO8" authorId="2" shapeId="0" xr:uid="{00000000-0006-0000-1C00-00002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17/11/2021 $3600</t>
        </r>
      </text>
    </comment>
    <comment ref="AQ8" authorId="2" shapeId="0" xr:uid="{00000000-0006-0000-1C00-00002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10/02/22 $3600</t>
        </r>
      </text>
    </comment>
    <comment ref="G9" authorId="0" shapeId="0" xr:uid="{00000000-0006-0000-1C00-000028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03/03/2020 $3200</t>
        </r>
      </text>
    </comment>
    <comment ref="I9" authorId="1" shapeId="0" xr:uid="{00000000-0006-0000-1C00-000029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04/05/2020 $3243</t>
        </r>
      </text>
    </comment>
    <comment ref="K9" authorId="1" shapeId="0" xr:uid="{00000000-0006-0000-1C00-00002A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04/06/2020 $3243</t>
        </r>
      </text>
    </comment>
    <comment ref="M9" authorId="1" shapeId="0" xr:uid="{00000000-0006-0000-1C00-00002B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02/07/2020 $3243</t>
        </r>
      </text>
    </comment>
    <comment ref="O9" authorId="2" shapeId="0" xr:uid="{00000000-0006-0000-1C00-00002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06/08/2020 $3243 </t>
        </r>
      </text>
    </comment>
    <comment ref="Q9" authorId="2" shapeId="0" xr:uid="{00000000-0006-0000-1C00-00002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septiembre02/09/2020 $3243 </t>
        </r>
      </text>
    </comment>
    <comment ref="S9" authorId="2" shapeId="0" xr:uid="{00000000-0006-0000-1C00-00002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05/10/2020 $3243 </t>
        </r>
      </text>
    </comment>
    <comment ref="U9" authorId="2" shapeId="0" xr:uid="{00000000-0006-0000-1C00-00002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05/11/2020 $3243 </t>
        </r>
      </text>
    </comment>
    <comment ref="W9" authorId="2" shapeId="0" xr:uid="{00000000-0006-0000-1C00-00003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04/12/2020 $3243 </t>
        </r>
      </text>
    </comment>
    <comment ref="Y9" authorId="1" shapeId="0" xr:uid="{00000000-0006-0000-1C00-000031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11/01/2021 $3243</t>
        </r>
      </text>
    </comment>
    <comment ref="AA9" authorId="1" shapeId="0" xr:uid="{00000000-0006-0000-1C00-000032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05/02/2021 $3243</t>
        </r>
      </text>
    </comment>
    <comment ref="AC9" authorId="2" shapeId="0" xr:uid="{00000000-0006-0000-1C00-00003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03/03/2021 $3243</t>
        </r>
      </text>
    </comment>
    <comment ref="AE9" authorId="2" shapeId="0" xr:uid="{00000000-0006-0000-1C00-00003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05/04/2021 $3243</t>
        </r>
      </text>
    </comment>
    <comment ref="AG9" authorId="2" shapeId="0" xr:uid="{00000000-0006-0000-1C00-00003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05/05/2021 $3243</t>
        </r>
      </text>
    </comment>
    <comment ref="AI9" authorId="2" shapeId="0" xr:uid="{00000000-0006-0000-1C00-00003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11/06/2021 $3243</t>
        </r>
      </text>
    </comment>
    <comment ref="AK9" authorId="2" shapeId="0" xr:uid="{00000000-0006-0000-1C00-00003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12/07/2021 $3243</t>
        </r>
      </text>
    </comment>
    <comment ref="AM9" authorId="2" shapeId="0" xr:uid="{00000000-0006-0000-1C00-00003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10/08/2021 $3243</t>
        </r>
      </text>
    </comment>
    <comment ref="AO9" authorId="2" shapeId="0" xr:uid="{00000000-0006-0000-1C00-00003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$3243 07/09/2021</t>
        </r>
      </text>
    </comment>
    <comment ref="AQ9" authorId="2" shapeId="0" xr:uid="{00000000-0006-0000-1C00-00003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$3243 08/10/2021</t>
        </r>
      </text>
    </comment>
    <comment ref="G10" authorId="0" shapeId="0" xr:uid="{00000000-0006-0000-1C00-00003B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03/03/2020 $3200</t>
        </r>
      </text>
    </comment>
    <comment ref="I10" authorId="1" shapeId="0" xr:uid="{00000000-0006-0000-1C00-00003C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05/05/2020 $3450</t>
        </r>
      </text>
    </comment>
    <comment ref="K10" authorId="1" shapeId="0" xr:uid="{00000000-0006-0000-1C00-00003D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05/06/2020 $3450</t>
        </r>
      </text>
    </comment>
    <comment ref="M10" authorId="1" shapeId="0" xr:uid="{00000000-0006-0000-1C00-00003E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10/07/2020 $3450</t>
        </r>
      </text>
    </comment>
    <comment ref="O10" authorId="2" shapeId="0" xr:uid="{00000000-0006-0000-1C00-00003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10/08/2020 $3450 </t>
        </r>
      </text>
    </comment>
    <comment ref="Q10" authorId="2" shapeId="0" xr:uid="{00000000-0006-0000-1C00-00004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4/09/2020 $3450</t>
        </r>
      </text>
    </comment>
    <comment ref="S10" authorId="2" shapeId="0" xr:uid="{00000000-0006-0000-1C00-00004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09/10/2020 $3450</t>
        </r>
      </text>
    </comment>
    <comment ref="U10" authorId="2" shapeId="0" xr:uid="{00000000-0006-0000-1C00-00004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09/11/2020 $3450 </t>
        </r>
      </text>
    </comment>
    <comment ref="W10" authorId="2" shapeId="0" xr:uid="{00000000-0006-0000-1C00-00004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11/12/2020 $3450</t>
        </r>
      </text>
    </comment>
    <comment ref="Y10" authorId="1" shapeId="0" xr:uid="{00000000-0006-0000-1C00-000044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15/01/2021 $3450</t>
        </r>
      </text>
    </comment>
    <comment ref="AA10" authorId="1" shapeId="0" xr:uid="{00000000-0006-0000-1C00-000045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05/02/2021 $3450</t>
        </r>
      </text>
    </comment>
    <comment ref="AC10" authorId="2" shapeId="0" xr:uid="{00000000-0006-0000-1C00-00004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12/03/2021 $3450</t>
        </r>
      </text>
    </comment>
    <comment ref="AE10" authorId="2" shapeId="0" xr:uid="{00000000-0006-0000-1C00-00004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16/04/2021 $3450</t>
        </r>
      </text>
    </comment>
    <comment ref="AG10" authorId="2" shapeId="0" xr:uid="{00000000-0006-0000-1C00-00004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14/05/2021 $3450</t>
        </r>
      </text>
    </comment>
    <comment ref="AI10" authorId="2" shapeId="0" xr:uid="{00000000-0006-0000-1C00-00004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11/06/2021 $3450</t>
        </r>
      </text>
    </comment>
    <comment ref="AK10" authorId="2" shapeId="0" xr:uid="{00000000-0006-0000-1C00-00004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09/07/2021 $3450</t>
        </r>
      </text>
    </comment>
    <comment ref="AM10" authorId="2" shapeId="0" xr:uid="{00000000-0006-0000-1C00-00004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13/08/2021 $3450</t>
        </r>
      </text>
    </comment>
    <comment ref="AO10" authorId="2" shapeId="0" xr:uid="{00000000-0006-0000-1C00-00004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$3450 14/09/2021</t>
        </r>
      </text>
    </comment>
    <comment ref="AQ10" authorId="2" shapeId="0" xr:uid="{00000000-0006-0000-1C00-00004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$3450 08/10/2021</t>
        </r>
      </text>
    </comment>
    <comment ref="G11" authorId="2" shapeId="0" xr:uid="{00000000-0006-0000-1C00-00004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incripcion 18/02/2020 $2560</t>
        </r>
      </text>
    </comment>
    <comment ref="I11" authorId="2" shapeId="0" xr:uid="{00000000-0006-0000-1C00-00004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29/04/2020 $3450 </t>
        </r>
      </text>
    </comment>
    <comment ref="K11" authorId="1" shapeId="0" xr:uid="{00000000-0006-0000-1C00-000050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10/06/2020 $3450</t>
        </r>
      </text>
    </comment>
    <comment ref="M11" authorId="1" shapeId="0" xr:uid="{00000000-0006-0000-1C00-000051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03/07/2020 $3250</t>
        </r>
      </text>
    </comment>
    <comment ref="O11" authorId="2" shapeId="0" xr:uid="{00000000-0006-0000-1C00-00005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03/08/2020 $3250 </t>
        </r>
      </text>
    </comment>
    <comment ref="Q11" authorId="2" shapeId="0" xr:uid="{00000000-0006-0000-1C00-00005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septiembre08/09/2020 $3450</t>
        </r>
      </text>
    </comment>
    <comment ref="S11" authorId="2" shapeId="0" xr:uid="{00000000-0006-0000-1C00-00005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05/10/2020 $3250</t>
        </r>
      </text>
    </comment>
    <comment ref="U11" authorId="2" shapeId="0" xr:uid="{00000000-0006-0000-1C00-00005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11/11/2020 $3450 </t>
        </r>
      </text>
    </comment>
    <comment ref="W11" authorId="2" shapeId="0" xr:uid="{00000000-0006-0000-1C00-00005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31/12/2020 $3450</t>
        </r>
      </text>
    </comment>
    <comment ref="Y11" authorId="1" shapeId="0" xr:uid="{00000000-0006-0000-1C00-000057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25/01/2021 $3250</t>
        </r>
      </text>
    </comment>
    <comment ref="AA11" authorId="2" shapeId="0" xr:uid="{00000000-0006-0000-1C00-00005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febrero y marzo 01/03/2021 feb(3450) marz (3250</t>
        </r>
      </text>
    </comment>
    <comment ref="AC11" authorId="2" shapeId="0" xr:uid="{00000000-0006-0000-1C00-00005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febrero y marzo 01/03/2021 feb(3450) marz (3250</t>
        </r>
      </text>
    </comment>
    <comment ref="AE11" authorId="2" shapeId="0" xr:uid="{00000000-0006-0000-1C00-00005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31/05/2021 $3500</t>
        </r>
      </text>
    </comment>
    <comment ref="AG11" authorId="2" shapeId="0" xr:uid="{00000000-0006-0000-1C00-00005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30/06/2021 $3450</t>
        </r>
      </text>
    </comment>
    <comment ref="AI11" authorId="2" shapeId="0" xr:uid="{00000000-0006-0000-1C00-00005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20/07/2021 $3450</t>
        </r>
      </text>
    </comment>
    <comment ref="AK11" authorId="2" shapeId="0" xr:uid="{00000000-0006-0000-1C00-00005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$3450 17/09/2021</t>
        </r>
      </text>
    </comment>
    <comment ref="AM11" authorId="2" shapeId="0" xr:uid="{00000000-0006-0000-1C00-00005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 $3600 12/10/2021 realizo convenio </t>
        </r>
      </text>
    </comment>
    <comment ref="AO11" authorId="2" shapeId="0" xr:uid="{00000000-0006-0000-1C00-00005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12/11/2021 $3600</t>
        </r>
      </text>
    </comment>
    <comment ref="AQ11" authorId="2" shapeId="0" xr:uid="{00000000-0006-0000-1C00-00006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14/12/21 $3600 </t>
        </r>
      </text>
    </comment>
    <comment ref="G12" authorId="2" shapeId="0" xr:uid="{00000000-0006-0000-1C00-00006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05/02/2020 $2,560</t>
        </r>
      </text>
    </comment>
    <comment ref="I12" authorId="1" shapeId="0" xr:uid="{00000000-0006-0000-1C00-000062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05/05/2020 $3243</t>
        </r>
      </text>
    </comment>
    <comment ref="K12" authorId="1" shapeId="0" xr:uid="{00000000-0006-0000-1C00-000063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03/06/2020 $3243</t>
        </r>
      </text>
    </comment>
    <comment ref="M12" authorId="1" shapeId="0" xr:uid="{00000000-0006-0000-1C00-000064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03/07/2020 $3243</t>
        </r>
      </text>
    </comment>
    <comment ref="O12" authorId="2" shapeId="0" xr:uid="{00000000-0006-0000-1C00-00006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05/08/2020 $3243 </t>
        </r>
      </text>
    </comment>
    <comment ref="Q12" authorId="2" shapeId="0" xr:uid="{00000000-0006-0000-1C00-00006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septiembre02/09/2020 $3243</t>
        </r>
      </text>
    </comment>
    <comment ref="S12" authorId="2" shapeId="0" xr:uid="{00000000-0006-0000-1C00-00006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05/10/2020 $3243 </t>
        </r>
      </text>
    </comment>
    <comment ref="U12" authorId="2" shapeId="0" xr:uid="{00000000-0006-0000-1C00-00006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11/11/2020 $3243 y 207 el 12/11/2020</t>
        </r>
      </text>
    </comment>
    <comment ref="W12" authorId="2" shapeId="0" xr:uid="{00000000-0006-0000-1C00-00006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08/12/2020 $3243 </t>
        </r>
      </text>
    </comment>
    <comment ref="Y12" authorId="1" shapeId="0" xr:uid="{00000000-0006-0000-1C00-00006A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28/12/2020 $3243</t>
        </r>
      </text>
    </comment>
    <comment ref="AA12" authorId="1" shapeId="0" xr:uid="{00000000-0006-0000-1C00-00006B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02/02/2021 $3243</t>
        </r>
      </text>
    </comment>
    <comment ref="AC12" authorId="2" shapeId="0" xr:uid="{00000000-0006-0000-1C00-00006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01/03/2021 $3243</t>
        </r>
      </text>
    </comment>
    <comment ref="AE12" authorId="2" shapeId="0" xr:uid="{00000000-0006-0000-1C00-00006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29/03/2021 $3243</t>
        </r>
      </text>
    </comment>
    <comment ref="AG12" authorId="2" shapeId="0" xr:uid="{00000000-0006-0000-1C00-00006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18/05/2021 $3243</t>
        </r>
      </text>
    </comment>
    <comment ref="AI12" authorId="2" shapeId="0" xr:uid="{00000000-0006-0000-1C00-00006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02/06/2021 $3243</t>
        </r>
      </text>
    </comment>
    <comment ref="AK12" authorId="2" shapeId="0" xr:uid="{00000000-0006-0000-1C00-00007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02/07/2021 $3243</t>
        </r>
      </text>
    </comment>
    <comment ref="AM12" authorId="2" shapeId="0" xr:uid="{00000000-0006-0000-1C00-00007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30/07/2021 $3243</t>
        </r>
      </text>
    </comment>
    <comment ref="AO12" authorId="2" shapeId="0" xr:uid="{00000000-0006-0000-1C00-00007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$3450 8/09/2021</t>
        </r>
      </text>
    </comment>
    <comment ref="AQ12" authorId="2" shapeId="0" xr:uid="{00000000-0006-0000-1C00-00007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$3450 13/10/2021</t>
        </r>
      </text>
    </comment>
    <comment ref="G13" authorId="2" shapeId="0" xr:uid="{00000000-0006-0000-1C00-00007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17/02/2020 $2560 </t>
        </r>
      </text>
    </comment>
    <comment ref="I13" authorId="1" shapeId="0" xr:uid="{00000000-0006-0000-1C00-000075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05/05/2020 $3450</t>
        </r>
      </text>
    </comment>
    <comment ref="K13" authorId="1" shapeId="0" xr:uid="{00000000-0006-0000-1C00-000076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24/06/2020 $3450</t>
        </r>
      </text>
    </comment>
    <comment ref="M13" authorId="2" shapeId="0" xr:uid="{00000000-0006-0000-1C00-00007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 se tomo a cta $2560 del 22/04/2019 y pago 890 el 29/07/2020 </t>
        </r>
      </text>
    </comment>
    <comment ref="O13" authorId="2" shapeId="0" xr:uid="{00000000-0006-0000-1C00-00007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09/10/2020 $3450</t>
        </r>
      </text>
    </comment>
    <comment ref="Q13" authorId="2" shapeId="0" xr:uid="{00000000-0006-0000-1C00-00007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27/10/2020 $3450 </t>
        </r>
      </text>
    </comment>
    <comment ref="S13" authorId="2" shapeId="0" xr:uid="{00000000-0006-0000-1C00-00007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04/12/2020 $3450 </t>
        </r>
      </text>
    </comment>
    <comment ref="U13" authorId="2" shapeId="0" xr:uid="{00000000-0006-0000-1C00-00007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24/12/2020 $3500</t>
        </r>
      </text>
    </comment>
    <comment ref="W13" authorId="1" shapeId="0" xr:uid="{00000000-0006-0000-1C00-00007C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diciembre 29/01/2021 $3450</t>
        </r>
      </text>
    </comment>
    <comment ref="Y13" authorId="2" shapeId="0" xr:uid="{00000000-0006-0000-1C00-00007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eenero 23/03/2021 $3450 y abono 1050 a febrero </t>
        </r>
      </text>
    </comment>
    <comment ref="AA13" authorId="2" shapeId="0" xr:uid="{00000000-0006-0000-1C00-00007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4,500  23/03/2021 $3450 enero y abono 1050 a febrero Y pago complemento en 30 de abril 2400 </t>
        </r>
      </text>
    </comment>
    <comment ref="AC13" authorId="2" shapeId="0" xr:uid="{00000000-0006-0000-1C00-00007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3450 30/04/2021 complemento febrero $2400 y abono 1050 a marzo  Y Pago complemento marzo $2400 el 27/05/2021 y abono a abril 1050</t>
        </r>
      </text>
    </comment>
    <comment ref="G14" authorId="2" shapeId="0" xr:uid="{00000000-0006-0000-1C00-00008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11/09/2019 $2560 </t>
        </r>
      </text>
    </comment>
    <comment ref="I14" authorId="2" shapeId="0" xr:uid="{00000000-0006-0000-1C00-00008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29/04/2020 $3450 </t>
        </r>
      </text>
    </comment>
    <comment ref="K14" authorId="1" shapeId="0" xr:uid="{00000000-0006-0000-1C00-000082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03/06/2020 $3243</t>
        </r>
      </text>
    </comment>
    <comment ref="M14" authorId="1" shapeId="0" xr:uid="{00000000-0006-0000-1C00-000083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03/07/2020 $3243</t>
        </r>
      </text>
    </comment>
    <comment ref="O14" authorId="2" shapeId="0" xr:uid="{00000000-0006-0000-1C00-00008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07/08/2020 $3450</t>
        </r>
      </text>
    </comment>
    <comment ref="Q14" authorId="2" shapeId="0" xr:uid="{00000000-0006-0000-1C00-00008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septiembre03/09/2020 $3243 </t>
        </r>
      </text>
    </comment>
    <comment ref="S14" authorId="2" shapeId="0" xr:uid="{00000000-0006-0000-1C00-00008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29/09/2020 $3243 </t>
        </r>
      </text>
    </comment>
    <comment ref="U14" authorId="2" shapeId="0" xr:uid="{00000000-0006-0000-1C00-00008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03/11/2020 $3243 </t>
        </r>
      </text>
    </comment>
    <comment ref="W14" authorId="2" shapeId="0" xr:uid="{00000000-0006-0000-1C00-00008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04/12/2020 $3243 </t>
        </r>
      </text>
    </comment>
    <comment ref="Y14" authorId="1" shapeId="0" xr:uid="{00000000-0006-0000-1C00-000089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13/01/2021 $3243</t>
        </r>
      </text>
    </comment>
    <comment ref="AA14" authorId="1" shapeId="0" xr:uid="{00000000-0006-0000-1C00-00008A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03/02/2021 $3243</t>
        </r>
      </text>
    </comment>
    <comment ref="AC14" authorId="2" shapeId="0" xr:uid="{00000000-0006-0000-1C00-00008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03/03/2021 $3243</t>
        </r>
      </text>
    </comment>
    <comment ref="AE14" authorId="2" shapeId="0" xr:uid="{00000000-0006-0000-1C00-00008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07/04/2021 $3450</t>
        </r>
      </text>
    </comment>
    <comment ref="AG14" authorId="2" shapeId="0" xr:uid="{00000000-0006-0000-1C00-00008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04/05/2021 $3243</t>
        </r>
      </text>
    </comment>
    <comment ref="AI14" authorId="2" shapeId="0" xr:uid="{00000000-0006-0000-1C00-00008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08/06/2021 $3450</t>
        </r>
      </text>
    </comment>
    <comment ref="AK14" authorId="2" shapeId="0" xr:uid="{00000000-0006-0000-1C00-00008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05/07/2021 $3243</t>
        </r>
      </text>
    </comment>
    <comment ref="AM14" authorId="2" shapeId="0" xr:uid="{00000000-0006-0000-1C00-00009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05/08/2021 $3450</t>
        </r>
      </text>
    </comment>
    <comment ref="AO14" authorId="2" shapeId="0" xr:uid="{00000000-0006-0000-1C00-00009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$3450 28/09/2021</t>
        </r>
      </text>
    </comment>
    <comment ref="AQ14" authorId="2" shapeId="0" xr:uid="{00000000-0006-0000-1C00-00009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$3450 11/10/2021</t>
        </r>
      </text>
    </comment>
    <comment ref="G15" authorId="2" shapeId="0" xr:uid="{00000000-0006-0000-1C00-00009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05/03/2020 $3,200</t>
        </r>
      </text>
    </comment>
    <comment ref="I15" authorId="1" shapeId="0" xr:uid="{00000000-0006-0000-1C00-000094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y junio 29/04/2020 $6,693 mayo 3450
junio 3243</t>
        </r>
      </text>
    </comment>
    <comment ref="K15" authorId="1" shapeId="0" xr:uid="{00000000-0006-0000-1C00-000095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y junio 29/04/2020 $6,693 mayo 3243
junio 3243 teniendo 207 a favor </t>
        </r>
      </text>
    </comment>
    <comment ref="M15" authorId="2" shapeId="0" xr:uid="{00000000-0006-0000-1C00-00009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29/06/2020 $3,036 y tenia 207 a favor </t>
        </r>
      </text>
    </comment>
    <comment ref="O15" authorId="2" shapeId="0" xr:uid="{00000000-0006-0000-1C00-00009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03/08/2020 $3243 </t>
        </r>
      </text>
    </comment>
    <comment ref="Q15" authorId="2" shapeId="0" xr:uid="{00000000-0006-0000-1C00-00009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septiembre02/09/2020 $3243 </t>
        </r>
      </text>
    </comment>
    <comment ref="S15" authorId="2" shapeId="0" xr:uid="{00000000-0006-0000-1C00-00009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02/10/2020 $3243 </t>
        </r>
      </text>
    </comment>
    <comment ref="U15" authorId="2" shapeId="0" xr:uid="{00000000-0006-0000-1C00-00009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03/11/2020 $3243 </t>
        </r>
      </text>
    </comment>
    <comment ref="W15" authorId="2" shapeId="0" xr:uid="{00000000-0006-0000-1C00-00009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02/12/2020 $3243 </t>
        </r>
      </text>
    </comment>
    <comment ref="Y15" authorId="1" shapeId="0" xr:uid="{00000000-0006-0000-1C00-00009C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22/01/2021 $3243</t>
        </r>
      </text>
    </comment>
    <comment ref="AA15" authorId="1" shapeId="0" xr:uid="{00000000-0006-0000-1C00-00009D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02/02/2021 $3243</t>
        </r>
      </text>
    </comment>
    <comment ref="AC15" authorId="2" shapeId="0" xr:uid="{00000000-0006-0000-1C00-00009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04/03/2021 $3243</t>
        </r>
      </text>
    </comment>
    <comment ref="AE15" authorId="2" shapeId="0" xr:uid="{00000000-0006-0000-1C00-00009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04/04/2021 $3243</t>
        </r>
      </text>
    </comment>
    <comment ref="AG15" authorId="2" shapeId="0" xr:uid="{00000000-0006-0000-1C00-0000A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03/05/2021 $3243</t>
        </r>
      </text>
    </comment>
    <comment ref="AI15" authorId="2" shapeId="0" xr:uid="{00000000-0006-0000-1C00-0000A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05/06/2021 $3243</t>
        </r>
      </text>
    </comment>
    <comment ref="AK15" authorId="2" shapeId="0" xr:uid="{00000000-0006-0000-1C00-0000A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04/07/2021 $3243</t>
        </r>
      </text>
    </comment>
    <comment ref="AM15" authorId="2" shapeId="0" xr:uid="{00000000-0006-0000-1C00-0000A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03/08/2021 $3243</t>
        </r>
      </text>
    </comment>
    <comment ref="AO15" authorId="2" shapeId="0" xr:uid="{00000000-0006-0000-1C00-0000A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$3243 07/09/2021</t>
        </r>
      </text>
    </comment>
    <comment ref="AQ15" authorId="2" shapeId="0" xr:uid="{00000000-0006-0000-1C00-0000A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$3243 07/10/2021</t>
        </r>
      </text>
    </comment>
    <comment ref="G16" authorId="2" shapeId="0" xr:uid="{00000000-0006-0000-1C00-0000A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06/09/2019 $2,560</t>
        </r>
      </text>
    </comment>
    <comment ref="I16" authorId="1" shapeId="0" xr:uid="{00000000-0006-0000-1C00-0000A7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14/05/2020 3,450</t>
        </r>
      </text>
    </comment>
    <comment ref="K16" authorId="1" shapeId="0" xr:uid="{00000000-0006-0000-1C00-0000A8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y julio 03/07/2020 $6693 junio $3450 y julio 3243</t>
        </r>
      </text>
    </comment>
    <comment ref="M16" authorId="1" shapeId="0" xr:uid="{00000000-0006-0000-1C00-0000A9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y julio 03/07/2020 $6693 junio $3450 y julio 3243</t>
        </r>
      </text>
    </comment>
    <comment ref="O16" authorId="2" shapeId="0" xr:uid="{00000000-0006-0000-1C00-0000A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07/08/2020 $3450</t>
        </r>
      </text>
    </comment>
    <comment ref="Q16" authorId="1" shapeId="0" xr:uid="{00000000-0006-0000-1C00-0000AB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septiembre 18/01/2021 $3450</t>
        </r>
      </text>
    </comment>
    <comment ref="S16" authorId="2" shapeId="0" xr:uid="{00000000-0006-0000-1C00-0000A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octubre 2020 a marzo 2021 $3,600*6= 21,600 01/10/2021</t>
        </r>
      </text>
    </comment>
    <comment ref="U16" authorId="2" shapeId="0" xr:uid="{00000000-0006-0000-1C00-0000A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octubre 2020 a marzo 2021 $3,600*6= 21,600 01/10/2021</t>
        </r>
      </text>
    </comment>
    <comment ref="W16" authorId="2" shapeId="0" xr:uid="{00000000-0006-0000-1C00-0000A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octubre 2020 a marzo 2021 $3,600*6= 21,600 01/10/2021</t>
        </r>
      </text>
    </comment>
    <comment ref="Y16" authorId="2" shapeId="0" xr:uid="{00000000-0006-0000-1C00-0000A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octubre 2020 a marzo 2021 $3,600*6= 21,600 01/10/2021</t>
        </r>
      </text>
    </comment>
    <comment ref="AA16" authorId="2" shapeId="0" xr:uid="{00000000-0006-0000-1C00-0000B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octubre 2020 a marzo 2021 $3,600*6= 21,600 01/10/2021</t>
        </r>
      </text>
    </comment>
    <comment ref="AC16" authorId="2" shapeId="0" xr:uid="{00000000-0006-0000-1C00-0000B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octubre 2020 a marzo 2021 $3,600*6= 21,600 01/10/2021</t>
        </r>
      </text>
    </comment>
    <comment ref="AE16" authorId="2" shapeId="0" xr:uid="{00000000-0006-0000-1C00-0000B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01/11/2021 $3600</t>
        </r>
      </text>
    </comment>
    <comment ref="G17" authorId="2" shapeId="0" xr:uid="{00000000-0006-0000-1C00-0000B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06/03/2020$2520 </t>
        </r>
      </text>
    </comment>
    <comment ref="I17" authorId="1" shapeId="0" xr:uid="{00000000-0006-0000-1C00-0000B4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04/05/2020 3,450</t>
        </r>
      </text>
    </comment>
    <comment ref="K17" authorId="1" shapeId="0" xr:uid="{00000000-0006-0000-1C00-0000B5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10/06/2020 $3450</t>
        </r>
      </text>
    </comment>
    <comment ref="M17" authorId="1" shapeId="0" xr:uid="{00000000-0006-0000-1C00-0000B6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06/07/2020 $3450</t>
        </r>
      </text>
    </comment>
    <comment ref="O17" authorId="2" shapeId="0" xr:uid="{00000000-0006-0000-1C00-0000B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10/08/2020 $3450</t>
        </r>
      </text>
    </comment>
    <comment ref="Q17" authorId="2" shapeId="0" xr:uid="{00000000-0006-0000-1C00-0000B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10/09/2020 $3450</t>
        </r>
      </text>
    </comment>
    <comment ref="S17" authorId="2" shapeId="0" xr:uid="{00000000-0006-0000-1C00-0000B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12/10/2020 $3500</t>
        </r>
      </text>
    </comment>
    <comment ref="U17" authorId="2" shapeId="0" xr:uid="{00000000-0006-0000-1C00-0000B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11/11/2020 $3450</t>
        </r>
      </text>
    </comment>
    <comment ref="W17" authorId="2" shapeId="0" xr:uid="{00000000-0006-0000-1C00-0000B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22/12/2020 $3450</t>
        </r>
      </text>
    </comment>
    <comment ref="Y17" authorId="1" shapeId="0" xr:uid="{00000000-0006-0000-1C00-0000BC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25/01/2021 $3450</t>
        </r>
      </text>
    </comment>
    <comment ref="AA17" authorId="1" shapeId="0" xr:uid="{00000000-0006-0000-1C00-0000BD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08/02/2021 $3450</t>
        </r>
      </text>
    </comment>
    <comment ref="AC17" authorId="2" shapeId="0" xr:uid="{00000000-0006-0000-1C00-0000B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16/03/2021 $3450</t>
        </r>
      </text>
    </comment>
    <comment ref="AE17" authorId="2" shapeId="0" xr:uid="{00000000-0006-0000-1C00-0000B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28/04/2021 $3450</t>
        </r>
      </text>
    </comment>
    <comment ref="AG17" authorId="2" shapeId="0" xr:uid="{00000000-0006-0000-1C00-0000C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31/05/2021 $3450</t>
        </r>
      </text>
    </comment>
    <comment ref="AI17" authorId="2" shapeId="0" xr:uid="{00000000-0006-0000-1C00-0000C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03/06/2021 $3243</t>
        </r>
      </text>
    </comment>
    <comment ref="AK17" authorId="2" shapeId="0" xr:uid="{00000000-0006-0000-1C00-0000C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16/07/2021 $3243</t>
        </r>
      </text>
    </comment>
    <comment ref="AM17" authorId="2" shapeId="0" xr:uid="{00000000-0006-0000-1C00-0000C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05/08/2021 $3250</t>
        </r>
      </text>
    </comment>
    <comment ref="AO17" authorId="2" shapeId="0" xr:uid="{00000000-0006-0000-1C00-0000C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$3450 13/09/2021</t>
        </r>
      </text>
    </comment>
    <comment ref="AQ17" authorId="2" shapeId="0" xr:uid="{00000000-0006-0000-1C00-0000C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$3450 14/10/2021</t>
        </r>
      </text>
    </comment>
    <comment ref="G18" authorId="2" shapeId="0" xr:uid="{00000000-0006-0000-1C00-0000C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23/09/2019 $2,560</t>
        </r>
      </text>
    </comment>
    <comment ref="I18" authorId="1" shapeId="0" xr:uid="{00000000-0006-0000-1C00-0000C7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24/04/202 2932.50 y 517.50 </t>
        </r>
      </text>
    </comment>
    <comment ref="K18" authorId="1" shapeId="0" xr:uid="{00000000-0006-0000-1C00-0000C8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28/05/2020 2,756.55 y  29/05/2020 486.45 </t>
        </r>
      </text>
    </comment>
    <comment ref="M18" authorId="1" shapeId="0" xr:uid="{00000000-0006-0000-1C00-0000C9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26/06/2020 2,756.55 y  29/06/2020 486.45 </t>
        </r>
      </text>
    </comment>
    <comment ref="O18" authorId="1" shapeId="0" xr:uid="{00000000-0006-0000-1C00-0000CA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Agosto 31/07/2020 2,756.55 y  31/07/2020 486.45 </t>
        </r>
      </text>
    </comment>
    <comment ref="Q18" authorId="1" shapeId="0" xr:uid="{00000000-0006-0000-1C00-0000CB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septiembre 28/08/2020 2,756.55 y  31/08/2020 486.45 </t>
        </r>
      </text>
    </comment>
    <comment ref="S18" authorId="1" shapeId="0" xr:uid="{00000000-0006-0000-1C00-0000CC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Octubre 09/10/2020 2,932.50 y  16/10/2020 517.50 </t>
        </r>
      </text>
    </comment>
    <comment ref="U18" authorId="1" shapeId="0" xr:uid="{00000000-0006-0000-1C00-0000CD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Noviembre 04/11/2020 2,756.55 y  04/11/2020 485.45</t>
        </r>
      </text>
    </comment>
    <comment ref="W18" authorId="1" shapeId="0" xr:uid="{00000000-0006-0000-1C00-0000CE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diciembre 30/11/2020 2,756.55 y  02/12/2020 485.45</t>
        </r>
      </text>
    </comment>
    <comment ref="Y18" authorId="1" shapeId="0" xr:uid="{00000000-0006-0000-1C00-0000CF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15/01/2021 2,932.50 y  21/01/2021 517.50</t>
        </r>
      </text>
    </comment>
    <comment ref="AA18" authorId="1" shapeId="0" xr:uid="{00000000-0006-0000-1C00-0000D0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04/02/2021 2,756.55 y  04/02/2021 485.45</t>
        </r>
      </text>
    </comment>
    <comment ref="AC18" authorId="2" shapeId="0" xr:uid="{00000000-0006-0000-1C00-0000D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26/03/2021 $3450</t>
        </r>
      </text>
    </comment>
    <comment ref="AE18" authorId="2" shapeId="0" xr:uid="{00000000-0006-0000-1C00-0000D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08/04/2021 $3450</t>
        </r>
      </text>
    </comment>
    <comment ref="AG18" authorId="2" shapeId="0" xr:uid="{00000000-0006-0000-1C00-0000D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07/05/2021 $3243</t>
        </r>
      </text>
    </comment>
    <comment ref="AI18" authorId="2" shapeId="0" xr:uid="{00000000-0006-0000-1C00-0000D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03/06/2021 $3243</t>
        </r>
      </text>
    </comment>
    <comment ref="AK18" authorId="2" shapeId="0" xr:uid="{00000000-0006-0000-1C00-0000D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10/07/2021 $3243 y el 29/07/2021 $207</t>
        </r>
      </text>
    </comment>
    <comment ref="AM18" authorId="2" shapeId="0" xr:uid="{00000000-0006-0000-1C00-0000D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05/08/2021 $3243</t>
        </r>
      </text>
    </comment>
    <comment ref="AO18" authorId="2" shapeId="0" xr:uid="{00000000-0006-0000-1C00-0000D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$3243 03/09/2021</t>
        </r>
      </text>
    </comment>
    <comment ref="AQ18" authorId="2" shapeId="0" xr:uid="{00000000-0006-0000-1C00-0000D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$3243 08/10/2021</t>
        </r>
      </text>
    </comment>
    <comment ref="G19" authorId="2" shapeId="0" xr:uid="{00000000-0006-0000-1C00-0000D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19/02/2020$2560 </t>
        </r>
      </text>
    </comment>
    <comment ref="I19" authorId="2" shapeId="0" xr:uid="{00000000-0006-0000-1C00-0000D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29/04/2020 $3450 </t>
        </r>
      </text>
    </comment>
    <comment ref="K19" authorId="1" shapeId="0" xr:uid="{00000000-0006-0000-1C00-0000DB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14/06/2020 $3450</t>
        </r>
      </text>
    </comment>
    <comment ref="M19" authorId="1" shapeId="0" xr:uid="{00000000-0006-0000-1C00-0000DC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13/07/2020 $3450</t>
        </r>
      </text>
    </comment>
    <comment ref="O19" authorId="2" shapeId="0" xr:uid="{00000000-0006-0000-1C00-0000D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05/08/2020 $3243 </t>
        </r>
      </text>
    </comment>
    <comment ref="Q19" authorId="2" shapeId="0" xr:uid="{00000000-0006-0000-1C00-0000D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septiembre03/09/2020 $3243 </t>
        </r>
      </text>
    </comment>
    <comment ref="S19" authorId="2" shapeId="0" xr:uid="{00000000-0006-0000-1C00-0000D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13/10/2020 $3450 </t>
        </r>
      </text>
    </comment>
    <comment ref="U19" authorId="2" shapeId="0" xr:uid="{00000000-0006-0000-1C00-0000E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05/11/2020 $3243 </t>
        </r>
      </text>
    </comment>
    <comment ref="W19" authorId="2" shapeId="0" xr:uid="{00000000-0006-0000-1C00-0000E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04/12/2020 $3243 </t>
        </r>
      </text>
    </comment>
    <comment ref="Y19" authorId="1" shapeId="0" xr:uid="{00000000-0006-0000-1C00-0000E2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13/01/2021 $3243</t>
        </r>
      </text>
    </comment>
    <comment ref="AA19" authorId="1" shapeId="0" xr:uid="{00000000-0006-0000-1C00-0000E3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05/02/2021 $3243</t>
        </r>
      </text>
    </comment>
    <comment ref="AC19" authorId="2" shapeId="0" xr:uid="{00000000-0006-0000-1C00-0000E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05/03/2021 $3243</t>
        </r>
      </text>
    </comment>
    <comment ref="AE19" authorId="2" shapeId="0" xr:uid="{00000000-0006-0000-1C00-0000E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30/04/2021 $3600</t>
        </r>
      </text>
    </comment>
    <comment ref="AG19" authorId="2" shapeId="0" xr:uid="{00000000-0006-0000-1C00-0000E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15/05/2021 $3450</t>
        </r>
      </text>
    </comment>
    <comment ref="AI19" authorId="2" shapeId="0" xr:uid="{00000000-0006-0000-1C00-0000E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05/06/2021 $3243</t>
        </r>
      </text>
    </comment>
    <comment ref="AK19" authorId="2" shapeId="0" xr:uid="{00000000-0006-0000-1C00-0000E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02/07/2021 $3243</t>
        </r>
      </text>
    </comment>
    <comment ref="AM19" authorId="2" shapeId="0" xr:uid="{00000000-0006-0000-1C00-0000E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05/08/2021 $3243</t>
        </r>
      </text>
    </comment>
    <comment ref="AO19" authorId="2" shapeId="0" xr:uid="{00000000-0006-0000-1C00-0000E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$3243 04/09/2021</t>
        </r>
      </text>
    </comment>
    <comment ref="AQ19" authorId="2" shapeId="0" xr:uid="{00000000-0006-0000-1C00-0000E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$3243 05/10/2021</t>
        </r>
      </text>
    </comment>
    <comment ref="G20" authorId="2" shapeId="0" xr:uid="{00000000-0006-0000-1C00-0000E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23/01/2020 $3200</t>
        </r>
      </text>
    </comment>
    <comment ref="I20" authorId="1" shapeId="0" xr:uid="{00000000-0006-0000-1C00-0000ED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04/05/2020 $3243</t>
        </r>
      </text>
    </comment>
    <comment ref="K20" authorId="1" shapeId="0" xr:uid="{00000000-0006-0000-1C00-0000EE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04/06/2020 $3243</t>
        </r>
      </text>
    </comment>
    <comment ref="M20" authorId="1" shapeId="0" xr:uid="{00000000-0006-0000-1C00-0000EF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07/07/2020 $3243</t>
        </r>
      </text>
    </comment>
    <comment ref="O20" authorId="2" shapeId="0" xr:uid="{00000000-0006-0000-1C00-0000F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07/08/2020 $3243 </t>
        </r>
      </text>
    </comment>
    <comment ref="Q20" authorId="2" shapeId="0" xr:uid="{00000000-0006-0000-1C00-0000F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septiembre09/09/2020 $3243 </t>
        </r>
      </text>
    </comment>
    <comment ref="S20" authorId="2" shapeId="0" xr:uid="{00000000-0006-0000-1C00-0000F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05/10/2020 $3243 </t>
        </r>
      </text>
    </comment>
    <comment ref="U20" authorId="2" shapeId="0" xr:uid="{00000000-0006-0000-1C00-0000F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26/10/2020 $3243 </t>
        </r>
      </text>
    </comment>
    <comment ref="W20" authorId="2" shapeId="0" xr:uid="{00000000-0006-0000-1C00-0000F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11/11/2020 $3243 </t>
        </r>
      </text>
    </comment>
    <comment ref="Y20" authorId="1" shapeId="0" xr:uid="{00000000-0006-0000-1C00-0000F5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12/01/2021 $3243</t>
        </r>
      </text>
    </comment>
    <comment ref="AA20" authorId="1" shapeId="0" xr:uid="{00000000-0006-0000-1C00-0000F6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25/01/2021 $3243</t>
        </r>
      </text>
    </comment>
    <comment ref="AC20" authorId="1" shapeId="0" xr:uid="{00000000-0006-0000-1C00-0000F700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marzo 25/02/2021 $3243</t>
        </r>
      </text>
    </comment>
    <comment ref="AE20" authorId="2" shapeId="0" xr:uid="{00000000-0006-0000-1C00-0000F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25/03/2021 $3243</t>
        </r>
      </text>
    </comment>
    <comment ref="AG20" authorId="2" shapeId="0" xr:uid="{00000000-0006-0000-1C00-0000F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27/04/2021 $3243</t>
        </r>
      </text>
    </comment>
    <comment ref="AI20" authorId="2" shapeId="0" xr:uid="{00000000-0006-0000-1C00-0000F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25/05/2021 $3243</t>
        </r>
      </text>
    </comment>
    <comment ref="AK20" authorId="2" shapeId="0" xr:uid="{00000000-0006-0000-1C00-0000F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25/06/2021 $3243</t>
        </r>
      </text>
    </comment>
    <comment ref="AM20" authorId="2" shapeId="0" xr:uid="{00000000-0006-0000-1C00-0000F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26/07/2021 $3243</t>
        </r>
      </text>
    </comment>
    <comment ref="AO20" authorId="2" shapeId="0" xr:uid="{00000000-0006-0000-1C00-0000F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Y octubre  $6,486 10/09/2021</t>
        </r>
      </text>
    </comment>
    <comment ref="AQ20" authorId="2" shapeId="0" xr:uid="{00000000-0006-0000-1C00-0000F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Y octubre  $6,486 10/09/2021</t>
        </r>
      </text>
    </comment>
    <comment ref="G21" authorId="2" shapeId="0" xr:uid="{00000000-0006-0000-1C00-0000F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13/11/2019 $2560</t>
        </r>
      </text>
    </comment>
    <comment ref="I21" authorId="1" shapeId="0" xr:uid="{00000000-0006-0000-1C00-000000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05/05/2020 $3450</t>
        </r>
      </text>
    </comment>
    <comment ref="K21" authorId="1" shapeId="0" xr:uid="{00000000-0006-0000-1C00-000001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15/06/2020 $3450</t>
        </r>
      </text>
    </comment>
    <comment ref="M21" authorId="1" shapeId="0" xr:uid="{00000000-0006-0000-1C00-000002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14/07/2020 $3450</t>
        </r>
      </text>
    </comment>
    <comment ref="O21" authorId="2" shapeId="0" xr:uid="{00000000-0006-0000-1C00-000003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14/08/2020 $3450</t>
        </r>
      </text>
    </comment>
    <comment ref="Q21" authorId="2" shapeId="0" xr:uid="{00000000-0006-0000-1C00-000004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septiembre03/09/2020 $3243 </t>
        </r>
      </text>
    </comment>
    <comment ref="S21" authorId="2" shapeId="0" xr:uid="{00000000-0006-0000-1C00-000005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05/10/2020 $3243 </t>
        </r>
      </text>
    </comment>
    <comment ref="U21" authorId="2" shapeId="0" xr:uid="{00000000-0006-0000-1C00-000006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13/11/2020 $3450</t>
        </r>
      </text>
    </comment>
    <comment ref="W21" authorId="2" shapeId="0" xr:uid="{00000000-0006-0000-1C00-000007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04/12/2020 $3243 </t>
        </r>
      </text>
    </comment>
    <comment ref="Y21" authorId="1" shapeId="0" xr:uid="{00000000-0006-0000-1C00-000008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12/01/2021 $3243</t>
        </r>
      </text>
    </comment>
    <comment ref="AA21" authorId="1" shapeId="0" xr:uid="{00000000-0006-0000-1C00-000009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15/02/2021 $3450</t>
        </r>
      </text>
    </comment>
    <comment ref="AC21" authorId="2" shapeId="0" xr:uid="{00000000-0006-0000-1C00-00000A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09/04/2021 $3600</t>
        </r>
      </text>
    </comment>
    <comment ref="AE21" authorId="2" shapeId="0" xr:uid="{00000000-0006-0000-1C00-00000B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05/05/2021 $3600 </t>
        </r>
      </text>
    </comment>
    <comment ref="AG21" authorId="2" shapeId="0" xr:uid="{00000000-0006-0000-1C00-00000C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15/05/2021 $3450</t>
        </r>
      </text>
    </comment>
    <comment ref="AI21" authorId="2" shapeId="0" xr:uid="{00000000-0006-0000-1C00-00000D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04/06/2021 $3243</t>
        </r>
      </text>
    </comment>
    <comment ref="AK21" authorId="2" shapeId="0" xr:uid="{00000000-0006-0000-1C00-00000E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13/08/2021 $3600</t>
        </r>
      </text>
    </comment>
    <comment ref="AM21" authorId="2" shapeId="0" xr:uid="{00000000-0006-0000-1C00-00000F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13/08/2021 $3450</t>
        </r>
      </text>
    </comment>
    <comment ref="AO21" authorId="2" shapeId="0" xr:uid="{00000000-0006-0000-1C00-000010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$3450 15/09/2021</t>
        </r>
      </text>
    </comment>
    <comment ref="AQ21" authorId="2" shapeId="0" xr:uid="{00000000-0006-0000-1C00-000011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$3243 05/10/2021</t>
        </r>
      </text>
    </comment>
    <comment ref="G22" authorId="2" shapeId="0" xr:uid="{00000000-0006-0000-1C00-000012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14/02/2020 $3200</t>
        </r>
      </text>
    </comment>
    <comment ref="I22" authorId="2" shapeId="0" xr:uid="{00000000-0006-0000-1C00-000013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23/04/2020 $5,375</t>
        </r>
      </text>
    </comment>
    <comment ref="K22" authorId="1" shapeId="0" xr:uid="{00000000-0006-0000-1C00-000014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complemento mensualidad junio 08/06/2020 $1111</t>
        </r>
      </text>
    </comment>
    <comment ref="M22" authorId="1" shapeId="0" xr:uid="{00000000-0006-0000-1C00-000015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03/07/2020 $3243</t>
        </r>
      </text>
    </comment>
    <comment ref="O22" authorId="1" shapeId="0" xr:uid="{00000000-0006-0000-1C00-000016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Agosto 04/08/2020 $3243</t>
        </r>
      </text>
    </comment>
    <comment ref="Q22" authorId="2" shapeId="0" xr:uid="{00000000-0006-0000-1C00-000017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septiembre02/09/2020 $3243 </t>
        </r>
      </text>
    </comment>
    <comment ref="S22" authorId="2" shapeId="0" xr:uid="{00000000-0006-0000-1C00-000018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05/10/2020 $3243 </t>
        </r>
      </text>
    </comment>
    <comment ref="U22" authorId="2" shapeId="0" xr:uid="{00000000-0006-0000-1C00-000019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03/11/2020 $3243 </t>
        </r>
      </text>
    </comment>
    <comment ref="W22" authorId="2" shapeId="0" xr:uid="{00000000-0006-0000-1C00-00001A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07/12/2020 $3243 y el 10/12/2020 207 </t>
        </r>
      </text>
    </comment>
    <comment ref="Y22" authorId="1" shapeId="0" xr:uid="{00000000-0006-0000-1C00-00001B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28/12/2020 $3243</t>
        </r>
      </text>
    </comment>
    <comment ref="AA22" authorId="1" shapeId="0" xr:uid="{00000000-0006-0000-1C00-00001C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04/02/2021 $3243</t>
        </r>
      </text>
    </comment>
    <comment ref="AC22" authorId="2" shapeId="0" xr:uid="{00000000-0006-0000-1C00-00001D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02/03/2021 $3243</t>
        </r>
      </text>
    </comment>
    <comment ref="AE22" authorId="2" shapeId="0" xr:uid="{00000000-0006-0000-1C00-00001E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05/04/2021 $3243</t>
        </r>
      </text>
    </comment>
    <comment ref="AG22" authorId="2" shapeId="0" xr:uid="{00000000-0006-0000-1C00-00001F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03/05/2021 $3243</t>
        </r>
      </text>
    </comment>
    <comment ref="AI22" authorId="2" shapeId="0" xr:uid="{00000000-0006-0000-1C00-000020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02/06/2021 $3243</t>
        </r>
      </text>
    </comment>
    <comment ref="AK22" authorId="2" shapeId="0" xr:uid="{00000000-0006-0000-1C00-000021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02/07/2021 $3243</t>
        </r>
      </text>
    </comment>
    <comment ref="AM22" authorId="2" shapeId="0" xr:uid="{00000000-0006-0000-1C00-000022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03/08/2021 $3243</t>
        </r>
      </text>
    </comment>
    <comment ref="AO22" authorId="2" shapeId="0" xr:uid="{00000000-0006-0000-1C00-000023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$3243 03/09/2021</t>
        </r>
      </text>
    </comment>
    <comment ref="AQ22" authorId="2" shapeId="0" xr:uid="{00000000-0006-0000-1C00-000024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$3243 01/10/2021</t>
        </r>
      </text>
    </comment>
    <comment ref="G23" authorId="2" shapeId="0" xr:uid="{00000000-0006-0000-1C00-000025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05/03/2020 $3,200</t>
        </r>
      </text>
    </comment>
    <comment ref="I23" authorId="1" shapeId="0" xr:uid="{00000000-0006-0000-1C00-000026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04/05/2020 $3245</t>
        </r>
      </text>
    </comment>
    <comment ref="K23" authorId="1" shapeId="0" xr:uid="{00000000-0006-0000-1C00-000027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15/06/2020 $3450</t>
        </r>
      </text>
    </comment>
    <comment ref="M23" authorId="1" shapeId="0" xr:uid="{00000000-0006-0000-1C00-000028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03/07/2020 $3243</t>
        </r>
      </text>
    </comment>
    <comment ref="O23" authorId="2" shapeId="0" xr:uid="{00000000-0006-0000-1C00-000029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06/08/2020 $3243 </t>
        </r>
      </text>
    </comment>
    <comment ref="Q23" authorId="2" shapeId="0" xr:uid="{00000000-0006-0000-1C00-00002A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04/09/2020 $3243 </t>
        </r>
      </text>
    </comment>
    <comment ref="S23" authorId="2" shapeId="0" xr:uid="{00000000-0006-0000-1C00-00002B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02/10/2020 $3243 </t>
        </r>
      </text>
    </comment>
    <comment ref="U23" authorId="2" shapeId="0" xr:uid="{00000000-0006-0000-1C00-00002C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09/11/2020 $3225 con adeudo de 225</t>
        </r>
      </text>
    </comment>
    <comment ref="W23" authorId="2" shapeId="0" xr:uid="{00000000-0006-0000-1C00-00002D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10/12/2020 $3225 con adeudo de 225 mas el anterior</t>
        </r>
      </text>
    </comment>
    <comment ref="Y23" authorId="1" shapeId="0" xr:uid="{00000000-0006-0000-1C00-00002E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complemento mensualidad nov  y dic enero 18+225+3243 =3,486   18/01/2021 $3243</t>
        </r>
      </text>
    </comment>
    <comment ref="AA23" authorId="1" shapeId="0" xr:uid="{00000000-0006-0000-1C00-00002F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08/02/2021 $3243</t>
        </r>
      </text>
    </comment>
    <comment ref="AC23" authorId="2" shapeId="0" xr:uid="{00000000-0006-0000-1C00-000030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02/03/2021 $3245</t>
        </r>
      </text>
    </comment>
    <comment ref="AE23" authorId="2" shapeId="0" xr:uid="{00000000-0006-0000-1C00-000031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05/04/2021 $3243</t>
        </r>
      </text>
    </comment>
    <comment ref="AG23" authorId="2" shapeId="0" xr:uid="{00000000-0006-0000-1C00-000032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24/05/2021 $3450</t>
        </r>
      </text>
    </comment>
    <comment ref="AI23" authorId="2" shapeId="0" xr:uid="{00000000-0006-0000-1C00-000033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07/06/2021 $3243</t>
        </r>
      </text>
    </comment>
    <comment ref="AK23" authorId="2" shapeId="0" xr:uid="{00000000-0006-0000-1C00-000034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06/07/2021 $3243</t>
        </r>
      </text>
    </comment>
    <comment ref="AM23" authorId="2" shapeId="0" xr:uid="{00000000-0006-0000-1C00-000035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05/08/2021 $3250</t>
        </r>
      </text>
    </comment>
    <comment ref="AO23" authorId="2" shapeId="0" xr:uid="{00000000-0006-0000-1C00-000036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$3250 07/09/2021</t>
        </r>
      </text>
    </comment>
    <comment ref="AQ23" authorId="2" shapeId="0" xr:uid="{00000000-0006-0000-1C00-000037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$3500 08/10/2021</t>
        </r>
      </text>
    </comment>
    <comment ref="G24" authorId="2" shapeId="0" xr:uid="{00000000-0006-0000-1C00-000038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06/03/2020 $3200</t>
        </r>
      </text>
    </comment>
    <comment ref="G25" authorId="2" shapeId="0" xr:uid="{00000000-0006-0000-1C00-000039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04/03/2020 $2,560</t>
        </r>
      </text>
    </comment>
    <comment ref="I25" authorId="1" shapeId="0" xr:uid="{00000000-0006-0000-1C00-00003A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05/05/2020 $3450</t>
        </r>
      </text>
    </comment>
    <comment ref="K25" authorId="1" shapeId="0" xr:uid="{00000000-0006-0000-1C00-00003B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13/06/2020 $3450</t>
        </r>
      </text>
    </comment>
    <comment ref="M25" authorId="1" shapeId="0" xr:uid="{00000000-0006-0000-1C00-00003C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07/08/2020 $3450</t>
        </r>
      </text>
    </comment>
    <comment ref="G26" authorId="2" shapeId="0" xr:uid="{00000000-0006-0000-1C00-00003D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07/02/2020 $2,560</t>
        </r>
      </text>
    </comment>
    <comment ref="I26" authorId="1" shapeId="0" xr:uid="{00000000-0006-0000-1C00-00003E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04/05/2020 $3243</t>
        </r>
      </text>
    </comment>
    <comment ref="K26" authorId="1" shapeId="0" xr:uid="{00000000-0006-0000-1C00-00003F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02/06/2020 $3243</t>
        </r>
      </text>
    </comment>
    <comment ref="M26" authorId="1" shapeId="0" xr:uid="{00000000-0006-0000-1C00-000040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06/07/2020 $3243</t>
        </r>
      </text>
    </comment>
    <comment ref="O26" authorId="2" shapeId="0" xr:uid="{00000000-0006-0000-1C00-000041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13/08/2020 $2560 y pago 890 el 08/10/2020</t>
        </r>
      </text>
    </comment>
    <comment ref="Q26" authorId="2" shapeId="0" xr:uid="{00000000-0006-0000-1C00-000042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03/09/2020 $3243 </t>
        </r>
      </text>
    </comment>
    <comment ref="S26" authorId="2" shapeId="0" xr:uid="{00000000-0006-0000-1C00-000043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07/10/2020 $3243 Y pago 207 el 08/10/2020 Y pago complemento de mensualidad de agosto 890</t>
        </r>
      </text>
    </comment>
    <comment ref="U26" authorId="2" shapeId="0" xr:uid="{00000000-0006-0000-1C00-000044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Noviembre09/11/2020 $3243 quedando un saldo pendiente de 207</t>
        </r>
      </text>
    </comment>
    <comment ref="W26" authorId="2" shapeId="0" xr:uid="{00000000-0006-0000-1C00-000045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04/12/2020 $3243 + 207 de mensualidad anterior </t>
        </r>
      </text>
    </comment>
    <comment ref="Y26" authorId="1" shapeId="0" xr:uid="{00000000-0006-0000-1C00-000046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enero 12/01/2021 $3243</t>
        </r>
      </text>
    </comment>
    <comment ref="AA26" authorId="1" shapeId="0" xr:uid="{00000000-0006-0000-1C00-000047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05/02/2021 $3243</t>
        </r>
      </text>
    </comment>
    <comment ref="AC26" authorId="2" shapeId="0" xr:uid="{00000000-0006-0000-1C00-000048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02/03/2021 $3243</t>
        </r>
      </text>
    </comment>
    <comment ref="AE26" authorId="2" shapeId="0" xr:uid="{00000000-0006-0000-1C00-000049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05/04/2021 $3243</t>
        </r>
      </text>
    </comment>
    <comment ref="AG26" authorId="2" shapeId="0" xr:uid="{00000000-0006-0000-1C00-00004A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07/05/2021 $3450</t>
        </r>
      </text>
    </comment>
    <comment ref="AI26" authorId="2" shapeId="0" xr:uid="{00000000-0006-0000-1C00-00004B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14/06/2021 $3450</t>
        </r>
      </text>
    </comment>
    <comment ref="AK26" authorId="2" shapeId="0" xr:uid="{00000000-0006-0000-1C00-00004C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$3243 08/09/2021</t>
        </r>
      </text>
    </comment>
    <comment ref="AM26" authorId="2" shapeId="0" xr:uid="{00000000-0006-0000-1C00-00004D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05/08/2021 $3243</t>
        </r>
      </text>
    </comment>
    <comment ref="AO26" authorId="2" shapeId="0" xr:uid="{00000000-0006-0000-1C00-00004E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$3243 08/09/2021</t>
        </r>
      </text>
    </comment>
    <comment ref="AQ26" authorId="2" shapeId="0" xr:uid="{00000000-0006-0000-1C00-00004F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$3243 08/09/2021</t>
        </r>
      </text>
    </comment>
    <comment ref="G29" authorId="1" shapeId="0" xr:uid="{00000000-0006-0000-1C00-000050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inscripcion 15/05/2020 3,200</t>
        </r>
      </text>
    </comment>
    <comment ref="I29" authorId="1" shapeId="0" xr:uid="{00000000-0006-0000-1C00-000051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15/05/2020 3,450</t>
        </r>
      </text>
    </comment>
    <comment ref="K29" authorId="2" shapeId="0" xr:uid="{00000000-0006-0000-1C00-000052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JUNIO, JULIO  23/10/2020 $7,200 </t>
        </r>
      </text>
    </comment>
    <comment ref="M29" authorId="2" shapeId="0" xr:uid="{00000000-0006-0000-1C00-000053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JUNIO, JULIO  23/10/2020 $7,200 </t>
        </r>
      </text>
    </comment>
    <comment ref="O29" authorId="2" shapeId="0" xr:uid="{00000000-0006-0000-1C00-000054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agosto, sept y octubre 02/02/2021 (3600*3)=10,800</t>
        </r>
      </text>
    </comment>
    <comment ref="Q29" authorId="2" shapeId="0" xr:uid="{00000000-0006-0000-1C00-000055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agosto, sept y octubre 02/02/2021 (3600*3)=10,800</t>
        </r>
      </text>
    </comment>
    <comment ref="S29" authorId="2" shapeId="0" xr:uid="{00000000-0006-0000-1C00-000056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agosto, sept y octubre 02/02/2021 (3600*3)=10,800</t>
        </r>
      </text>
    </comment>
    <comment ref="U29" authorId="2" shapeId="0" xr:uid="{00000000-0006-0000-1C00-000057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03/03/2021 $3600</t>
        </r>
      </text>
    </comment>
    <comment ref="W29" authorId="2" shapeId="0" xr:uid="{00000000-0006-0000-1C00-000058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2020 $27/05/2021 $3600</t>
        </r>
      </text>
    </comment>
    <comment ref="Y29" authorId="2" shapeId="0" xr:uid="{00000000-0006-0000-1C00-000059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02/06/2021 $3600</t>
        </r>
      </text>
    </comment>
    <comment ref="AA29" authorId="2" shapeId="0" xr:uid="{00000000-0006-0000-1C00-00005A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28/06/2021 $3600</t>
        </r>
      </text>
    </comment>
    <comment ref="AC29" authorId="2" shapeId="0" xr:uid="{00000000-0006-0000-1C00-00005B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01/07/2021 $3600</t>
        </r>
      </text>
    </comment>
    <comment ref="AE29" authorId="2" shapeId="0" xr:uid="{00000000-0006-0000-1C00-00005C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02/08/2021 $3600</t>
        </r>
      </text>
    </comment>
    <comment ref="AG29" authorId="2" shapeId="0" xr:uid="{00000000-0006-0000-1C00-00005D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mayo a julio  $3600 *3=10,800 05/10/2021</t>
        </r>
      </text>
    </comment>
    <comment ref="AI29" authorId="2" shapeId="0" xr:uid="{00000000-0006-0000-1C00-00005E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mayo a julio  $3600 *3=10,800 05/10/2021</t>
        </r>
      </text>
    </comment>
    <comment ref="AK29" authorId="2" shapeId="0" xr:uid="{00000000-0006-0000-1C00-00005F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mayo a julio  $3600 *3=10,800 05/10/2021</t>
        </r>
      </text>
    </comment>
    <comment ref="AM29" authorId="2" shapeId="0" xr:uid="{00000000-0006-0000-1C00-000060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
agosto $3600 
sept 3450 
octubre 3450  08/10/2021</t>
        </r>
      </text>
    </comment>
    <comment ref="AO29" authorId="2" shapeId="0" xr:uid="{00000000-0006-0000-1C00-000061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
agosto $3600 
sept 3450 
octubre 3450  08/10/2021</t>
        </r>
      </text>
    </comment>
    <comment ref="AQ29" authorId="2" shapeId="0" xr:uid="{00000000-0006-0000-1C00-000062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
agosto $3600 
sept 3450 
octubre 3450  08/10/2021</t>
        </r>
      </text>
    </comment>
    <comment ref="G36" authorId="2" shapeId="0" xr:uid="{00000000-0006-0000-1C00-000063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06/03/2020 $3200</t>
        </r>
      </text>
    </comment>
    <comment ref="G37" authorId="0" shapeId="0" xr:uid="{00000000-0006-0000-1C00-00006401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apartado 04/11/2019 $1000</t>
        </r>
      </text>
    </comment>
    <comment ref="G38" authorId="2" shapeId="0" xr:uid="{00000000-0006-0000-1C00-00006501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04/03/2020 $2,560</t>
        </r>
      </text>
    </comment>
    <comment ref="I38" authorId="1" shapeId="0" xr:uid="{00000000-0006-0000-1C00-000066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05/05/2020 $3450</t>
        </r>
      </text>
    </comment>
    <comment ref="K38" authorId="1" shapeId="0" xr:uid="{00000000-0006-0000-1C00-000067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13/06/2020 $3450</t>
        </r>
      </text>
    </comment>
    <comment ref="M38" authorId="1" shapeId="0" xr:uid="{00000000-0006-0000-1C00-000068010000}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Julio 07/08/2020 $3450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  <author>Auxadmon</author>
    <author>AuxContable</author>
    <author>Auxadministración</author>
  </authors>
  <commentList>
    <comment ref="J2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17/02/222 $3,200</t>
        </r>
      </text>
    </comment>
    <comment ref="I7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11/03/22 $3,880</t>
        </r>
      </text>
    </comment>
    <comment ref="K7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04/04/22 $3,648</t>
        </r>
      </text>
    </comment>
    <comment ref="M7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05/05/2022 $3,648</t>
        </r>
      </text>
    </comment>
    <comment ref="O7" authorId="2" shapeId="0" xr:uid="{00000000-0006-0000-1F00-000006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DE LA MENSUALIDAD DE JUNIO 02/06/2022 $ 3,648</t>
        </r>
      </text>
    </comment>
    <comment ref="Q7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04/07/2022 $3,648</t>
        </r>
      </text>
    </comment>
    <comment ref="S7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05/08/22 $3,648</t>
        </r>
      </text>
    </comment>
    <comment ref="U7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05/09/2022 $3,648</t>
        </r>
      </text>
    </comment>
    <comment ref="W7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04/10/2022 $3,648</t>
        </r>
      </text>
    </comment>
    <comment ref="Y7" authorId="1" shapeId="0" xr:uid="{00000000-0006-0000-1F00-00000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04/11/22 $3,648</t>
        </r>
      </text>
    </comment>
    <comment ref="AA7" authorId="3" shapeId="0" xr:uid="{00000000-0006-0000-1F00-00000C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Diciembre 05/12/2022  $3648</t>
        </r>
      </text>
    </comment>
    <comment ref="AC7" authorId="3" shapeId="0" xr:uid="{00000000-0006-0000-1F00-00000D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04/01/2023  $3,648</t>
        </r>
      </text>
    </comment>
    <comment ref="AE7" authorId="3" shapeId="0" xr:uid="{00000000-0006-0000-1F00-00000E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 03/02/2023  $3,648</t>
        </r>
      </text>
    </comment>
    <comment ref="AG7" authorId="1" shapeId="0" xr:uid="{00000000-0006-0000-1F00-00000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06/03/2023 $3,648</t>
        </r>
      </text>
    </comment>
    <comment ref="AI7" authorId="1" shapeId="0" xr:uid="{00000000-0006-0000-1F00-00001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10/04/2023 $3,648</t>
        </r>
      </text>
    </comment>
    <comment ref="AK7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05/05/2023 $3,648</t>
        </r>
      </text>
    </comment>
    <comment ref="AM7" authorId="1" shapeId="0" xr:uid="{10E31196-0CAE-45FF-A99D-9B5939670614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06/06/2023 $3,648</t>
        </r>
      </text>
    </comment>
    <comment ref="AO7" authorId="1" shapeId="0" xr:uid="{8FDD1CAF-921A-4847-BC04-10F1F2D86A0B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05/07/2023 $3,648</t>
        </r>
      </text>
    </comment>
    <comment ref="G8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09/03/22 $3,200</t>
        </r>
      </text>
    </comment>
    <comment ref="I8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11/03/22 $760 y lo demas con retenciones </t>
        </r>
      </text>
    </comment>
    <comment ref="K8" authorId="1" shapeId="0" xr:uid="{00000000-0006-0000-1F00-00001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01/04/22 $760 y lo demas con retenciones </t>
        </r>
      </text>
    </comment>
    <comment ref="M8" authorId="1" shapeId="0" xr:uid="{00000000-0006-0000-1F00-00001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29/04/22 $760 y lo demas con retenciones </t>
        </r>
      </text>
    </comment>
    <comment ref="O8" authorId="1" shapeId="0" xr:uid="{00000000-0006-0000-1F00-00001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31/05/22 $760 y lo demas con retenciones </t>
        </r>
      </text>
    </comment>
    <comment ref="Q8" authorId="1" shapeId="0" xr:uid="{00000000-0006-0000-1F00-00001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04/07/22 $760 y lo demas con retenciones </t>
        </r>
      </text>
    </comment>
    <comment ref="S8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29/07/22 $760 y lo demas con retenciones </t>
        </r>
      </text>
    </comment>
    <comment ref="U8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 02/09/22 $760 y lo demas con retenciones </t>
        </r>
      </text>
    </comment>
    <comment ref="W8" authorId="3" shapeId="0" xr:uid="{00000000-0006-0000-1F00-00001A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octubre 30/Septiembre/2022 $760 y lo demas con retenciones</t>
        </r>
      </text>
    </comment>
    <comment ref="Y8" authorId="3" shapeId="0" xr:uid="{00000000-0006-0000-1F00-00001B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Noviembre  28/10/22 $760 y lo demas con retenciones</t>
        </r>
      </text>
    </comment>
    <comment ref="AA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02/12/22 
$260 y 500 = $760
</t>
        </r>
      </text>
    </comment>
    <comment ref="AC8" authorId="3" shapeId="0" xr:uid="{00000000-0006-0000-1F00-00001D000000}">
      <text>
        <r>
          <rPr>
            <b/>
            <sz val="9"/>
            <color indexed="81"/>
            <rFont val="Tahoma"/>
            <family val="2"/>
          </rPr>
          <t xml:space="preserve">Auxadministración:
</t>
        </r>
        <r>
          <rPr>
            <sz val="9"/>
            <color indexed="81"/>
            <rFont val="Tahoma"/>
            <family val="2"/>
          </rPr>
          <t>Pago mensualidad Enero 03/01/2023  $760</t>
        </r>
      </text>
    </comment>
    <comment ref="AE8" authorId="3" shapeId="0" xr:uid="{00000000-0006-0000-1F00-00001E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 03/02/2023  $760</t>
        </r>
      </text>
    </comment>
    <comment ref="AG8" authorId="3" shapeId="0" xr:uid="{00000000-0006-0000-1F00-00001F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marzo  03/03/2023  $760</t>
        </r>
      </text>
    </comment>
    <comment ref="AI8" authorId="1" shapeId="0" xr:uid="{00000000-0006-0000-1F00-00002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31/03/2023 $760</t>
        </r>
      </text>
    </comment>
    <comment ref="AK8" authorId="1" shapeId="0" xr:uid="{00000000-0006-0000-1F00-00002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28/04/2023 $760</t>
        </r>
      </text>
    </comment>
    <comment ref="AM8" authorId="1" shapeId="0" xr:uid="{60F6354E-CAAE-469E-B2AA-F8348C5AD87A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02/06/2023 $760</t>
        </r>
      </text>
    </comment>
    <comment ref="AO8" authorId="1" shapeId="0" xr:uid="{52F0E6B8-96D5-4EE4-A8F8-02A8BEA15F58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30/06/2023 $760</t>
        </r>
      </text>
    </comment>
    <comment ref="G9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23/08/21 3,200</t>
        </r>
      </text>
    </comment>
    <comment ref="I9" authorId="1" shapeId="0" xr:uid="{00000000-0006-0000-1F00-00002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10/03/22 $3,880</t>
        </r>
      </text>
    </comment>
    <comment ref="K9" authorId="1" shapeId="0" xr:uid="{00000000-0006-0000-1F00-00002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18/04/22 $3,880</t>
        </r>
      </text>
    </comment>
    <comment ref="M9" authorId="1" shapeId="0" xr:uid="{00000000-0006-0000-1F00-00002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$16/05/2022 $3,298 y 582 </t>
        </r>
      </text>
    </comment>
    <comment ref="O9" authorId="1" shapeId="0" xr:uid="{00000000-0006-0000-1F00-00002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$3,298 31/05/2022 $3,298 y 582 </t>
        </r>
      </text>
    </comment>
    <comment ref="Q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 11/07/2022 $3,298 y 582 </t>
        </r>
      </text>
    </comment>
    <comment ref="S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15/08/2022 $3,298 y 582 </t>
        </r>
      </text>
    </comment>
    <comment ref="U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15/09/2022 $3,298 y 582 </t>
        </r>
      </text>
    </comment>
    <comment ref="W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17/10/2022 $3,298 y 582 </t>
        </r>
      </text>
    </comment>
    <comment ref="Y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3 pagos $4,030 22/11/22</t>
        </r>
      </text>
    </comment>
    <comment ref="AA9" authorId="1" shapeId="0" xr:uid="{00000000-0006-0000-1F00-00002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13/12/22 $3,298 y $582= 3,880</t>
        </r>
      </text>
    </comment>
    <comment ref="AC9" authorId="3" shapeId="0" xr:uid="{00000000-0006-0000-1F00-00002D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3 pagos $4,030</t>
        </r>
      </text>
    </comment>
    <comment ref="AE9" authorId="1" shapeId="0" xr:uid="{00000000-0006-0000-1F00-00002E000000}">
      <text>
        <r>
          <rPr>
            <b/>
            <sz val="9"/>
            <color indexed="81"/>
            <rFont val="Tahoma"/>
            <family val="2"/>
          </rPr>
          <t xml:space="preserve">Auxadmon:
</t>
        </r>
        <r>
          <rPr>
            <sz val="9"/>
            <color indexed="81"/>
            <rFont val="Tahoma"/>
            <family val="2"/>
          </rPr>
          <t xml:space="preserve">Pago mensualidad febrero 27/02/2023 
3880+150cf=4,030 en 3 pagos </t>
        </r>
      </text>
    </comment>
    <comment ref="AG9" authorId="1" shapeId="0" xr:uid="{00000000-0006-0000-1F00-00002F000000}">
      <text>
        <r>
          <rPr>
            <b/>
            <sz val="9"/>
            <color indexed="81"/>
            <rFont val="Tahoma"/>
            <family val="2"/>
          </rPr>
          <t xml:space="preserve">Auxadmon:
</t>
        </r>
        <r>
          <rPr>
            <sz val="9"/>
            <color indexed="81"/>
            <rFont val="Tahoma"/>
            <family val="2"/>
          </rPr>
          <t xml:space="preserve">Pago mensualidad marzo 23/03/2023 
3880+150cf=4,030 en 3 pagos </t>
        </r>
      </text>
    </comment>
    <comment ref="AI9" authorId="1" shapeId="0" xr:uid="{00000000-0006-0000-1F00-00003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13/04/2023 $3,298 y $582 =3,880</t>
        </r>
      </text>
    </comment>
    <comment ref="AK9" authorId="1" shapeId="0" xr:uid="{BA8A578D-9CDF-4D5F-9971-F0701400891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18/05/2023 $4,030 3 pagos </t>
        </r>
      </text>
    </comment>
    <comment ref="AM9" authorId="1" shapeId="0" xr:uid="{85D64FEA-876C-4227-BE6E-323BFB361229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12/06/2023 $3,298+582=3,880</t>
        </r>
      </text>
    </comment>
    <comment ref="AO9" authorId="1" shapeId="0" xr:uid="{B018EB0E-D5D4-4E1B-9BA0-F222BE854F3D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18/07/2023 $3,880+150cf=4,030</t>
        </r>
      </text>
    </comment>
    <comment ref="G10" authorId="1" shapeId="0" xr:uid="{00000000-0006-0000-1F00-00003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26/02/222 $3,200</t>
        </r>
      </text>
    </comment>
    <comment ref="I10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11/03/22 $3,880</t>
        </r>
      </text>
    </comment>
    <comment ref="K1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25/04/22 $3,880</t>
        </r>
      </text>
    </comment>
    <comment ref="M1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02/05/2022 $3,648</t>
        </r>
      </text>
    </comment>
    <comment ref="O1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02/06/22 $3,648</t>
        </r>
      </text>
    </comment>
    <comment ref="Q10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04/07/2022 $3,648</t>
        </r>
      </text>
    </comment>
    <comment ref="S10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05/08/22 $3,648 </t>
        </r>
      </text>
    </comment>
    <comment ref="U10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06/09/22 $3,648 </t>
        </r>
      </text>
    </comment>
    <comment ref="W10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04/10/22 $3,648 </t>
        </r>
      </text>
    </comment>
    <comment ref="Y10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04/11/22 $3,648</t>
        </r>
      </text>
    </comment>
    <comment ref="AA10" authorId="3" shapeId="0" xr:uid="{00000000-0006-0000-1F00-00003B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Diciembre  02/12/2022
 $3,648 </t>
        </r>
      </text>
    </comment>
    <comment ref="AC10" authorId="3" shapeId="0" xr:uid="{00000000-0006-0000-1F00-00003C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05/01/2023  $3,648</t>
        </r>
      </text>
    </comment>
    <comment ref="AE10" authorId="3" shapeId="0" xr:uid="{00000000-0006-0000-1F00-00003D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 02/02/2023  $3,648</t>
        </r>
      </text>
    </comment>
    <comment ref="AG10" authorId="1" shapeId="0" xr:uid="{00000000-0006-0000-1F00-00003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04/03/2023 $3,648</t>
        </r>
      </text>
    </comment>
    <comment ref="AI10" authorId="1" shapeId="0" xr:uid="{00000000-0006-0000-1F00-00003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10/04/23 $3,648</t>
        </r>
      </text>
    </comment>
    <comment ref="AK10" authorId="1" shapeId="0" xr:uid="{00000000-0006-0000-1F00-00004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04/05/23 $3,648</t>
        </r>
      </text>
    </comment>
    <comment ref="AM10" authorId="1" shapeId="0" xr:uid="{4D1F5FA3-E2D3-40FE-8EAA-D5D068E9FE2A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04/06/2023 $3,648</t>
        </r>
      </text>
    </comment>
    <comment ref="AO10" authorId="1" shapeId="0" xr:uid="{81C492D1-1DA8-4B12-B586-613D28B58CEF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05/07/2023 $3,648</t>
        </r>
      </text>
    </comment>
    <comment ref="G11" authorId="1" shapeId="0" xr:uid="{00000000-0006-0000-1F00-00004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01/03/222 $3,200</t>
        </r>
      </text>
    </comment>
    <comment ref="I11" authorId="1" shapeId="0" xr:uid="{00000000-0006-0000-1F00-00004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11/03/22 $3,880</t>
        </r>
      </text>
    </comment>
    <comment ref="K11" authorId="1" shapeId="0" xr:uid="{00000000-0006-0000-1F00-00004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y mayo  25/03/22 $7,760 </t>
        </r>
      </text>
    </comment>
    <comment ref="M11" authorId="1" shapeId="0" xr:uid="{00000000-0006-0000-1F00-00004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y mayo  25/03/22 $7,760 </t>
        </r>
      </text>
    </comment>
    <comment ref="O11" authorId="1" shapeId="0" xr:uid="{00000000-0006-0000-1F00-00004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08/06/22 $3,880</t>
        </r>
      </text>
    </comment>
    <comment ref="Q11" authorId="1" shapeId="0" xr:uid="{00000000-0006-0000-1F00-00004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julio, agosto y septiembre 07/07/2022 $11,640</t>
        </r>
      </text>
    </comment>
    <comment ref="S11" authorId="1" shapeId="0" xr:uid="{00000000-0006-0000-1F00-00004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julio, agosto y septiembre 07/07/2022 $11,640</t>
        </r>
      </text>
    </comment>
    <comment ref="U11" authorId="1" shapeId="0" xr:uid="{00000000-0006-0000-1F00-00004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julio, agosto y septiembre 07/07/2022 $11,640</t>
        </r>
      </text>
    </comment>
    <comment ref="W11" authorId="1" shapeId="0" xr:uid="{00000000-0006-0000-1F00-00004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10/10/22 $3,880</t>
        </r>
      </text>
    </comment>
    <comment ref="Y11" authorId="1" shapeId="0" xr:uid="{00000000-0006-0000-1F00-00004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04/11/22 $3,880</t>
        </r>
      </text>
    </comment>
    <comment ref="AA11" authorId="1" shapeId="0" xr:uid="{00000000-0006-0000-1F00-00004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diceimbre, enero y febrero 09/12/22
3880 x 3 = 11,640</t>
        </r>
      </text>
    </comment>
    <comment ref="AC11" authorId="1" shapeId="0" xr:uid="{00000000-0006-0000-1F00-00004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diceimbre, enero y febrero 
3880 x 3 = 11,640</t>
        </r>
      </text>
    </comment>
    <comment ref="AE11" authorId="1" shapeId="0" xr:uid="{00000000-0006-0000-1F00-00004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diceimbre, enero y febrero 
3880 x 3 = 11,640</t>
        </r>
      </text>
    </comment>
    <comment ref="AG11" authorId="1" shapeId="0" xr:uid="{00000000-0006-0000-1F00-00004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marzo, abril y mayo 23/02/2023 $3,880*3 = 11,640</t>
        </r>
      </text>
    </comment>
    <comment ref="AI11" authorId="1" shapeId="0" xr:uid="{00000000-0006-0000-1F00-00004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marzo, abril y mayo 23/02/2023 $3,880*3 = 11,640</t>
        </r>
      </text>
    </comment>
    <comment ref="AK11" authorId="1" shapeId="0" xr:uid="{00000000-0006-0000-1F00-00005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marzo, abril y mayo 23/02/2023 $3,880*3 = 11,640</t>
        </r>
      </text>
    </comment>
    <comment ref="AM11" authorId="1" shapeId="0" xr:uid="{1FD89273-82F7-4E3A-8EDA-C4450D7D7EA7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12/06/2023 $3,880</t>
        </r>
      </text>
    </comment>
    <comment ref="AO11" authorId="1" shapeId="0" xr:uid="{26A35C19-A21F-4031-B225-BD3BE4887295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17/07/2023 $1,700 ya que tenia saldo a favor por depositos con pronto pago </t>
        </r>
      </text>
    </comment>
    <comment ref="G12" authorId="1" shapeId="0" xr:uid="{00000000-0006-0000-1F00-00005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30/08/21 3,200</t>
        </r>
      </text>
    </comment>
    <comment ref="I12" authorId="1" shapeId="0" xr:uid="{00000000-0006-0000-1F00-00005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10/03/22 $3,880</t>
        </r>
      </text>
    </comment>
    <comment ref="K12" authorId="1" shapeId="0" xr:uid="{00000000-0006-0000-1F00-00005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23/03/22 $3,880</t>
        </r>
      </text>
    </comment>
    <comment ref="M12" authorId="1" shapeId="0" xr:uid="{00000000-0006-0000-1F00-00005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29/04/2022 $3,648</t>
        </r>
      </text>
    </comment>
    <comment ref="O12" authorId="1" shapeId="0" xr:uid="{00000000-0006-0000-1F00-00005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30/05/22 $3,648 </t>
        </r>
      </text>
    </comment>
    <comment ref="Q12" authorId="1" shapeId="0" xr:uid="{00000000-0006-0000-1F00-00005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04/07/2022 $3,648</t>
        </r>
      </text>
    </comment>
    <comment ref="S12" authorId="1" shapeId="0" xr:uid="{00000000-0006-0000-1F00-00005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01/08/22 43,648</t>
        </r>
      </text>
    </comment>
    <comment ref="U12" authorId="1" shapeId="0" xr:uid="{00000000-0006-0000-1F00-00005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05/09/22 $3,648 </t>
        </r>
      </text>
    </comment>
    <comment ref="W12" authorId="3" shapeId="0" xr:uid="{00000000-0006-0000-1F00-000059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Octubre 09/Septiembre/2022 $3648</t>
        </r>
      </text>
    </comment>
    <comment ref="Y12" authorId="1" shapeId="0" xr:uid="{00000000-0006-0000-1F00-00005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03/11/22 $3,648</t>
        </r>
      </text>
    </comment>
    <comment ref="AA12" authorId="1" shapeId="0" xr:uid="{00000000-0006-0000-1F00-00005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diciembre, enero y febrero 30/11/22
3,648*3=10,944</t>
        </r>
      </text>
    </comment>
    <comment ref="AC12" authorId="1" shapeId="0" xr:uid="{00000000-0006-0000-1F00-00005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diciembre, enero y febrero 30/11/22
3,648*3=10,944</t>
        </r>
      </text>
    </comment>
    <comment ref="AE12" authorId="1" shapeId="0" xr:uid="{00000000-0006-0000-1F00-00005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diciembre, enero y febrero 30/11/22
3,648*3=10,944</t>
        </r>
      </text>
    </comment>
    <comment ref="AG12" authorId="1" shapeId="0" xr:uid="{00000000-0006-0000-1F00-00005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29/03/2023 $4,030 (3880+150)</t>
        </r>
      </text>
    </comment>
    <comment ref="AI12" authorId="1" shapeId="0" xr:uid="{00000000-0006-0000-1F00-00005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28/04/2023 $3,880+150= 4,030</t>
        </r>
      </text>
    </comment>
    <comment ref="AK12" authorId="1" shapeId="0" xr:uid="{E3E7EF03-C279-47E8-B283-64DA8E27D5F7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23/05/2023 $3880+150cf=4,030</t>
        </r>
      </text>
    </comment>
    <comment ref="AM12" authorId="1" shapeId="0" xr:uid="{F6659628-0B4F-439A-B6A1-B52AEAC7C5B6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29/06/2023 $3,880+150=4,030</t>
        </r>
      </text>
    </comment>
    <comment ref="AO12" authorId="1" shapeId="0" xr:uid="{40308C4E-0152-4253-9BAF-6436F3F52AAC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14/07/2023 $3,880+150=4,030</t>
        </r>
      </text>
    </comment>
    <comment ref="G14" authorId="1" shapeId="0" xr:uid="{00000000-0006-0000-1F00-00006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07/03/222 $3,200</t>
        </r>
      </text>
    </comment>
    <comment ref="I14" authorId="1" shapeId="0" xr:uid="{00000000-0006-0000-1F00-00006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09/03/22 $3,880</t>
        </r>
      </text>
    </comment>
    <comment ref="K14" authorId="1" shapeId="0" xr:uid="{00000000-0006-0000-1F00-00006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11/04/22 $3,880</t>
        </r>
      </text>
    </comment>
    <comment ref="M14" authorId="1" shapeId="0" xr:uid="{00000000-0006-0000-1F00-00006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05/05/2022 $3,648</t>
        </r>
      </text>
    </comment>
    <comment ref="O14" authorId="1" shapeId="0" xr:uid="{00000000-0006-0000-1F00-00006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08/06/22 $3,880</t>
        </r>
      </text>
    </comment>
    <comment ref="Q14" authorId="1" shapeId="0" xr:uid="{00000000-0006-0000-1F00-00006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Pago mensualidad julio 05/07/22 $3648 </t>
        </r>
      </text>
    </comment>
    <comment ref="S14" authorId="1" shapeId="0" xr:uid="{00000000-0006-0000-1F00-00006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15/08/22 $3,880</t>
        </r>
      </text>
    </comment>
    <comment ref="U14" authorId="1" shapeId="0" xr:uid="{00000000-0006-0000-1F00-00006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05/09/22 $3,648 </t>
        </r>
      </text>
    </comment>
    <comment ref="W14" authorId="1" shapeId="0" xr:uid="{00000000-0006-0000-1F00-00006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18/10/22 $4,030</t>
        </r>
      </text>
    </comment>
    <comment ref="Y14" authorId="1" shapeId="0" xr:uid="{00000000-0006-0000-1F00-00006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04/11/22 $3,648</t>
        </r>
      </text>
    </comment>
    <comment ref="AA14" authorId="1" shapeId="0" xr:uid="{00000000-0006-0000-1F00-00006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diceimbre 12/12/22 $3,880</t>
        </r>
      </text>
    </comment>
    <comment ref="AC14" authorId="3" shapeId="0" xr:uid="{00000000-0006-0000-1F00-00006B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 13/01/2023  $3,880</t>
        </r>
      </text>
    </comment>
    <comment ref="AE14" authorId="1" shapeId="0" xr:uid="{00000000-0006-0000-1F00-00006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Pagp mensualidad febrero 16/02/2023 $3,880</t>
        </r>
      </text>
    </comment>
    <comment ref="AG14" authorId="1" shapeId="0" xr:uid="{00000000-0006-0000-1F00-00006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17/03/23 $3,880+150=4,030</t>
        </r>
      </text>
    </comment>
    <comment ref="AI14" authorId="1" shapeId="0" xr:uid="{00000000-0006-0000-1F00-00006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18/04/23 $3,880+150=4,030 Y </t>
        </r>
      </text>
    </comment>
    <comment ref="AK14" authorId="1" shapeId="0" xr:uid="{4A330881-41B8-46EA-AB7C-D7CFFBE051C2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mensualiada mayo 16/05/2023 $5,800</t>
        </r>
      </text>
    </comment>
    <comment ref="AM14" authorId="1" shapeId="0" xr:uid="{D14565EC-1656-4AF8-AF38-750C9692C0FE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09/06/2023 $5,800</t>
        </r>
      </text>
    </comment>
    <comment ref="AO14" authorId="1" shapeId="0" xr:uid="{6036D3FF-BD63-4C90-A0EF-92BA92C519BF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14/07/2023 $5,800</t>
        </r>
      </text>
    </comment>
    <comment ref="G15" authorId="1" shapeId="0" xr:uid="{00000000-0006-0000-1F00-00006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04/03/222 $3,200</t>
        </r>
      </text>
    </comment>
    <comment ref="I15" authorId="1" shapeId="0" xr:uid="{00000000-0006-0000-1F00-00007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10/03/22 $3,880</t>
        </r>
      </text>
    </comment>
    <comment ref="K15" authorId="1" shapeId="0" xr:uid="{00000000-0006-0000-1F00-00007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09/04/22 $3,880</t>
        </r>
      </text>
    </comment>
    <comment ref="M15" authorId="1" shapeId="0" xr:uid="{00000000-0006-0000-1F00-00007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05/05/2022 $3,648</t>
        </r>
      </text>
    </comment>
    <comment ref="O15" authorId="1" shapeId="0" xr:uid="{00000000-0006-0000-1F00-00007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05/06/22 $3,647.20 </t>
        </r>
      </text>
    </comment>
    <comment ref="Q15" authorId="1" shapeId="0" xr:uid="{00000000-0006-0000-1F00-00007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05/07/2022 $3,647</t>
        </r>
      </text>
    </comment>
    <comment ref="S15" authorId="1" shapeId="0" xr:uid="{00000000-0006-0000-1F00-00007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10/08/22 $3,647 </t>
        </r>
      </text>
    </comment>
    <comment ref="U15" authorId="1" shapeId="0" xr:uid="{00000000-0006-0000-1F00-00007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05/09/2022 $3,647 </t>
        </r>
      </text>
    </comment>
    <comment ref="W15" authorId="1" shapeId="0" xr:uid="{00000000-0006-0000-1F00-00007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05/10/2022 $3,80</t>
        </r>
      </text>
    </comment>
    <comment ref="Y15" authorId="1" shapeId="0" xr:uid="{00000000-0006-0000-1F00-00007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$3,880  14/Nov/22</t>
        </r>
      </text>
    </comment>
    <comment ref="AA15" authorId="1" shapeId="0" xr:uid="{00000000-0006-0000-1F00-00007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05/12/22 $3,647</t>
        </r>
      </text>
    </comment>
    <comment ref="AC15" authorId="3" shapeId="0" xr:uid="{00000000-0006-0000-1F00-00007A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05/01/2023  $3,647</t>
        </r>
      </text>
    </comment>
    <comment ref="AE15" authorId="1" shapeId="0" xr:uid="{135CB690-2D80-448F-876E-F6084E985999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14/07/2023 3,880+150cf+776int=4,806</t>
        </r>
      </text>
    </comment>
    <comment ref="AG15" authorId="1" shapeId="0" xr:uid="{3C305C11-A69F-4A0A-B55C-B25FDE52DD9E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 13/03/2023 $3,880</t>
        </r>
      </text>
    </comment>
    <comment ref="AI15" authorId="1" shapeId="0" xr:uid="{D2F12855-B7B8-4B2D-AA71-0CA09FF548EE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05/04/2023 $3,647.20 </t>
        </r>
      </text>
    </comment>
    <comment ref="AK15" authorId="1" shapeId="0" xr:uid="{29101875-DC21-4512-8DFD-FA513F849B9B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05/05/2023 $3,647.20</t>
        </r>
      </text>
    </comment>
    <comment ref="AM15" authorId="1" shapeId="0" xr:uid="{9EB099A5-D603-4C4F-9F23-0A1F271D2C6F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06/06/2023</t>
        </r>
      </text>
    </comment>
    <comment ref="AO15" authorId="1" shapeId="0" xr:uid="{2182EF54-338C-4CE6-92DD-F2311EBB16AA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14/07/2023 $3,647</t>
        </r>
      </text>
    </comment>
    <comment ref="G16" authorId="1" shapeId="0" xr:uid="{00000000-0006-0000-1F00-00007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04/03/222 $3,200</t>
        </r>
      </text>
    </comment>
    <comment ref="I16" authorId="1" shapeId="0" xr:uid="{00000000-0006-0000-1F00-00007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11/03/22 $3,880</t>
        </r>
      </text>
    </comment>
    <comment ref="K16" authorId="1" shapeId="0" xr:uid="{00000000-0006-0000-1F00-00007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28/04/22 $3,880</t>
        </r>
      </text>
    </comment>
    <comment ref="M16" authorId="1" shapeId="0" xr:uid="{00000000-0006-0000-1F00-00008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05/05/2022 $3,647.20</t>
        </r>
      </text>
    </comment>
    <comment ref="O16" authorId="2" shapeId="0" xr:uid="{00000000-0006-0000-1F00-000081000000}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mensualidad junio 02/06/22 $3,647.2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Q16" authorId="1" shapeId="0" xr:uid="{00000000-0006-0000-1F00-00008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04/07/2022 $3,647.20</t>
        </r>
      </text>
    </comment>
    <comment ref="S16" authorId="1" shapeId="0" xr:uid="{00000000-0006-0000-1F00-00008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03/08/22 $3,647.20</t>
        </r>
      </text>
    </comment>
    <comment ref="U16" authorId="1" shapeId="0" xr:uid="{00000000-0006-0000-1F00-00008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05/09/22 $3,647.20</t>
        </r>
      </text>
    </comment>
    <comment ref="W16" authorId="1" shapeId="0" xr:uid="{00000000-0006-0000-1F00-00008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03/10/22 $3,647.20</t>
        </r>
      </text>
    </comment>
    <comment ref="Y16" authorId="3" shapeId="0" xr:uid="{00000000-0006-0000-1F00-000086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Noviembre 04/11/2022  $3647.20</t>
        </r>
      </text>
    </comment>
    <comment ref="AA16" authorId="3" shapeId="0" xr:uid="{00000000-0006-0000-1F00-000087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diciembre  06/12/2022  $3,647.20</t>
        </r>
      </text>
    </comment>
    <comment ref="AC16" authorId="3" shapeId="0" xr:uid="{00000000-0006-0000-1F00-000088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11/01/2023  $3,647.20 y Complemento Enero 24/01/2023  $233</t>
        </r>
      </text>
    </comment>
    <comment ref="AE16" authorId="3" shapeId="0" xr:uid="{00000000-0006-0000-1F00-000089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 08/02/2023  $3,647.20</t>
        </r>
      </text>
    </comment>
    <comment ref="AG16" authorId="3" shapeId="0" xr:uid="{00000000-0006-0000-1F00-00008A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marzo  06/03/2023  $3,647.20</t>
        </r>
      </text>
    </comment>
    <comment ref="AI16" authorId="1" shapeId="0" xr:uid="{00000000-0006-0000-1F00-00008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05/04/2023 $3,647.20</t>
        </r>
      </text>
    </comment>
    <comment ref="AK16" authorId="1" shapeId="0" xr:uid="{00000000-0006-0000-1F00-00008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04/05/2023 $3,647.20</t>
        </r>
      </text>
    </comment>
    <comment ref="AM16" authorId="1" shapeId="0" xr:uid="{000F44B2-0B78-4021-AD4B-9F3C5B9155DD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12/06/2023 $3,880</t>
        </r>
      </text>
    </comment>
    <comment ref="AO16" authorId="1" shapeId="0" xr:uid="{0859A0FE-1AEB-4480-9BE4-321362927C5C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03/07/2023 $3,647.20</t>
        </r>
      </text>
    </comment>
    <comment ref="G17" authorId="1" shapeId="0" xr:uid="{00000000-0006-0000-1F00-00008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04/03/222 $3,200</t>
        </r>
      </text>
    </comment>
    <comment ref="I17" authorId="1" shapeId="0" xr:uid="{00000000-0006-0000-1F00-00008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04/04/22 $760 y lo demas con retenciones </t>
        </r>
      </text>
    </comment>
    <comment ref="K17" authorId="1" shapeId="0" xr:uid="{00000000-0006-0000-1F00-00008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09/04/2022 $1,160 lo demas con retenciones </t>
        </r>
      </text>
    </comment>
    <comment ref="M17" authorId="1" shapeId="0" xr:uid="{00000000-0006-0000-1F00-00009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16/05/22 $1,160 y de demas con retenciones </t>
        </r>
      </text>
    </comment>
    <comment ref="O17" authorId="1" shapeId="0" xr:uid="{00000000-0006-0000-1F00-00009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16/06/22 $1,160 y de demas con retenciones </t>
        </r>
      </text>
    </comment>
    <comment ref="Q17" authorId="1" shapeId="0" xr:uid="{00000000-0006-0000-1F00-00009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JUNLIO 21/07/22 $1,160 y de demas con retenciones </t>
        </r>
      </text>
    </comment>
    <comment ref="S17" authorId="1" shapeId="0" xr:uid="{00000000-0006-0000-1F00-00009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15/08/22 $1,160 y de demas con retenciones </t>
        </r>
      </text>
    </comment>
    <comment ref="U17" authorId="3" shapeId="0" xr:uid="{00000000-0006-0000-1F00-000094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Septiembre 19/Septiembre/2022 $1160 y lo demas con retenciones</t>
        </r>
      </text>
    </comment>
    <comment ref="W17" authorId="3" shapeId="0" xr:uid="{00000000-0006-0000-1F00-000095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Octubre 17/10/22 $1160 y lo demas con retenciones</t>
        </r>
      </text>
    </comment>
    <comment ref="Y17" authorId="3" shapeId="0" xr:uid="{00000000-0006-0000-1F00-000096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noviembre 16/11/22 $776 y lo demas con retenciones</t>
        </r>
      </text>
    </comment>
    <comment ref="AA17" authorId="3" shapeId="0" xr:uid="{00000000-0006-0000-1F00-000097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Diciembre  19/12/2022  $760</t>
        </r>
      </text>
    </comment>
    <comment ref="AC17" authorId="3" shapeId="0" xr:uid="{00000000-0006-0000-1F00-000098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16/01/2023  $760</t>
        </r>
      </text>
    </comment>
    <comment ref="AE17" authorId="3" shapeId="0" xr:uid="{00000000-0006-0000-1F00-000099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22/02/2023  $760</t>
        </r>
      </text>
    </comment>
    <comment ref="AG17" authorId="1" shapeId="0" xr:uid="{00000000-0006-0000-1F00-00009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22/03/2023 $760</t>
        </r>
      </text>
    </comment>
    <comment ref="AI17" authorId="3" shapeId="0" xr:uid="{00000000-0006-0000-1F00-00009B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Abril 24/04/2023  $760
</t>
        </r>
      </text>
    </comment>
    <comment ref="AK17" authorId="3" shapeId="0" xr:uid="{0267B8A1-2B46-4FB1-8876-878C834FEAC9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mayo 22/06/2023  $948
</t>
        </r>
      </text>
    </comment>
    <comment ref="AM17" authorId="3" shapeId="0" xr:uid="{63CA51D1-0594-4D18-98B8-1ADC78BECB6B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junio 22/06/2023  $760
</t>
        </r>
      </text>
    </comment>
    <comment ref="AO17" authorId="3" shapeId="0" xr:uid="{92FE3FE5-2792-4ED4-9674-CE8E38AD1279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julio 25/07/2023  $760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  <author>Auxadministración</author>
    <author>Auxadmon</author>
  </authors>
  <commentList>
    <comment ref="J2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inscripcion 09/01/2023 2 pagos de $2,560 y $640</t>
        </r>
      </text>
    </comment>
    <comment ref="I7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02/03/2023 $789.60 lo demas con retenciones </t>
        </r>
      </text>
    </comment>
    <comment ref="G8" authorId="1" shapeId="0" xr:uid="{00000000-0006-0000-2200-000004000000}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inscripcion 09/02/2023  $3,200</t>
        </r>
      </text>
    </comment>
    <comment ref="I8" authorId="2" shapeId="0" xr:uid="{00000000-0006-0000-2200-00000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04/03/2023 $5,734 </t>
        </r>
      </text>
    </comment>
    <comment ref="K8" authorId="2" shapeId="0" xr:uid="{00000000-0006-0000-2200-000006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04/04/2023 $5,734</t>
        </r>
      </text>
    </comment>
    <comment ref="M8" authorId="2" shapeId="0" xr:uid="{00000000-0006-0000-2200-000007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05/05/2023 $5,734 </t>
        </r>
      </text>
    </comment>
    <comment ref="O8" authorId="2" shapeId="0" xr:uid="{67BD3A91-5EF7-411A-9C63-03C94ADAA771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05/06/2023 $5,734</t>
        </r>
      </text>
    </comment>
    <comment ref="Q8" authorId="2" shapeId="0" xr:uid="{A1D77FEF-34EF-4486-8159-E641617ED325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03/07/2023 $5,734</t>
        </r>
      </text>
    </comment>
    <comment ref="S8" authorId="2" shapeId="0" xr:uid="{B5579452-8570-4840-A652-94C03EB76031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02/08/2023 $5,734</t>
        </r>
      </text>
    </comment>
    <comment ref="U8" authorId="2" shapeId="0" xr:uid="{8176BF17-6A5F-4503-B965-3840FF4A8EA9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 30/08/2023 $6,016</t>
        </r>
      </text>
    </comment>
    <comment ref="W8" authorId="2" shapeId="0" xr:uid="{AC4080B7-C7B9-4478-9787-678BD94F2BC2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 05/10/2023 $6,016</t>
        </r>
      </text>
    </comment>
    <comment ref="Y8" authorId="2" shapeId="0" xr:uid="{3D51AEDD-717E-4372-A5CC-4091474AF23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 04/11/2023 $6,016</t>
        </r>
      </text>
    </comment>
    <comment ref="AA8" authorId="2" shapeId="0" xr:uid="{FEA1C6B9-0860-4156-A195-A1C8348E3281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 05/12/2023 $6,016</t>
        </r>
      </text>
    </comment>
    <comment ref="AC8" authorId="2" shapeId="0" xr:uid="{A12AB847-DD3D-4A42-BD0E-861BC3E0338A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2024 05/01/2024 $6,016 </t>
        </r>
      </text>
    </comment>
    <comment ref="AE8" authorId="2" shapeId="0" xr:uid="{52EF2EAD-CB67-402B-8B05-C5B233166E1D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2024 05/02/2024 $6,016 </t>
        </r>
      </text>
    </comment>
    <comment ref="AG8" authorId="2" shapeId="0" xr:uid="{2BC6FB90-C621-4149-93F4-BC1C69B10F6E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05/03/2024 $6,298 </t>
        </r>
      </text>
    </comment>
    <comment ref="G9" authorId="2" shapeId="0" xr:uid="{00000000-0006-0000-2200-000008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02/03/2022 $3,200</t>
        </r>
      </text>
    </comment>
    <comment ref="I9" authorId="2" shapeId="0" xr:uid="{00000000-0006-0000-2200-000009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08/03/2023 $6,100</t>
        </r>
      </text>
    </comment>
    <comment ref="K9" authorId="2" shapeId="0" xr:uid="{00000000-0006-0000-2200-00000A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04/04/2023 $5,734</t>
        </r>
      </text>
    </comment>
    <comment ref="M9" authorId="2" shapeId="0" xr:uid="{00000000-0006-0000-2200-00000B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05/05/2023 $5,734 </t>
        </r>
      </text>
    </comment>
    <comment ref="O9" authorId="2" shapeId="0" xr:uid="{2415F1D4-36EE-4F26-B03C-D4E1421A1305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06/06/2023 $5,734</t>
        </r>
      </text>
    </comment>
    <comment ref="Q9" authorId="2" shapeId="0" xr:uid="{5F6E225B-F639-429F-BC63-5D6828A5B211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05/07/2023 $5,734</t>
        </r>
      </text>
    </comment>
    <comment ref="S9" authorId="2" shapeId="0" xr:uid="{531443FE-29F3-4015-BF3F-70F4136F15EE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05/08/2023 $5,734</t>
        </r>
      </text>
    </comment>
    <comment ref="U9" authorId="2" shapeId="0" xr:uid="{751CAE91-C26C-4F47-90C8-6FDF7312790E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05/09/2023 $5,734</t>
        </r>
      </text>
    </comment>
    <comment ref="W9" authorId="2" shapeId="0" xr:uid="{4B113C10-E6AF-49B9-A9B0-92136B9517CD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 05/10/2023 $6,016</t>
        </r>
      </text>
    </comment>
    <comment ref="Y9" authorId="2" shapeId="0" xr:uid="{9DDB1A2E-934A-4726-A46A-0AC4CCA9CAC3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 06/11/2023 $6,016 y $384 el 07/11/2023</t>
        </r>
      </text>
    </comment>
    <comment ref="AA9" authorId="2" shapeId="0" xr:uid="{E0944D81-9F12-486B-B500-305A2105E13D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 07/12/2023 $6,400</t>
        </r>
      </text>
    </comment>
    <comment ref="AC9" authorId="2" shapeId="0" xr:uid="{BB6658CD-461C-4335-9BB0-0E6960FA6EF4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2024 04/01/2024 $6,016 </t>
        </r>
      </text>
    </comment>
    <comment ref="AE9" authorId="2" shapeId="0" xr:uid="{7AD5751D-ECD0-45F3-B44B-0E47FD575FA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2024 03/02/2024 $6,016 </t>
        </r>
      </text>
    </comment>
    <comment ref="AG9" authorId="2" shapeId="0" xr:uid="{A4FCF6F1-532C-45BF-8A84-CC8D352B4333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04/03/2024 $6,298 </t>
        </r>
      </text>
    </comment>
    <comment ref="G10" authorId="2" shapeId="0" xr:uid="{00000000-0006-0000-2200-00000C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02/03/2022 $3,200</t>
        </r>
      </text>
    </comment>
    <comment ref="I10" authorId="2" shapeId="0" xr:uid="{00000000-0006-0000-2200-00000D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08/03/2023 $6,100</t>
        </r>
      </text>
    </comment>
    <comment ref="K10" authorId="2" shapeId="0" xr:uid="{00000000-0006-0000-2200-00000E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04/04/2023 $5,734</t>
        </r>
      </text>
    </comment>
    <comment ref="M10" authorId="2" shapeId="0" xr:uid="{00000000-0006-0000-2200-00000F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05/05/2023 $5,734 </t>
        </r>
      </text>
    </comment>
    <comment ref="O10" authorId="2" shapeId="0" xr:uid="{ED4DDC39-A4FD-48E8-9186-841A2F266E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06/06/2023 $5,734</t>
        </r>
      </text>
    </comment>
    <comment ref="Q10" authorId="2" shapeId="0" xr:uid="{33B7E0D7-F8E9-45E9-A3FA-E483D0027E72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05/07/2023 $5,734</t>
        </r>
      </text>
    </comment>
    <comment ref="S10" authorId="2" shapeId="0" xr:uid="{1C27B639-A948-4258-A4B3-B627F29AD83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05/08/2023 $5,734</t>
        </r>
      </text>
    </comment>
    <comment ref="U10" authorId="2" shapeId="0" xr:uid="{DD703FB4-BA62-4708-83AC-9186495FC858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05/09/2023 $5,734</t>
        </r>
      </text>
    </comment>
    <comment ref="W10" authorId="2" shapeId="0" xr:uid="{FA1E6F7C-6146-406C-9BFF-5DA25F80E13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 05/10/2023 $6,016</t>
        </r>
      </text>
    </comment>
    <comment ref="Y10" authorId="2" shapeId="0" xr:uid="{356C177D-E09D-4628-B840-BA1949718503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 06/11/2023 $6,016 y $384 el 07/11/2023</t>
        </r>
      </text>
    </comment>
    <comment ref="AA10" authorId="2" shapeId="0" xr:uid="{DD44E493-E472-4B04-A746-05D9C98E2B9C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 07/12/2023 $6,400</t>
        </r>
      </text>
    </comment>
    <comment ref="AC10" authorId="2" shapeId="0" xr:uid="{21529E9D-16B0-4D8B-A952-285462953074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2024 04/01/2024 $6,016 </t>
        </r>
      </text>
    </comment>
    <comment ref="AE10" authorId="2" shapeId="0" xr:uid="{132A2DFE-EAA0-4CFC-BF2D-434F43E8B1FE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2024 03/02/2024 $6,016 </t>
        </r>
      </text>
    </comment>
    <comment ref="AG10" authorId="2" shapeId="0" xr:uid="{59E29867-95E5-4ADB-9025-E4AE7FFE12CB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04/03/2024 $6,298 </t>
        </r>
      </text>
    </comment>
    <comment ref="G11" authorId="2" shapeId="0" xr:uid="{00000000-0006-0000-2200-000010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10/03/2022 $3,200</t>
        </r>
      </text>
    </comment>
    <comment ref="I11" authorId="2" shapeId="0" xr:uid="{00000000-0006-0000-2200-000011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17/03/23 $4,200</t>
        </r>
      </text>
    </comment>
    <comment ref="K11" authorId="2" shapeId="0" xr:uid="{00000000-0006-0000-2200-000012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28/04/2023 $4,200+150=4,350</t>
        </r>
      </text>
    </comment>
    <comment ref="M11" authorId="2" shapeId="0" xr:uid="{3EC55CB1-042D-474E-9375-C06F62CE6ACB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15/06/2023 4,200+150cf+210int= 4,560</t>
        </r>
      </text>
    </comment>
    <comment ref="O11" authorId="2" shapeId="0" xr:uid="{D23578C8-899A-4481-AA49-E198A320DA6D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06/07/2023 $4,030</t>
        </r>
      </text>
    </comment>
    <comment ref="Q11" authorId="2" shapeId="0" xr:uid="{D74C7879-2282-4405-A3EB-1DCA4329FD1F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28/09/2023 $4,200+150cf+420int= 4,770 </t>
        </r>
      </text>
    </comment>
    <comment ref="S11" authorId="2" shapeId="0" xr:uid="{AEB74DE2-9061-4951-9D8B-818A4F245079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28/09/2023 $4,200+150cf+210int= 4,560</t>
        </r>
      </text>
    </comment>
    <comment ref="U11" authorId="2" shapeId="0" xr:uid="{4CB93153-FAE7-4844-A773-334867222804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28/09/2023 $4,500+150cf= 4,650</t>
        </r>
      </text>
    </comment>
    <comment ref="W11" authorId="2" shapeId="0" xr:uid="{20597A27-1DE1-43F1-918E-5B0E8EF3E32C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30/11/2023 $4,500+150cf+225int=4,875</t>
        </r>
      </text>
    </comment>
    <comment ref="Y11" authorId="2" shapeId="0" xr:uid="{8DAC1291-5E8F-41C5-BE3F-C86030E1550C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 30/11/2023 $4,500+150=4,650</t>
        </r>
      </text>
    </comment>
    <comment ref="G12" authorId="2" shapeId="0" xr:uid="{00000000-0006-0000-2200-000013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10/03/23 $3,200</t>
        </r>
      </text>
    </comment>
    <comment ref="I12" authorId="2" shapeId="0" xr:uid="{00000000-0006-0000-2200-000014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31/03/2023 $6,100</t>
        </r>
      </text>
    </comment>
    <comment ref="K12" authorId="2" shapeId="0" xr:uid="{00000000-0006-0000-2200-00001500000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28/04/2023 $6,100+150 $6,250</t>
        </r>
      </text>
    </comment>
    <comment ref="M12" authorId="2" shapeId="0" xr:uid="{A4275722-F3CC-4FFD-9272-74CAFDC3D26A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19/05/2023 $6100+150cf=6,250</t>
        </r>
      </text>
    </comment>
    <comment ref="O12" authorId="2" shapeId="0" xr:uid="{470D66A5-54F4-4487-A7E4-AD27CAE958CF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15/06/2023 $6,100</t>
        </r>
      </text>
    </comment>
    <comment ref="Q12" authorId="2" shapeId="0" xr:uid="{0075D59B-F6D1-441E-AA5F-E2CA0F72EE34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18/07/2023 $6,100+150=6,250</t>
        </r>
      </text>
    </comment>
    <comment ref="S12" authorId="2" shapeId="0" xr:uid="{CAD04062-9A13-4D50-A647-C9967BF955CD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15/08/2023 $6,100 </t>
        </r>
      </text>
    </comment>
    <comment ref="U12" authorId="2" shapeId="0" xr:uid="{E8AEBAB8-CB94-4CBA-B4C9-67247BF03B1E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15/09/2023 $6,100 y 300 26/09/2023</t>
        </r>
      </text>
    </comment>
    <comment ref="W12" authorId="2" shapeId="0" xr:uid="{09340D78-B0F2-4059-BF86-69B60E74AB1F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30/10/2023 $6400+150c=6,550</t>
        </r>
      </text>
    </comment>
    <comment ref="Y12" authorId="2" shapeId="0" xr:uid="{A8D20EE9-9CED-44DA-B824-71F8D882D4A1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06/11/2023 $6,400</t>
        </r>
      </text>
    </comment>
    <comment ref="AA12" authorId="2" shapeId="0" xr:uid="{2EC26068-3D50-4C26-B201-2E83485A5185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14/11/2023 $6,016</t>
        </r>
      </text>
    </comment>
    <comment ref="AC12" authorId="2" shapeId="0" xr:uid="{CEEBCE2B-4DA9-4812-8EE5-BB8450BFF0C2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2024 15/01/2024 $6,400</t>
        </r>
      </text>
    </comment>
    <comment ref="AE12" authorId="2" shapeId="0" xr:uid="{AD42BA70-5B0F-49D3-BA6E-21F25AF9ACA1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23/02/2024 $3,400+150=6,550</t>
        </r>
      </text>
    </comment>
    <comment ref="AG12" authorId="2" shapeId="0" xr:uid="{9C2E927D-BE0D-4A14-AAA0-0DB2A500CE97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05/03/2024 $6,298 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auxcontable</author>
    <author>Auxadmon</author>
  </authors>
  <commentList>
    <comment ref="J2" authorId="0" shapeId="0" xr:uid="{738F5B5F-9366-44F5-B250-79D6FCFA2856}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 shapeId="0" xr:uid="{AAFDC279-4A7E-404C-A722-AB10922032D3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29/08/2023 $3,200</t>
        </r>
      </text>
    </comment>
    <comment ref="I7" authorId="1" shapeId="0" xr:uid="{74E3456E-7079-46AD-82D6-C46365CA3C7E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20/09/2023 $6,100</t>
        </r>
      </text>
    </comment>
    <comment ref="K7" authorId="1" shapeId="0" xr:uid="{B4A542CD-9E87-4056-B271-8F83A5311EEA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04/10/2023 $5,734</t>
        </r>
      </text>
    </comment>
    <comment ref="M7" authorId="1" shapeId="0" xr:uid="{4B81042A-4571-4E79-8D44-204D72B5CAC2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mendualidad noviembre 05/11/2023 $5,734</t>
        </r>
      </text>
    </comment>
    <comment ref="O7" authorId="1" shapeId="0" xr:uid="{A2EA4B20-4E1E-4431-8F31-32AEA39AEF56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mendualidad diciembre 05/12/2023 $5,734</t>
        </r>
      </text>
    </comment>
    <comment ref="Q7" authorId="1" shapeId="0" xr:uid="{F70D8885-3BE4-4329-B184-D698813118EF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2024 05/01/2024 $5,734</t>
        </r>
      </text>
    </comment>
    <comment ref="S7" authorId="1" shapeId="0" xr:uid="{BF934233-1BBA-4363-99C6-15E910A2A5E2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05/02/2024 $5,734</t>
        </r>
      </text>
    </comment>
    <comment ref="U7" authorId="1" shapeId="0" xr:uid="{FAA7F5B2-58AB-403C-AA7D-FF8A5C3E2D58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05/03/2024 $6,016</t>
        </r>
      </text>
    </comment>
    <comment ref="G8" authorId="1" shapeId="0" xr:uid="{270C1A8A-025B-48AD-9E2E-F60C641C58C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14/09/2023 $3,200</t>
        </r>
      </text>
    </comment>
    <comment ref="I8" authorId="1" shapeId="0" xr:uid="{A9EBBFBF-46DD-40C3-9540-732BC249A12D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20/09/2023 $4,200</t>
        </r>
      </text>
    </comment>
    <comment ref="K8" authorId="1" shapeId="0" xr:uid="{DAC292F3-4FCE-4412-AB4E-A2D480482E44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03/10/2023 $3,948</t>
        </r>
      </text>
    </comment>
    <comment ref="M8" authorId="1" shapeId="0" xr:uid="{B88A4BC2-0E85-4B20-9357-4DD488F7A930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mendualidad noviembre 05/11/2023 $3,948</t>
        </r>
      </text>
    </comment>
    <comment ref="O8" authorId="1" shapeId="0" xr:uid="{FD1CC619-BAD7-4DD3-B6D9-E84D32D5E665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mendualidad diciembre 05/12/2023 $3,948</t>
        </r>
      </text>
    </comment>
    <comment ref="Q8" authorId="1" shapeId="0" xr:uid="{056773F4-6A4F-4FF3-B6AD-7610CED47CB7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menualidad enero 2024 04/01/2023 $3,948</t>
        </r>
      </text>
    </comment>
    <comment ref="S8" authorId="1" shapeId="0" xr:uid="{5388611E-3F8C-49AD-8CA5-77BFA28C7151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05/02/2024 $3,948</t>
        </r>
      </text>
    </comment>
    <comment ref="U8" authorId="1" shapeId="0" xr:uid="{7FD13E8B-B2B6-488E-B711-23BB27FBA022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05/03/2024 $4,230</t>
        </r>
      </text>
    </comment>
    <comment ref="G9" authorId="1" shapeId="0" xr:uid="{BFF7F304-1A00-45D6-B954-A83687D576D6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20/09/2023 $3,200</t>
        </r>
      </text>
    </comment>
    <comment ref="I9" authorId="1" shapeId="0" xr:uid="{EC6D5F4E-9074-4435-B20F-6101EA480391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20/09/2023 $2,200 y 50% ret </t>
        </r>
      </text>
    </comment>
    <comment ref="K9" authorId="1" shapeId="0" xr:uid="{93E7102F-B5E8-45FE-A494-7FE5B95B99B5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3 alumnos (2,250*3) 31/10/2023</t>
        </r>
      </text>
    </comment>
    <comment ref="M9" authorId="1" shapeId="0" xr:uid="{68390045-BBDA-4FB6-805C-899A576B7621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3 alumnos (2,250*3) 28/11/2023</t>
        </r>
      </text>
    </comment>
    <comment ref="O9" authorId="1" shapeId="0" xr:uid="{19AD845E-6878-4481-96ED-4DF2A3B936F5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3 alumnos (2,250*3) 11/12/2023</t>
        </r>
      </text>
    </comment>
    <comment ref="Q9" authorId="1" shapeId="0" xr:uid="{688295E7-575D-4275-92A1-6B0FB2142308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 y feb 01/03/2024
 ene 2,100+150cf+105int=2,355
feb 2,100+150cf=2,250 
de 3 alumnos</t>
        </r>
      </text>
    </comment>
    <comment ref="S9" authorId="1" shapeId="0" xr:uid="{CA9A14E7-554E-4964-9104-9A9462D8A032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 y feb 01/03/2024
 ene 2,100+150cf+105int=2,355
feb 2,100+150cf=2,250 
de 3 alumnos</t>
        </r>
      </text>
    </comment>
    <comment ref="G10" authorId="1" shapeId="0" xr:uid="{5A11268A-BD0E-45B6-B4E4-F253EB9559DF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20/09/2023 $3,200</t>
        </r>
      </text>
    </comment>
    <comment ref="I10" authorId="1" shapeId="0" xr:uid="{D8CF207A-8F1A-489B-99AE-98D58C955B9F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20/09/2023 $2,200 y 50% ret </t>
        </r>
      </text>
    </comment>
    <comment ref="K10" authorId="1" shapeId="0" xr:uid="{E7E3672B-E876-4D26-BD61-EC5D19E46977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3 alumnos (2,250*3) 31/10/2023</t>
        </r>
      </text>
    </comment>
    <comment ref="M10" authorId="1" shapeId="0" xr:uid="{04C3578B-C4E5-4CF1-81D8-A41D77A64096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3 alumnos (2,250*3) 28/11/2023</t>
        </r>
      </text>
    </comment>
    <comment ref="O10" authorId="1" shapeId="0" xr:uid="{1974A8E1-8B8E-4167-BE55-2D9E27F9010E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3 alumnos (2,250*3) 11/12/2023</t>
        </r>
      </text>
    </comment>
    <comment ref="Q10" authorId="1" shapeId="0" xr:uid="{EDD33104-A901-4932-8EE5-E067B9126B33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 y feb 01/03/2024
 ene 2,100+150cf+105int=2,355
feb 2,100+150cf=2,250 
de 3 alumnos</t>
        </r>
      </text>
    </comment>
    <comment ref="S10" authorId="1" shapeId="0" xr:uid="{983CB939-5F2B-4710-BFD9-140733163B81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 y feb 01/03/2024
 ene 2,100+150cf+105int=2,355
feb 2,100+150cf=2,250 
de 3 alumnos</t>
        </r>
      </text>
    </comment>
    <comment ref="G11" authorId="1" shapeId="0" xr:uid="{F858D67C-F6F3-4D67-8816-FF5E59ED0B68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y mensualidad septiembre 22/09/2023 $9,300</t>
        </r>
      </text>
    </comment>
    <comment ref="I11" authorId="1" shapeId="0" xr:uid="{F717BC3D-7514-4214-BECE-D18C1444B063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y mensualidad septiembre 22/09/2023 $9,300</t>
        </r>
      </text>
    </comment>
    <comment ref="K11" authorId="1" shapeId="0" xr:uid="{DE9C2A6C-EAAB-4842-ADF8-B4131691F914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24/10/2023 $6,100+150cf =6,250</t>
        </r>
      </text>
    </comment>
    <comment ref="M11" authorId="1" shapeId="0" xr:uid="{456F1F07-4C59-4D4A-9D74-22AD6009FAC6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29/11/2023 $6,100+150cf =6,250</t>
        </r>
      </text>
    </comment>
    <comment ref="O11" authorId="1" shapeId="0" xr:uid="{43F64A53-3093-42B4-BCC0-ABE300377139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28/12/2023 $6,100+150cf =6,250</t>
        </r>
      </text>
    </comment>
    <comment ref="Q11" authorId="1" shapeId="0" xr:uid="{64446AAF-8FFC-416D-B5AC-FA2F4171946C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30/01/2024 $6,100+150cf =6,250</t>
        </r>
      </text>
    </comment>
    <comment ref="S11" authorId="1" shapeId="0" xr:uid="{54CFCDD0-9B8F-47A7-8E54-00BAE9DCA7F5}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28/02/2024 $6,100+150CF=6,250</t>
        </r>
      </text>
    </comment>
  </commentList>
</comments>
</file>

<file path=xl/sharedStrings.xml><?xml version="1.0" encoding="utf-8"?>
<sst xmlns="http://schemas.openxmlformats.org/spreadsheetml/2006/main" count="7338" uniqueCount="2829">
  <si>
    <t>SEDE LEON</t>
  </si>
  <si>
    <t>No.</t>
  </si>
  <si>
    <t>NOMBRE</t>
  </si>
  <si>
    <t>INSCRIPCION</t>
  </si>
  <si>
    <t>MARZO</t>
  </si>
  <si>
    <t>MAESTRIA EN ADMINISTRACION DE LA CONSTRUCCION</t>
  </si>
  <si>
    <t>10a. GENERACION</t>
  </si>
  <si>
    <t>ENE/FEB</t>
  </si>
  <si>
    <t>BAEZA CALDERON RICARDO</t>
  </si>
  <si>
    <t>BALLESTEROS MERLO MARTIN</t>
  </si>
  <si>
    <t>CANO ORTEGA FERNANDO</t>
  </si>
  <si>
    <t>CUEVAS RUIZ ARMANDO</t>
  </si>
  <si>
    <t>ESCOBEDO ZAVALA ALEJANDRA</t>
  </si>
  <si>
    <t>GARCIA PALOMARES JORGE ALFONSO</t>
  </si>
  <si>
    <t>GARCIA RANGEL JOSE ANTONIO</t>
  </si>
  <si>
    <t>GARCIA TINOCO RAUL</t>
  </si>
  <si>
    <t>HERNANDEZ ANDRADE JAIME</t>
  </si>
  <si>
    <t>HERRERA GUTIERREZ CARLOS EDUARDO</t>
  </si>
  <si>
    <t>IBARRA PEREZ FELIPE DE JESUS</t>
  </si>
  <si>
    <t>MONTIEL MARTINEZ OMAR ALEJANDRO</t>
  </si>
  <si>
    <t>MORENO ALBA OCTAVIO MANUEL</t>
  </si>
  <si>
    <t>RAMIREZ PEREZ ROSA DEL CARMEN</t>
  </si>
  <si>
    <t>ROCHA RAMIREZ PEDRO DARIO</t>
  </si>
  <si>
    <t>RODRIGUEZ RAMIREZ EDUARDO</t>
  </si>
  <si>
    <t>ZUÑIGA RAMOS ALEJANDRO</t>
  </si>
  <si>
    <t>HIDALGO SILVA JUAN DANIEL</t>
  </si>
  <si>
    <t>MUÑOZ LOPEZ PEDRO</t>
  </si>
  <si>
    <t>ABRIL</t>
  </si>
  <si>
    <t>MENS. 1</t>
  </si>
  <si>
    <t>MENS. 2</t>
  </si>
  <si>
    <t>MENS. 3</t>
  </si>
  <si>
    <t>MENS. 4</t>
  </si>
  <si>
    <t>MENS. 5</t>
  </si>
  <si>
    <t>MENS. 6</t>
  </si>
  <si>
    <t>MENS. 7</t>
  </si>
  <si>
    <t>MENS. 8</t>
  </si>
  <si>
    <t>MENS. 9</t>
  </si>
  <si>
    <t>MENS. 10</t>
  </si>
  <si>
    <t>MENS. 11</t>
  </si>
  <si>
    <t>MENS. 12</t>
  </si>
  <si>
    <t>MENS. 13</t>
  </si>
  <si>
    <t>MENS. 14</t>
  </si>
  <si>
    <t>MENS. 15</t>
  </si>
  <si>
    <t>MENS. 16</t>
  </si>
  <si>
    <t>MENS. 17</t>
  </si>
  <si>
    <t>MENS. 18</t>
  </si>
  <si>
    <t>MAYO</t>
  </si>
  <si>
    <t>JUNIO</t>
  </si>
  <si>
    <t>JULIO</t>
  </si>
  <si>
    <t>SEP</t>
  </si>
  <si>
    <t>OCT</t>
  </si>
  <si>
    <t>NOV</t>
  </si>
  <si>
    <t>DIC</t>
  </si>
  <si>
    <t>ENERO</t>
  </si>
  <si>
    <t>AGO</t>
  </si>
  <si>
    <t>FEB</t>
  </si>
  <si>
    <t>NO.</t>
  </si>
  <si>
    <t>FAC.</t>
  </si>
  <si>
    <t>SOCIO</t>
  </si>
  <si>
    <t>NO SOCIO</t>
  </si>
  <si>
    <t>TOTALES</t>
  </si>
  <si>
    <t>CAMPOS BUJAIDAR LUIS DANIEL</t>
  </si>
  <si>
    <t>F-18001</t>
  </si>
  <si>
    <t>F-17973</t>
  </si>
  <si>
    <t>F-17334</t>
  </si>
  <si>
    <t>F-17826</t>
  </si>
  <si>
    <t>F-17825</t>
  </si>
  <si>
    <t>F-17819</t>
  </si>
  <si>
    <t>F-17818</t>
  </si>
  <si>
    <t>F-17817</t>
  </si>
  <si>
    <t>F-17816</t>
  </si>
  <si>
    <t>F-17812</t>
  </si>
  <si>
    <t>F-17811</t>
  </si>
  <si>
    <t>F-17810</t>
  </si>
  <si>
    <t>F-17809</t>
  </si>
  <si>
    <t>F-17805</t>
  </si>
  <si>
    <t>F-17803</t>
  </si>
  <si>
    <t>F-17802</t>
  </si>
  <si>
    <t>F-17801</t>
  </si>
  <si>
    <r>
      <t xml:space="preserve">CLABE INTERBANCARIA: </t>
    </r>
    <r>
      <rPr>
        <b/>
        <sz val="11"/>
        <color theme="1"/>
        <rFont val="Cambria"/>
        <family val="1"/>
      </rPr>
      <t>002180054188897151</t>
    </r>
  </si>
  <si>
    <r>
      <t xml:space="preserve">BANCO: </t>
    </r>
    <r>
      <rPr>
        <b/>
        <sz val="11"/>
        <color theme="1"/>
        <rFont val="Cambria"/>
        <family val="1"/>
      </rPr>
      <t>BANAMEX</t>
    </r>
  </si>
  <si>
    <r>
      <t xml:space="preserve">SUC: </t>
    </r>
    <r>
      <rPr>
        <b/>
        <sz val="11"/>
        <color theme="1"/>
        <rFont val="Cambria"/>
        <family val="1"/>
      </rPr>
      <t>541</t>
    </r>
  </si>
  <si>
    <r>
      <t>CUENTA:</t>
    </r>
    <r>
      <rPr>
        <sz val="14"/>
        <rFont val="Arial"/>
        <family val="2"/>
      </rPr>
      <t xml:space="preserve"> </t>
    </r>
    <r>
      <rPr>
        <b/>
        <sz val="11"/>
        <rFont val="Arial"/>
        <family val="2"/>
      </rPr>
      <t>8889715</t>
    </r>
  </si>
  <si>
    <t>F-18030</t>
  </si>
  <si>
    <t>ALCANO CONSTRUCCIONES, S.A. DE C.V.</t>
  </si>
  <si>
    <t>URBANIZADORA DEL BAJIO, S.A. DE C.V.</t>
  </si>
  <si>
    <t>ASOCIADO</t>
  </si>
  <si>
    <t>CARLOS EDUARDO HERRERA GUTIERREZ</t>
  </si>
  <si>
    <t>SISTEMAS DE INGENIERIA Y PROCESOS S.A. DE C.V.</t>
  </si>
  <si>
    <t>ING. OMAR ALEJANDRO MONTIEL MARTINEZ</t>
  </si>
  <si>
    <t>OCTAVIO MANUEL MORENO OLIVA</t>
  </si>
  <si>
    <t>SERVICIOS HIDRAULICOS CONSULTORIA Y CONSTRUCCIONES S.A. DE C.V.</t>
  </si>
  <si>
    <t>COSTO</t>
  </si>
  <si>
    <t>STATUS</t>
  </si>
  <si>
    <t>NO/FAC</t>
  </si>
  <si>
    <t>F-18078</t>
  </si>
  <si>
    <t>F-18073</t>
  </si>
  <si>
    <t>F-18077</t>
  </si>
  <si>
    <t>F-18153</t>
  </si>
  <si>
    <t>F-18149</t>
  </si>
  <si>
    <t>F-18151</t>
  </si>
  <si>
    <t>F-18179</t>
  </si>
  <si>
    <t>F-18145</t>
  </si>
  <si>
    <t>DEP.+BECA 30%</t>
  </si>
  <si>
    <t>F-18426</t>
  </si>
  <si>
    <t>F-18425</t>
  </si>
  <si>
    <t>F-18424</t>
  </si>
  <si>
    <t>JAPAMI</t>
  </si>
  <si>
    <t>PIA, SUPERVISION Y GERENCIA DE PROYECTOS S.A. DE C.V.</t>
  </si>
  <si>
    <t>F-18602</t>
  </si>
  <si>
    <t>F-18594</t>
  </si>
  <si>
    <t>F-18639</t>
  </si>
  <si>
    <t>F-18676</t>
  </si>
  <si>
    <t>F-18695</t>
  </si>
  <si>
    <t>F-18689</t>
  </si>
  <si>
    <t>F-18688</t>
  </si>
  <si>
    <t>F-18687</t>
  </si>
  <si>
    <t>F-18682</t>
  </si>
  <si>
    <t>F-18681</t>
  </si>
  <si>
    <t>F-18680</t>
  </si>
  <si>
    <t>COLEGIO DE ARQUITECTOS DE IRAPUATO</t>
  </si>
  <si>
    <t>COLEGIADO</t>
  </si>
  <si>
    <r>
      <t xml:space="preserve">CONDISUR 2000, S. DE R.L.  </t>
    </r>
    <r>
      <rPr>
        <sz val="10"/>
        <color rgb="FFFF0000"/>
        <rFont val="Cambria"/>
        <family val="1"/>
      </rPr>
      <t xml:space="preserve"> "FALTA OFICIO-SOLICITADO"</t>
    </r>
  </si>
  <si>
    <t>SOCIO "AGS"</t>
  </si>
  <si>
    <t>GALO INGENIERIA, SA DE CV</t>
  </si>
  <si>
    <t>F-18794</t>
  </si>
  <si>
    <t>F-18793</t>
  </si>
  <si>
    <t>F-18896</t>
  </si>
  <si>
    <t>INSTITUTO TECNOLOGICO DE LA CONSTRUCCIÓN</t>
  </si>
  <si>
    <t>NOMBRE DEL ALUMNO:</t>
  </si>
  <si>
    <t>MENSUALIDAD</t>
  </si>
  <si>
    <t>FECHA</t>
  </si>
  <si>
    <t>IMPORTE</t>
  </si>
  <si>
    <t>CARGO FIJO</t>
  </si>
  <si>
    <t>INTERES MORATORIO</t>
  </si>
  <si>
    <t>MESES VENCIDOS</t>
  </si>
  <si>
    <t>TOTAL</t>
  </si>
  <si>
    <t>PAGO</t>
  </si>
  <si>
    <t>SALDO</t>
  </si>
  <si>
    <t>TOTAL A PAGAR</t>
  </si>
  <si>
    <t>F-19015</t>
  </si>
  <si>
    <t>F-19017</t>
  </si>
  <si>
    <t>F-19019</t>
  </si>
  <si>
    <t>F-19022</t>
  </si>
  <si>
    <t>F-19023</t>
  </si>
  <si>
    <t>F-19024</t>
  </si>
  <si>
    <t>F-19026</t>
  </si>
  <si>
    <t>F-18697</t>
  </si>
  <si>
    <t>F-19028</t>
  </si>
  <si>
    <t>F-19056</t>
  </si>
  <si>
    <t>F-18992</t>
  </si>
  <si>
    <t>F-19059</t>
  </si>
  <si>
    <t>BECADOS</t>
  </si>
  <si>
    <t>BAJAS</t>
  </si>
  <si>
    <t>SANCHEZ RAMOS ALEJANDRO</t>
  </si>
  <si>
    <t>HERNANDEZ JIMENEZ EBER</t>
  </si>
  <si>
    <r>
      <t xml:space="preserve">NOMBRE: </t>
    </r>
    <r>
      <rPr>
        <b/>
        <sz val="11"/>
        <color theme="1"/>
        <rFont val="Cambria"/>
        <family val="1"/>
      </rPr>
      <t>INSTITUTO TECNOLOGICO DE LA CONSTRUCCIÓN, A.C.</t>
    </r>
  </si>
  <si>
    <t>F-19243</t>
  </si>
  <si>
    <t>F-18788 y F-19403</t>
  </si>
  <si>
    <t>F-19692</t>
  </si>
  <si>
    <t>F-19695</t>
  </si>
  <si>
    <t>F-19698</t>
  </si>
  <si>
    <t>F-19757</t>
  </si>
  <si>
    <r>
      <t xml:space="preserve">CONDISUR 2000, S. DE R.L.  </t>
    </r>
    <r>
      <rPr>
        <sz val="10"/>
        <color rgb="FFFF0000"/>
        <rFont val="Cambria"/>
        <family val="1"/>
      </rPr>
      <t xml:space="preserve"> </t>
    </r>
  </si>
  <si>
    <t>F-19897</t>
  </si>
  <si>
    <t>F-18113</t>
  </si>
  <si>
    <t>F-19919</t>
  </si>
  <si>
    <t>JRM</t>
  </si>
  <si>
    <t>F-20075</t>
  </si>
  <si>
    <t>INGENIERIA Y ARQUITECTURA DISEÑO Y CONST.</t>
  </si>
  <si>
    <t>MAC 10a GENERACIÓN</t>
  </si>
  <si>
    <t>AGOSTO</t>
  </si>
  <si>
    <t>SE INCORPORA HASTA MAYO, DESPUES TOMARA LAS 2 MAT. FALTANTES</t>
  </si>
  <si>
    <t>F-19894</t>
  </si>
  <si>
    <t>F-20591</t>
  </si>
  <si>
    <t>F-20073</t>
  </si>
  <si>
    <t>SEPTIEMBRE</t>
  </si>
  <si>
    <t>F-21819</t>
  </si>
  <si>
    <t>F-21407</t>
  </si>
  <si>
    <t>F-20503</t>
  </si>
  <si>
    <t>F-21057</t>
  </si>
  <si>
    <t>F-21127</t>
  </si>
  <si>
    <t>JRM F-20509</t>
  </si>
  <si>
    <t>JRM F-20512</t>
  </si>
  <si>
    <t>JRM F-20958</t>
  </si>
  <si>
    <t>JRM F-20963</t>
  </si>
  <si>
    <t>JRM F-20966</t>
  </si>
  <si>
    <t>-</t>
  </si>
  <si>
    <t>F-21055</t>
  </si>
  <si>
    <t>F-21056</t>
  </si>
  <si>
    <t>F-21125</t>
  </si>
  <si>
    <t>F-21181</t>
  </si>
  <si>
    <t>F-20998</t>
  </si>
  <si>
    <t>F-21427</t>
  </si>
  <si>
    <t>F-21965</t>
  </si>
  <si>
    <t>F-21962</t>
  </si>
  <si>
    <t>F-22121</t>
  </si>
  <si>
    <t>F-22169</t>
  </si>
  <si>
    <t>OCTUBRE</t>
  </si>
  <si>
    <t>F-21054</t>
  </si>
  <si>
    <t>F-21004</t>
  </si>
  <si>
    <t>F-22296</t>
  </si>
  <si>
    <t>F-20997</t>
  </si>
  <si>
    <t>F-22488</t>
  </si>
  <si>
    <t>F-22391</t>
  </si>
  <si>
    <t>F-22437</t>
  </si>
  <si>
    <t>F-22392</t>
  </si>
  <si>
    <t>F-22529</t>
  </si>
  <si>
    <t>F-22586</t>
  </si>
  <si>
    <t>F-22587</t>
  </si>
  <si>
    <t>F-22527</t>
  </si>
  <si>
    <t>F-22993</t>
  </si>
  <si>
    <t>F-22992</t>
  </si>
  <si>
    <t>F-22995</t>
  </si>
  <si>
    <t>F-22996</t>
  </si>
  <si>
    <t>F-22984</t>
  </si>
  <si>
    <t>F-22991</t>
  </si>
  <si>
    <t>F-23003</t>
  </si>
  <si>
    <t>NOVIEMBRE</t>
  </si>
  <si>
    <t>DICIEMBRE</t>
  </si>
  <si>
    <t>FEBRERO</t>
  </si>
  <si>
    <t>ROSA DEL CARMEN RAMIREZ PEREZ</t>
  </si>
  <si>
    <t>F-23085</t>
  </si>
  <si>
    <t>F-23010</t>
  </si>
  <si>
    <t>F-23399</t>
  </si>
  <si>
    <t>F-23788</t>
  </si>
  <si>
    <t>F-23787</t>
  </si>
  <si>
    <t>F-23786</t>
  </si>
  <si>
    <t>F-23810</t>
  </si>
  <si>
    <t>F-23808</t>
  </si>
  <si>
    <t>F-23176</t>
  </si>
  <si>
    <t>F-19888</t>
  </si>
  <si>
    <t xml:space="preserve"> </t>
  </si>
  <si>
    <t>F-24222</t>
  </si>
  <si>
    <t>F-24223</t>
  </si>
  <si>
    <t>F-24226</t>
  </si>
  <si>
    <t>F-24243</t>
  </si>
  <si>
    <t>F-24302</t>
  </si>
  <si>
    <t>F-24303</t>
  </si>
  <si>
    <t>F-24311</t>
  </si>
  <si>
    <t>F-24312</t>
  </si>
  <si>
    <t>F-24313</t>
  </si>
  <si>
    <t>F-24441</t>
  </si>
  <si>
    <t>F-24607</t>
  </si>
  <si>
    <t>F-24609</t>
  </si>
  <si>
    <t>F-24610</t>
  </si>
  <si>
    <t>F-24613</t>
  </si>
  <si>
    <t>F-24616</t>
  </si>
  <si>
    <t>F-24617</t>
  </si>
  <si>
    <t>F-24619</t>
  </si>
  <si>
    <t>F-24622</t>
  </si>
  <si>
    <t>F-24771</t>
  </si>
  <si>
    <t>F-24772</t>
  </si>
  <si>
    <t>F-24776</t>
  </si>
  <si>
    <t>BAJA TEMPORAL 25-02-2015</t>
  </si>
  <si>
    <t>F-24857</t>
  </si>
  <si>
    <t>F-24961</t>
  </si>
  <si>
    <t>F-24993</t>
  </si>
  <si>
    <t>F-25007</t>
  </si>
  <si>
    <t>F-25008</t>
  </si>
  <si>
    <t>F-25064</t>
  </si>
  <si>
    <t>F-25108</t>
  </si>
  <si>
    <t>F-24920</t>
  </si>
  <si>
    <t>F-25236</t>
  </si>
  <si>
    <t>F-25261</t>
  </si>
  <si>
    <t>F-25324</t>
  </si>
  <si>
    <t>F-25459</t>
  </si>
  <si>
    <t>F-25456</t>
  </si>
  <si>
    <t>GARCÍA RANGEL JOSÉ ANTONIO</t>
  </si>
  <si>
    <t>JOVEN EMP.2015</t>
  </si>
  <si>
    <t>SOCIO 2015</t>
  </si>
  <si>
    <t>SOCIO "AGS" 2015</t>
  </si>
  <si>
    <t>F-24244</t>
  </si>
  <si>
    <t>F-22661</t>
  </si>
  <si>
    <t>PERIODOS DE PAGO</t>
  </si>
  <si>
    <r>
      <t>ü</t>
    </r>
    <r>
      <rPr>
        <sz val="11"/>
        <color theme="1"/>
        <rFont val="Arial"/>
        <family val="2"/>
      </rPr>
      <t xml:space="preserve">1 al 5 de cada mes </t>
    </r>
    <r>
      <rPr>
        <b/>
        <sz val="11"/>
        <color theme="1"/>
        <rFont val="Arial"/>
        <family val="2"/>
      </rPr>
      <t>PAGO CON DESCUENTO</t>
    </r>
    <r>
      <rPr>
        <sz val="11"/>
        <color theme="1"/>
        <rFont val="Arial"/>
        <family val="2"/>
      </rPr>
      <t xml:space="preserve"> del 6% por pronto pago.</t>
    </r>
  </si>
  <si>
    <r>
      <t>ü</t>
    </r>
    <r>
      <rPr>
        <sz val="11"/>
        <color theme="1"/>
        <rFont val="Arial"/>
        <family val="2"/>
      </rPr>
      <t xml:space="preserve">6 al 15 de cada mes </t>
    </r>
    <r>
      <rPr>
        <b/>
        <sz val="11"/>
        <color theme="1"/>
        <rFont val="Arial"/>
        <family val="2"/>
      </rPr>
      <t>PAGO ORDINARIO</t>
    </r>
    <r>
      <rPr>
        <sz val="11"/>
        <color theme="1"/>
        <rFont val="Arial"/>
        <family val="2"/>
      </rPr>
      <t>.</t>
    </r>
  </si>
  <si>
    <r>
      <t>ü</t>
    </r>
    <r>
      <rPr>
        <sz val="11"/>
        <color theme="1"/>
        <rFont val="Arial"/>
        <family val="2"/>
      </rPr>
      <t xml:space="preserve">16 y hasta fin de mes. Cubrirá un recargo de $150.00 por </t>
    </r>
    <r>
      <rPr>
        <b/>
        <sz val="11"/>
        <color theme="1"/>
        <rFont val="Arial"/>
        <family val="2"/>
      </rPr>
      <t>PAGO TARDIO</t>
    </r>
    <r>
      <rPr>
        <sz val="11"/>
        <color theme="1"/>
        <rFont val="Arial"/>
        <family val="2"/>
      </rPr>
      <t>.</t>
    </r>
  </si>
  <si>
    <r>
      <t>ü</t>
    </r>
    <r>
      <rPr>
        <sz val="11"/>
        <color theme="1"/>
        <rFont val="Arial"/>
        <family val="2"/>
      </rPr>
      <t xml:space="preserve">Retraso mayor a 30 días en el pago, se penalizará con un </t>
    </r>
    <r>
      <rPr>
        <b/>
        <sz val="11"/>
        <color theme="1"/>
        <rFont val="Arial"/>
        <family val="2"/>
      </rPr>
      <t>recargo adicional del 5%</t>
    </r>
    <r>
      <rPr>
        <sz val="11"/>
        <color theme="1"/>
        <rFont val="Arial"/>
        <family val="2"/>
      </rPr>
      <t xml:space="preserve"> mensual sobre el monto de la colegiatura, adicional al pago tardío.</t>
    </r>
  </si>
  <si>
    <t>F-25494</t>
  </si>
  <si>
    <t>F-25492</t>
  </si>
  <si>
    <t>F-25493 Y F-25495</t>
  </si>
  <si>
    <t>F-25675</t>
  </si>
  <si>
    <t>F-25679</t>
  </si>
  <si>
    <t>F-25682</t>
  </si>
  <si>
    <t>F-25731</t>
  </si>
  <si>
    <t>F-25733</t>
  </si>
  <si>
    <t>F-25855</t>
  </si>
  <si>
    <t>F-25856</t>
  </si>
  <si>
    <t xml:space="preserve"> F-22986</t>
  </si>
  <si>
    <t>F-20962</t>
  </si>
  <si>
    <t>F-20504</t>
  </si>
  <si>
    <t>F-22120</t>
  </si>
  <si>
    <t>F-21706</t>
  </si>
  <si>
    <t>F-24922</t>
  </si>
  <si>
    <t>F-20505</t>
  </si>
  <si>
    <t xml:space="preserve"> F-24330 </t>
  </si>
  <si>
    <t>F-22158</t>
  </si>
  <si>
    <t>P/F</t>
  </si>
  <si>
    <t>F-19889</t>
  </si>
  <si>
    <t>F-25941</t>
  </si>
  <si>
    <t>F-25940</t>
  </si>
  <si>
    <t>F-26050</t>
  </si>
  <si>
    <t>F-26070</t>
  </si>
  <si>
    <t>F-26072</t>
  </si>
  <si>
    <t>F-26078</t>
  </si>
  <si>
    <t>F-26079</t>
  </si>
  <si>
    <t>F-26112</t>
  </si>
  <si>
    <t>F-26346</t>
  </si>
  <si>
    <t>F-26113</t>
  </si>
  <si>
    <t>F-26206</t>
  </si>
  <si>
    <t>F-26442</t>
  </si>
  <si>
    <t>F-26413</t>
  </si>
  <si>
    <t>F-26422</t>
  </si>
  <si>
    <t>F-26419</t>
  </si>
  <si>
    <t>F-26416</t>
  </si>
  <si>
    <t>F-26613</t>
  </si>
  <si>
    <t>F-26615</t>
  </si>
  <si>
    <t>S/F</t>
  </si>
  <si>
    <t>F-26562</t>
  </si>
  <si>
    <t>F-26565</t>
  </si>
  <si>
    <t>F-26570</t>
  </si>
  <si>
    <t>F-26914</t>
  </si>
  <si>
    <t>F-26918</t>
  </si>
  <si>
    <t>F-26929</t>
  </si>
  <si>
    <t>F-26990</t>
  </si>
  <si>
    <t>F-26992</t>
  </si>
  <si>
    <t>F-27067</t>
  </si>
  <si>
    <t>F-27070</t>
  </si>
  <si>
    <t>F-27068</t>
  </si>
  <si>
    <t>F-27078</t>
  </si>
  <si>
    <t>F-27073</t>
  </si>
  <si>
    <t>F-27075</t>
  </si>
  <si>
    <t>F-27080</t>
  </si>
  <si>
    <t>F-27081</t>
  </si>
  <si>
    <t>F-27197</t>
  </si>
  <si>
    <t>F-27199</t>
  </si>
  <si>
    <t>F-27250</t>
  </si>
  <si>
    <t>F-27246</t>
  </si>
  <si>
    <t>CARTA NO ADEDUDOS</t>
  </si>
  <si>
    <t>F-27402</t>
  </si>
  <si>
    <t>F-27404</t>
  </si>
  <si>
    <t>F-27406</t>
  </si>
  <si>
    <t>F-27408</t>
  </si>
  <si>
    <t>F-27409</t>
  </si>
  <si>
    <t>F-27411</t>
  </si>
  <si>
    <t>F-27412</t>
  </si>
  <si>
    <t>entregada</t>
  </si>
  <si>
    <t>no se ha recogido</t>
  </si>
  <si>
    <t>F-27488</t>
  </si>
  <si>
    <t>F-27763</t>
  </si>
  <si>
    <t>F-27491</t>
  </si>
  <si>
    <t>F-27489</t>
  </si>
  <si>
    <t>F-27861</t>
  </si>
  <si>
    <t>F-27865</t>
  </si>
  <si>
    <t>F-28027</t>
  </si>
  <si>
    <t xml:space="preserve">MENSUALIDAD SOCIO </t>
  </si>
  <si>
    <t xml:space="preserve">GENERAL </t>
  </si>
  <si>
    <t>DEPENDECIAS</t>
  </si>
  <si>
    <t>11a. GENERACION</t>
  </si>
  <si>
    <t>BARRERA MEDINA ERICK DIONISIO</t>
  </si>
  <si>
    <t>DIONISIO BARRERA MEDINA</t>
  </si>
  <si>
    <t>F-26730</t>
  </si>
  <si>
    <t>F-26420</t>
  </si>
  <si>
    <t>F-26923</t>
  </si>
  <si>
    <t>F-30252</t>
  </si>
  <si>
    <t>F-30390</t>
  </si>
  <si>
    <t>F-30841</t>
  </si>
  <si>
    <t>F-34327</t>
  </si>
  <si>
    <t>F-34328</t>
  </si>
  <si>
    <t>F-35478</t>
  </si>
  <si>
    <t>PAGADO</t>
  </si>
  <si>
    <t>CARTA DE NO ADEUDOS</t>
  </si>
  <si>
    <t>CORRALES MESTAS JOSE HUMBERTO</t>
  </si>
  <si>
    <t>CONSTRUCTORA Y PAVIMENTADORA VISE, S.A. DE C.V.</t>
  </si>
  <si>
    <t>F-26820</t>
  </si>
  <si>
    <t>F-26801 Y F-26802</t>
  </si>
  <si>
    <t>F-26976 Y 26977</t>
  </si>
  <si>
    <t>F-27422 Y F-27428</t>
  </si>
  <si>
    <t>F-28028 Y 28025</t>
  </si>
  <si>
    <t>F-28339 Y 28342</t>
  </si>
  <si>
    <t>F-29082</t>
  </si>
  <si>
    <t>F-29492 Y 29495</t>
  </si>
  <si>
    <t>F-30245 Y 30199</t>
  </si>
  <si>
    <t>F-31170 Y 31171</t>
  </si>
  <si>
    <t>F-32051,32052</t>
  </si>
  <si>
    <t>F-32066,320667</t>
  </si>
  <si>
    <t>F-33411 Y 33412</t>
  </si>
  <si>
    <t>F-34117 Y 34118</t>
  </si>
  <si>
    <t>F-34643 Y 34644</t>
  </si>
  <si>
    <t>F-35221 y f-35222</t>
  </si>
  <si>
    <t>CUEVAS JARAMILLO MAGALY</t>
  </si>
  <si>
    <t>CONSTRUCTORA HERNANDEZ RABAGO, S.A. DE C.V.</t>
  </si>
  <si>
    <t>F-26731</t>
  </si>
  <si>
    <t>F-26417</t>
  </si>
  <si>
    <t>F-26928</t>
  </si>
  <si>
    <t>F-28279</t>
  </si>
  <si>
    <t>F-28902</t>
  </si>
  <si>
    <t>F-30268</t>
  </si>
  <si>
    <t>F-30269</t>
  </si>
  <si>
    <t>GARCIA GONZALEZ BRENDA MARIA</t>
  </si>
  <si>
    <t>NO SOCIOS</t>
  </si>
  <si>
    <t>INGENIERIA Y CONSTRUCCION GUTIERREZ, S.A. DE C.V</t>
  </si>
  <si>
    <t>F-25684</t>
  </si>
  <si>
    <t>F-26564</t>
  </si>
  <si>
    <t>F-26932</t>
  </si>
  <si>
    <t>F-27416</t>
  </si>
  <si>
    <t>F-27860</t>
  </si>
  <si>
    <t>F-28278</t>
  </si>
  <si>
    <t>F-29072</t>
  </si>
  <si>
    <t>F-29484 S/F</t>
  </si>
  <si>
    <t>F-30257</t>
  </si>
  <si>
    <t>F-30387</t>
  </si>
  <si>
    <t>F-30723</t>
  </si>
  <si>
    <t>F-31084</t>
  </si>
  <si>
    <t>F-31576</t>
  </si>
  <si>
    <t>F-32053</t>
  </si>
  <si>
    <t>F-33262</t>
  </si>
  <si>
    <t>F-33918</t>
  </si>
  <si>
    <t>F-34563</t>
  </si>
  <si>
    <t>F-35189</t>
  </si>
  <si>
    <t>GUERRERO RAMIREZ JOSE ANTONIO</t>
  </si>
  <si>
    <t>PORTAFOLIO EJECUTIVO DE SERVICIOS E INGENIERIA, S.A. DE C.V.</t>
  </si>
  <si>
    <t>F-30241</t>
  </si>
  <si>
    <t>F-34329</t>
  </si>
  <si>
    <t>F-34553</t>
  </si>
  <si>
    <t>F-35470</t>
  </si>
  <si>
    <t>HERNANDEZ PEREZ LUCIA DEL CARMEN</t>
  </si>
  <si>
    <t>F-26916</t>
  </si>
  <si>
    <t>F-28341</t>
  </si>
  <si>
    <t>F-27426</t>
  </si>
  <si>
    <t>F-30250</t>
  </si>
  <si>
    <t>F-32279</t>
  </si>
  <si>
    <t>F-34331</t>
  </si>
  <si>
    <t>MORENO JASSO EDUARDO</t>
  </si>
  <si>
    <t>F-26729</t>
  </si>
  <si>
    <t>F-26989</t>
  </si>
  <si>
    <t>F-27244</t>
  </si>
  <si>
    <t>F-27419</t>
  </si>
  <si>
    <t>F-30254</t>
  </si>
  <si>
    <t>MORENO SALAS ACRISIO ORESTES</t>
  </si>
  <si>
    <t>DEPENCIA</t>
  </si>
  <si>
    <t>30%/GENERAL</t>
  </si>
  <si>
    <t>MORENO SALAS ACRASIO ORESTES</t>
  </si>
  <si>
    <t>F-26612</t>
  </si>
  <si>
    <t>F-26921</t>
  </si>
  <si>
    <t>F-27425</t>
  </si>
  <si>
    <t>F-28029</t>
  </si>
  <si>
    <t>F-29076</t>
  </si>
  <si>
    <t>F-29708</t>
  </si>
  <si>
    <t>F-30460</t>
  </si>
  <si>
    <t>F-32458</t>
  </si>
  <si>
    <t>F-33409</t>
  </si>
  <si>
    <t>F-34030</t>
  </si>
  <si>
    <t>F-34640</t>
  </si>
  <si>
    <t>F-35471</t>
  </si>
  <si>
    <t xml:space="preserve">CURSO LA MATERIA REPROBADA EN FEBRERO 2018 LA CUAL PAGO EN ESE MISMO MES </t>
  </si>
  <si>
    <t>NILO MORALES ERNESTO</t>
  </si>
  <si>
    <t>DIRECO DEL BAJIO, S.A. DE C.V.</t>
  </si>
  <si>
    <t>F-27198</t>
  </si>
  <si>
    <t>F-30377</t>
  </si>
  <si>
    <t>F-34646</t>
  </si>
  <si>
    <t>PANTOJA DE ANDA ALEJANDRO</t>
  </si>
  <si>
    <t>AXA PROYECTOS Y CONSTRUCCION, S.A. DE C.V.</t>
  </si>
  <si>
    <t>F-26926</t>
  </si>
  <si>
    <t>F-26912</t>
  </si>
  <si>
    <t>F-27423</t>
  </si>
  <si>
    <t>F-30258</t>
  </si>
  <si>
    <t>F-31779</t>
  </si>
  <si>
    <t>F-31780</t>
  </si>
  <si>
    <t>F-31781</t>
  </si>
  <si>
    <t>F-31782</t>
  </si>
  <si>
    <t>F-31945</t>
  </si>
  <si>
    <t>F-32061</t>
  </si>
  <si>
    <t>F-33256</t>
  </si>
  <si>
    <t>F-34119</t>
  </si>
  <si>
    <t>F-34636</t>
  </si>
  <si>
    <t>F-35223</t>
  </si>
  <si>
    <t>RIVERA SILVA LUIS MANUEL</t>
  </si>
  <si>
    <t>VERIFICAR</t>
  </si>
  <si>
    <t>CONSTRUCCIONES JUGARCA, S.A. DE C.V.</t>
  </si>
  <si>
    <t>F-26745</t>
  </si>
  <si>
    <t>F-29081</t>
  </si>
  <si>
    <t>F-29718</t>
  </si>
  <si>
    <t>F-29962</t>
  </si>
  <si>
    <t>F-31948</t>
  </si>
  <si>
    <t>F-34222</t>
  </si>
  <si>
    <t>F-34223</t>
  </si>
  <si>
    <t>ROQUE VAZQUEZ JOEL ALEJANDRO</t>
  </si>
  <si>
    <t>F-26421</t>
  </si>
  <si>
    <t>F-26913</t>
  </si>
  <si>
    <t>F-27248</t>
  </si>
  <si>
    <t>F-27863</t>
  </si>
  <si>
    <t>F-28281</t>
  </si>
  <si>
    <t>F-28907</t>
  </si>
  <si>
    <t>F-29960</t>
  </si>
  <si>
    <t>F-30260</t>
  </si>
  <si>
    <t>F-30724</t>
  </si>
  <si>
    <t>F-31158</t>
  </si>
  <si>
    <t>F-31577</t>
  </si>
  <si>
    <t>F-32065</t>
  </si>
  <si>
    <t>F-33408</t>
  </si>
  <si>
    <t>TORRES HERNANDEZ FRANCISCO JAVIER</t>
  </si>
  <si>
    <t>F-30251</t>
  </si>
  <si>
    <t>F-30256</t>
  </si>
  <si>
    <t>F-29488</t>
  </si>
  <si>
    <t>F-30255</t>
  </si>
  <si>
    <t>F-30379</t>
  </si>
  <si>
    <t>F-31413</t>
  </si>
  <si>
    <t>F-31414</t>
  </si>
  <si>
    <t>F-35101</t>
  </si>
  <si>
    <t>TORRES TORRES JOSUE BENJAMIN</t>
  </si>
  <si>
    <t>TORRES TORRES CUTBERTO</t>
  </si>
  <si>
    <t>F-26917</t>
  </si>
  <si>
    <t>F-27249</t>
  </si>
  <si>
    <t>F-28024</t>
  </si>
  <si>
    <t>F-28275</t>
  </si>
  <si>
    <t>F-29079</t>
  </si>
  <si>
    <t>F-29493</t>
  </si>
  <si>
    <t>F-29964</t>
  </si>
  <si>
    <t>F-30388</t>
  </si>
  <si>
    <t>F-30716</t>
  </si>
  <si>
    <t>F-31083</t>
  </si>
  <si>
    <t>F-31575</t>
  </si>
  <si>
    <t>F-32064</t>
  </si>
  <si>
    <t>F-33410</t>
  </si>
  <si>
    <t>F-34120</t>
  </si>
  <si>
    <t>F-34637</t>
  </si>
  <si>
    <t>BAJA</t>
  </si>
  <si>
    <t>VILLALOBOS BERNAL LUIS RICARDO</t>
  </si>
  <si>
    <t>CONSTRUCTORA GRK, S.A. DE C.V.</t>
  </si>
  <si>
    <t>F-26748</t>
  </si>
  <si>
    <t xml:space="preserve">BAJAS </t>
  </si>
  <si>
    <t>baja</t>
  </si>
  <si>
    <t>CASTELLANOS MENDOZA ERENDIRA</t>
  </si>
  <si>
    <t>SERVICIOS DE CONSULTORIA EN INFRAESTRUCTURA VIAL, S.A. DE C.V</t>
  </si>
  <si>
    <t>F-26342</t>
  </si>
  <si>
    <t>F-27069</t>
  </si>
  <si>
    <t>F-27247</t>
  </si>
  <si>
    <t>F-27400</t>
  </si>
  <si>
    <t>baja temporal 29-09-2015</t>
  </si>
  <si>
    <t>FERNANDEZ VARGAS CARLOS</t>
  </si>
  <si>
    <t>IMBASA, S.A. DE C.V.</t>
  </si>
  <si>
    <t>F-26744</t>
  </si>
  <si>
    <t>se mando correo 09-07-2015</t>
  </si>
  <si>
    <t>BAJA 22-07-2015</t>
  </si>
  <si>
    <t>GOMEZ SOTELO CRISTHOPER FRANCISCO</t>
  </si>
  <si>
    <t>MANUFACTURAS, ARRENDAMIENTOS Y CONSTRUCCIONES, S.A. DE C.V.</t>
  </si>
  <si>
    <t>F-26566</t>
  </si>
  <si>
    <t xml:space="preserve">adeuda mes de junio mas carta de baja </t>
  </si>
  <si>
    <t>baja temporal julio</t>
  </si>
  <si>
    <t>PAZ GONZALEZ JOSE DE JESUS</t>
  </si>
  <si>
    <t>PROYECTOS, SUPERVISIÓN Y CONTROL DE CALIDAD DEL BAJIO, S.A. DE C.V.</t>
  </si>
  <si>
    <t>se envio correo 18-09-2015</t>
  </si>
  <si>
    <t>ya no se presento</t>
  </si>
  <si>
    <t>URBANIZADORA HS, S.A. DE C.V.</t>
  </si>
  <si>
    <t>F-25930</t>
  </si>
  <si>
    <t>F-28267</t>
  </si>
  <si>
    <t xml:space="preserve">BAJA DE ALUMNO YA NO SE PRESENTO </t>
  </si>
  <si>
    <t>edo.cta actualizado</t>
  </si>
  <si>
    <t xml:space="preserve">LOPEZ QUEZADA JUAN JOSE </t>
  </si>
  <si>
    <t>H. AYUNTAMIENTO DE LAGOS DE MORENO, JALISCO</t>
  </si>
  <si>
    <t>baja materia</t>
  </si>
  <si>
    <t>baja de materia</t>
  </si>
  <si>
    <t>BECA 10</t>
  </si>
  <si>
    <t>DEL 1 AL 5</t>
  </si>
  <si>
    <t>BECA 9</t>
  </si>
  <si>
    <t>BECA 8</t>
  </si>
  <si>
    <t>MAC 11a GENERACIÓN</t>
  </si>
  <si>
    <t>LÓPEZ QUEZADA JUAN JOSÉ</t>
  </si>
  <si>
    <t>CONVENIO</t>
  </si>
  <si>
    <t>INSCP. GRAL.</t>
  </si>
  <si>
    <t>MAC10</t>
  </si>
  <si>
    <t>MGP5</t>
  </si>
  <si>
    <r>
      <t xml:space="preserve">REF. GRAL.: </t>
    </r>
    <r>
      <rPr>
        <b/>
        <sz val="11"/>
        <color theme="1"/>
        <rFont val="Cambria"/>
        <family val="1"/>
      </rPr>
      <t>160083102511</t>
    </r>
  </si>
  <si>
    <r>
      <t xml:space="preserve">CONCEPTOS A DEPOSITAR SERAN: </t>
    </r>
    <r>
      <rPr>
        <sz val="15"/>
        <rFont val="Arial"/>
        <family val="2"/>
      </rPr>
      <t>inscripción, pago de materia, reinscripciones, exámenes de grado, certificados, constancias, equivalencias, credenciales, etc.</t>
    </r>
  </si>
  <si>
    <t xml:space="preserve">PROFESION </t>
  </si>
  <si>
    <t xml:space="preserve">NO. CELULAR </t>
  </si>
  <si>
    <t>I*D</t>
  </si>
  <si>
    <t>TELEFONO</t>
  </si>
  <si>
    <t>E-MAIL</t>
  </si>
  <si>
    <t>Ing.</t>
  </si>
  <si>
    <t>BARRERA GUEVARA ERICK DIONISIO</t>
  </si>
  <si>
    <t>417-100-97-72</t>
  </si>
  <si>
    <t>erick99bg@gmail.com</t>
  </si>
  <si>
    <t>473-738-00-17</t>
  </si>
  <si>
    <t>ere.mendoza@scvial.com.mx</t>
  </si>
  <si>
    <t>CORRALES MESTAS JOSÉ HUMBERTO</t>
  </si>
  <si>
    <t>477-188-24-97</t>
  </si>
  <si>
    <t>52*32991*14</t>
  </si>
  <si>
    <t>jcorrales@vise.com.mx</t>
  </si>
  <si>
    <t>Arq.</t>
  </si>
  <si>
    <t>461-212-74-41</t>
  </si>
  <si>
    <t>72*12*19942</t>
  </si>
  <si>
    <t>461-61-51-776</t>
  </si>
  <si>
    <t>mcj08@hotmail.com</t>
  </si>
  <si>
    <t>no</t>
  </si>
  <si>
    <t>FERNÁNDEZ VARGAS CARLOS</t>
  </si>
  <si>
    <t>477-168-89-67</t>
  </si>
  <si>
    <t>52*16770*26</t>
  </si>
  <si>
    <t>carlosfernandez664@hotmail.com</t>
  </si>
  <si>
    <t>GARCÍA GONZÁLEZ BRENDA MARÍA</t>
  </si>
  <si>
    <t>477-159-21-77</t>
  </si>
  <si>
    <t>bgarcia@icgleon.com</t>
  </si>
  <si>
    <t>GÓMEZ SOTELO CRISTOPHER FRANCISCO</t>
  </si>
  <si>
    <t>462-105-92-43</t>
  </si>
  <si>
    <t>72*674444*3</t>
  </si>
  <si>
    <t>cristopher.gomez@macirapuato.com</t>
  </si>
  <si>
    <t>GUERRERO RAMÍREZ JOSÉ ANTONIO</t>
  </si>
  <si>
    <t>462-189-01-68</t>
  </si>
  <si>
    <t>92*12*48301</t>
  </si>
  <si>
    <t>462-114-91-18</t>
  </si>
  <si>
    <t>portafolio_ejecutivo@hotmail.com</t>
  </si>
  <si>
    <t>lic.</t>
  </si>
  <si>
    <t>HERNÁNDEZ PÉREZ LUCIA DEL CARMEN</t>
  </si>
  <si>
    <t>462-169-67-56</t>
  </si>
  <si>
    <t>62*159616*17</t>
  </si>
  <si>
    <t>462-135-30-39</t>
  </si>
  <si>
    <t>lucia_hp@hotmail.com</t>
  </si>
  <si>
    <t>477-793-49-68</t>
  </si>
  <si>
    <t>ingdanielhsilva@gmail.com</t>
  </si>
  <si>
    <t>474-1-21-01-15</t>
  </si>
  <si>
    <t>62*333998*4</t>
  </si>
  <si>
    <t>472-722-27-14</t>
  </si>
  <si>
    <t>arq.jlopez02@gmail.com</t>
  </si>
  <si>
    <t>462-169-27-46</t>
  </si>
  <si>
    <t>92*1026080*1</t>
  </si>
  <si>
    <t>462-624-58-53</t>
  </si>
  <si>
    <t>emoreno@vise.com.mx</t>
  </si>
  <si>
    <t>472-105-61-21</t>
  </si>
  <si>
    <t>acr.moreno@hotmail.com</t>
  </si>
  <si>
    <t>122-03-24</t>
  </si>
  <si>
    <t>52*31066*1</t>
  </si>
  <si>
    <t>148-57-53</t>
  </si>
  <si>
    <t>enilo@dscmexico.com</t>
  </si>
  <si>
    <t xml:space="preserve">7-17-60-87 </t>
  </si>
  <si>
    <t>apantoja@axaproyectos.com</t>
  </si>
  <si>
    <t>PAZ GONZÁLEZ JOSÉ DE JESÚS</t>
  </si>
  <si>
    <t>477-132-04-14</t>
  </si>
  <si>
    <t>72*74428*16</t>
  </si>
  <si>
    <t>espaz@hotmail.com</t>
  </si>
  <si>
    <t>461-626-75-81</t>
  </si>
  <si>
    <t>imrivera81@hotmail.com</t>
  </si>
  <si>
    <t>ROQUE VÁZQUEZ JOEL ALEJANDRO</t>
  </si>
  <si>
    <t>462-169-19-08</t>
  </si>
  <si>
    <t>52*28713*37</t>
  </si>
  <si>
    <t>462-627-45-29</t>
  </si>
  <si>
    <t>joelalejandro@att.net.mx</t>
  </si>
  <si>
    <t>TORRES HERNÁNDEZ FRANCISCO JAVIER</t>
  </si>
  <si>
    <t>7-00-87-04</t>
  </si>
  <si>
    <t>ing.torres.hedz@gmail.com</t>
  </si>
  <si>
    <t>477-319-23-79</t>
  </si>
  <si>
    <t>45*15*454609</t>
  </si>
  <si>
    <t>477-380-88-11</t>
  </si>
  <si>
    <t>josue2t2@outlook.com</t>
  </si>
  <si>
    <t>C.p</t>
  </si>
  <si>
    <t>477-762-62-62</t>
  </si>
  <si>
    <t>477-578-03-88</t>
  </si>
  <si>
    <t>admon@constructoragrk.com</t>
  </si>
  <si>
    <t>12a. GENERACION</t>
  </si>
  <si>
    <t>SEDE IRAPUATO</t>
  </si>
  <si>
    <t>ALVAREZ PEREZ GERMAN EZEQUIEL</t>
  </si>
  <si>
    <t>PRECIO SOCIO</t>
  </si>
  <si>
    <t>OBRAS PUBLICAS DEL MUNICIPIO DE ABASOLO,GTO</t>
  </si>
  <si>
    <t xml:space="preserve">CARTA NO ADEUDO </t>
  </si>
  <si>
    <t>ARECHIGA HERNANDEZ OSCAR ALBERTO</t>
  </si>
  <si>
    <t>GEOTECNIA Y CALIDAD LICCSA, S.A. DE C.V.</t>
  </si>
  <si>
    <t>AYALA QUINTANA JOSE MANUEL</t>
  </si>
  <si>
    <t>SERVICIOS DE INGENIERIA &amp; COSTOS</t>
  </si>
  <si>
    <t>F-32631</t>
  </si>
  <si>
    <t>F-32630</t>
  </si>
  <si>
    <t>F-35095</t>
  </si>
  <si>
    <t>F-36409</t>
  </si>
  <si>
    <t>F-36632</t>
  </si>
  <si>
    <t>F-36982</t>
  </si>
  <si>
    <t>F-37447</t>
  </si>
  <si>
    <t>F-38053</t>
  </si>
  <si>
    <t>F-38583</t>
  </si>
  <si>
    <t>F-39158</t>
  </si>
  <si>
    <t>F-39774</t>
  </si>
  <si>
    <t>F-40235</t>
  </si>
  <si>
    <t>F-40798</t>
  </si>
  <si>
    <t>BAJA sin adeudo</t>
  </si>
  <si>
    <t>GUEVARA VENTURA ALEJANDRO</t>
  </si>
  <si>
    <t>SOCIO 2017</t>
  </si>
  <si>
    <t>F-31477</t>
  </si>
  <si>
    <t>F-36495</t>
  </si>
  <si>
    <t>F-37615</t>
  </si>
  <si>
    <t>F-39512 Y 40830</t>
  </si>
  <si>
    <t>F-40831</t>
  </si>
  <si>
    <t>F-40832</t>
  </si>
  <si>
    <t>F-40833</t>
  </si>
  <si>
    <t>F-40834</t>
  </si>
  <si>
    <t>F-40835</t>
  </si>
  <si>
    <t>F-40836</t>
  </si>
  <si>
    <t>F-40837</t>
  </si>
  <si>
    <t>F-42601</t>
  </si>
  <si>
    <t>HUERTA CRUCES MIGUEL ANGEL</t>
  </si>
  <si>
    <t>DEPENDENCIA CONVENIO</t>
  </si>
  <si>
    <t>UNIVERSIDAD TECNOLOGICA DEL NORTE DE GUANAJUATO</t>
  </si>
  <si>
    <t>F-32356</t>
  </si>
  <si>
    <t>F-32593</t>
  </si>
  <si>
    <t>F-33413 Y 33414</t>
  </si>
  <si>
    <t>F-34642</t>
  </si>
  <si>
    <t>F-35219</t>
  </si>
  <si>
    <t>F-36438</t>
  </si>
  <si>
    <t>F-37001</t>
  </si>
  <si>
    <t>F-37448</t>
  </si>
  <si>
    <t>F-38059</t>
  </si>
  <si>
    <t>F-38572</t>
  </si>
  <si>
    <t>F-39162</t>
  </si>
  <si>
    <t>F-39749</t>
  </si>
  <si>
    <t>F-40217</t>
  </si>
  <si>
    <t>F-40801</t>
  </si>
  <si>
    <t>F-41374</t>
  </si>
  <si>
    <t>F-41974</t>
  </si>
  <si>
    <t>ORTEGA MARIN JAVIER IVAN</t>
  </si>
  <si>
    <t>ESPACIOS Y FORMAS DEL CENTRO, S.A. DE C.V.</t>
  </si>
  <si>
    <t>CUBRIRA PAGO AL FINALIZAR LA MAESTRÍA</t>
  </si>
  <si>
    <t>QUIROZ JIMENEZ JESUS</t>
  </si>
  <si>
    <t>SERVICIO HIDRAULICOS CONSULTORIA Y CONSTRUCCIONES, S.A. DE C.V.</t>
  </si>
  <si>
    <t>F-2560</t>
  </si>
  <si>
    <t>F-32431</t>
  </si>
  <si>
    <t>F-32859</t>
  </si>
  <si>
    <t>F-34031</t>
  </si>
  <si>
    <t>F-35468</t>
  </si>
  <si>
    <t>F-36459</t>
  </si>
  <si>
    <t>F-36602</t>
  </si>
  <si>
    <t>F-36986</t>
  </si>
  <si>
    <t>F-37314</t>
  </si>
  <si>
    <t>F-37701</t>
  </si>
  <si>
    <t>F-39511</t>
  </si>
  <si>
    <t>F-41632</t>
  </si>
  <si>
    <t>ESTADO DE CUENTA</t>
  </si>
  <si>
    <t xml:space="preserve">aun debe </t>
  </si>
  <si>
    <t>RINCON REYNA RODRIGO SERVANDO</t>
  </si>
  <si>
    <t>LAGOS CONSTRUCCIONES Y MAQUINARIA, S.A. DE C.V.</t>
  </si>
  <si>
    <t>el alumno manifiesta haber pagado pero no aparece en edo de cta.</t>
  </si>
  <si>
    <t>VILLEGAS CERVANTES BRENDA GABRIELA</t>
  </si>
  <si>
    <t>SOCIO 2016</t>
  </si>
  <si>
    <t xml:space="preserve">ZENNI BARRON IVO CESAR </t>
  </si>
  <si>
    <t>F-42472</t>
  </si>
  <si>
    <t>F-42473</t>
  </si>
  <si>
    <t>F-42474</t>
  </si>
  <si>
    <t>F-42475 Y 42476</t>
  </si>
  <si>
    <t>F-42690 Y 42708</t>
  </si>
  <si>
    <t xml:space="preserve">BAJAS Y ADEUDOS </t>
  </si>
  <si>
    <t>veremos</t>
  </si>
  <si>
    <t>BRAVO GONZALEZ MAURICIO</t>
  </si>
  <si>
    <t>F-32355</t>
  </si>
  <si>
    <t>CALDERON VELA FERNANDO</t>
  </si>
  <si>
    <t>F-32867</t>
  </si>
  <si>
    <t>F-34227</t>
  </si>
  <si>
    <t>F-34929</t>
  </si>
  <si>
    <t>F-35218</t>
  </si>
  <si>
    <t>F-36400</t>
  </si>
  <si>
    <t>F-36401</t>
  </si>
  <si>
    <t>baja por fallecimiento</t>
  </si>
  <si>
    <t>CERON ISLAS ANGEL ISMAEL</t>
  </si>
  <si>
    <t>verificar</t>
  </si>
  <si>
    <t>CHAVEZ CABRERA MARA</t>
  </si>
  <si>
    <t>CRESPO GONZALEZ CARLOS</t>
  </si>
  <si>
    <t>ESTRADA ALMENDARO JOSE PABLO</t>
  </si>
  <si>
    <t>CONSTRUCTORA MOURO, S.A. DE C.V.</t>
  </si>
  <si>
    <t>F-32456</t>
  </si>
  <si>
    <t>F-33130</t>
  </si>
  <si>
    <t>GOMEZ SOTELO CRISTOPHER FRANCISCO</t>
  </si>
  <si>
    <t>MANUFACTURAS ARRENDAMIENTOS Y CONSTRUCCIONES, S.A. DE C.V.</t>
  </si>
  <si>
    <t>HERNANDEZ PEREZ SERGIO RAFAEL</t>
  </si>
  <si>
    <t>SANCHEZ  RAMIREZ MARIO FABIAN</t>
  </si>
  <si>
    <t>CONSTRUCTORA DE ANTEPROYECTO TERRACERIAS Y SERVICIOS, S.A. DE C.V.</t>
  </si>
  <si>
    <t>baja temporal</t>
  </si>
  <si>
    <t>MAC 12a GENERACIÓN IRAPUATO</t>
  </si>
  <si>
    <t xml:space="preserve">FEBRERO </t>
  </si>
  <si>
    <t>registrar pago 4,000</t>
  </si>
  <si>
    <t>SE ACTUALIZARON RECARGO S NO CUBRIO PAGO EN COMPROMISO 30 DE JULIO</t>
  </si>
  <si>
    <t xml:space="preserve">NOVIEMBRE </t>
  </si>
  <si>
    <t>SANCHEZ MARIO FABIAN</t>
  </si>
  <si>
    <t xml:space="preserve">MAESTRIA EN ADMINISTRACIÓN DE LA CONSTRUCCIÓN </t>
  </si>
  <si>
    <t>12va. GENERACIÓN</t>
  </si>
  <si>
    <t xml:space="preserve">PROFESIÓN </t>
  </si>
  <si>
    <t>nex. 4622213777</t>
  </si>
  <si>
    <t>ingalvarez3@hotmail.com</t>
  </si>
  <si>
    <t>oarechiga_89@hotmail.com</t>
  </si>
  <si>
    <t>nex. 4621895049</t>
  </si>
  <si>
    <t>ing.josemaq@gmail.com</t>
  </si>
  <si>
    <t>ferrovela@hotmail.com</t>
  </si>
  <si>
    <t>nex.4621700946</t>
  </si>
  <si>
    <t>aguevaravent@hotmail.com</t>
  </si>
  <si>
    <t>pumahcs@gmail.com</t>
  </si>
  <si>
    <t>ivan.ortega.marin@gmail.com</t>
  </si>
  <si>
    <t>QUIROZ JIMENENEZ JESUS</t>
  </si>
  <si>
    <t>ic.quiroz@hotmail.com</t>
  </si>
  <si>
    <t>rodrigorincon92@hotmail.com</t>
  </si>
  <si>
    <t>mariofabia0141@gmail.com</t>
  </si>
  <si>
    <t>VILLEGAS CERVANTES BRENDA</t>
  </si>
  <si>
    <t>villegas.arq@gmail.com</t>
  </si>
  <si>
    <t>13a. GENERACION</t>
  </si>
  <si>
    <t>SEDE LEÓN</t>
  </si>
  <si>
    <t>BOCANEGRA DÍAZ RICARDO</t>
  </si>
  <si>
    <t>SOCIO 2018</t>
  </si>
  <si>
    <t>MATA SEGOVIANO MIGUEL ÁNGEL</t>
  </si>
  <si>
    <t>F-40985</t>
  </si>
  <si>
    <t>CARDONA MARTÍNEZ ROGELIO DANIEL</t>
  </si>
  <si>
    <t>URBANIZADORA CARDONA &amp; CARDONA, S.A. DE C.V.</t>
  </si>
  <si>
    <t>F-39290</t>
  </si>
  <si>
    <t>F-40280</t>
  </si>
  <si>
    <t>F-40616</t>
  </si>
  <si>
    <t>F-41130</t>
  </si>
  <si>
    <t>F-41969</t>
  </si>
  <si>
    <t>F-42599</t>
  </si>
  <si>
    <t>F-340</t>
  </si>
  <si>
    <t>F-891</t>
  </si>
  <si>
    <t>F-1082</t>
  </si>
  <si>
    <t>F-1651</t>
  </si>
  <si>
    <t>F-2387</t>
  </si>
  <si>
    <t>F-2540</t>
  </si>
  <si>
    <t>F-3129</t>
  </si>
  <si>
    <t>F-3533</t>
  </si>
  <si>
    <t>F-4483</t>
  </si>
  <si>
    <t>F-4658</t>
  </si>
  <si>
    <t>DE LA CRUZ BELTRÁN ROSA NELLIE</t>
  </si>
  <si>
    <t>PROYECTO, ARQUITECTURA, DISEÑO, INGENIERIA Y SUPERVISION, S.A. DE C.V.</t>
  </si>
  <si>
    <t>F-38878</t>
  </si>
  <si>
    <t>F-39205</t>
  </si>
  <si>
    <t>F-40988</t>
  </si>
  <si>
    <t>F-42709</t>
  </si>
  <si>
    <t>F-40</t>
  </si>
  <si>
    <t>F-1020</t>
  </si>
  <si>
    <t>F-1482</t>
  </si>
  <si>
    <t>F-1951</t>
  </si>
  <si>
    <t>F-2456</t>
  </si>
  <si>
    <t>F-2859</t>
  </si>
  <si>
    <t>F-3638</t>
  </si>
  <si>
    <t>F-4523</t>
  </si>
  <si>
    <t>GONZÁLEZ MEDINA JAVIER</t>
  </si>
  <si>
    <t>ZARAGOZA ARIAS MARCO ANTONIO</t>
  </si>
  <si>
    <t>F-37313</t>
  </si>
  <si>
    <t>F-38873</t>
  </si>
  <si>
    <t>F-39144</t>
  </si>
  <si>
    <t>F-39789</t>
  </si>
  <si>
    <t>F-40552</t>
  </si>
  <si>
    <t>F-40802</t>
  </si>
  <si>
    <t>F-41378 Y 41435</t>
  </si>
  <si>
    <t>F-42691</t>
  </si>
  <si>
    <t>F-42990</t>
  </si>
  <si>
    <t>F-174</t>
  </si>
  <si>
    <t>F-1032</t>
  </si>
  <si>
    <t>F-1033</t>
  </si>
  <si>
    <t>F-1422</t>
  </si>
  <si>
    <t>F-1965</t>
  </si>
  <si>
    <t>F-2583</t>
  </si>
  <si>
    <t>F-2907</t>
  </si>
  <si>
    <t>F-3444</t>
  </si>
  <si>
    <t>F-4007</t>
  </si>
  <si>
    <t>F-4726</t>
  </si>
  <si>
    <t>GONZÁLEZ VELÁZQUEZ MARÍA JOSÉ</t>
  </si>
  <si>
    <t>LÓPEZ OROZCO OSVALDO</t>
  </si>
  <si>
    <t>F-38979</t>
  </si>
  <si>
    <t>F-39160</t>
  </si>
  <si>
    <t>F-39636</t>
  </si>
  <si>
    <t>F-40113</t>
  </si>
  <si>
    <t>F-40881</t>
  </si>
  <si>
    <t>F-41203</t>
  </si>
  <si>
    <t>F-41834</t>
  </si>
  <si>
    <t>F-42795</t>
  </si>
  <si>
    <t>F-25</t>
  </si>
  <si>
    <t>F-473</t>
  </si>
  <si>
    <t>F-868</t>
  </si>
  <si>
    <t>F-1518</t>
  </si>
  <si>
    <t>F-1990</t>
  </si>
  <si>
    <t>F-2458</t>
  </si>
  <si>
    <t>F-2908</t>
  </si>
  <si>
    <t>F-3397</t>
  </si>
  <si>
    <t>F-4008</t>
  </si>
  <si>
    <t>F-4615</t>
  </si>
  <si>
    <t>F-38006</t>
  </si>
  <si>
    <t>F-39047</t>
  </si>
  <si>
    <t>F-40193</t>
  </si>
  <si>
    <t>F-40194</t>
  </si>
  <si>
    <t>F-40922</t>
  </si>
  <si>
    <t>F-41680</t>
  </si>
  <si>
    <t>F-19</t>
  </si>
  <si>
    <t>F-1081</t>
  </si>
  <si>
    <t>F-5214</t>
  </si>
  <si>
    <t>ONTIVEROS SÁNCHEZ LUIS ADÁN</t>
  </si>
  <si>
    <t>F-38877</t>
  </si>
  <si>
    <t>F-39206</t>
  </si>
  <si>
    <t>F-40987</t>
  </si>
  <si>
    <t>F-42710</t>
  </si>
  <si>
    <t>F-23</t>
  </si>
  <si>
    <t>F-41</t>
  </si>
  <si>
    <t>F-133</t>
  </si>
  <si>
    <t>F-1483</t>
  </si>
  <si>
    <t>F-2229</t>
  </si>
  <si>
    <t>F-6673</t>
  </si>
  <si>
    <t>F-7668</t>
  </si>
  <si>
    <t>PÉREZ MEDEL ERÉNDIRA</t>
  </si>
  <si>
    <t>PRECIO SOCIO + IVA</t>
  </si>
  <si>
    <t>PODER LEGISLATIVO DEL ESTADO DE GUANAJUATO</t>
  </si>
  <si>
    <t>F-39490</t>
  </si>
  <si>
    <t>F-38631</t>
  </si>
  <si>
    <t>F-42509</t>
  </si>
  <si>
    <t>F-42598</t>
  </si>
  <si>
    <t>F-256</t>
  </si>
  <si>
    <t>F-2230</t>
  </si>
  <si>
    <t>RODRÍGUEZ SOLORZANO MAGDALENA</t>
  </si>
  <si>
    <t xml:space="preserve">PRECIO DE SOCIO </t>
  </si>
  <si>
    <t xml:space="preserve">IC CONSTRUCCIONES </t>
  </si>
  <si>
    <t>F-172</t>
  </si>
  <si>
    <t>F-571</t>
  </si>
  <si>
    <t>F-1521</t>
  </si>
  <si>
    <t>F-2036</t>
  </si>
  <si>
    <t>F-2590</t>
  </si>
  <si>
    <t>F-2973</t>
  </si>
  <si>
    <t>F-3811</t>
  </si>
  <si>
    <t>F-4171</t>
  </si>
  <si>
    <t>F-4699</t>
  </si>
  <si>
    <t>CARTA NO ADEUDO</t>
  </si>
  <si>
    <t>RODRÍGUEZ VÁZQUEZ EVERARDO</t>
  </si>
  <si>
    <t>F-2017</t>
  </si>
  <si>
    <t xml:space="preserve">AUN DEBE </t>
  </si>
  <si>
    <t xml:space="preserve">                                        </t>
  </si>
  <si>
    <t>GUERRERO CORDERO ANGÉLICA</t>
  </si>
  <si>
    <t>MENDOZA DEL TORO ANTONIO LUIS</t>
  </si>
  <si>
    <t>SE DIO DE BAJA EL 14 DE OCTUBRE C</t>
  </si>
  <si>
    <t>RAMÍREZ LÓPEZ HUGO ERNESTO</t>
  </si>
  <si>
    <t>CONSTRUCASA ARQUITECTURA Y SUMINISTRO PARA LA CONSTRUCCIÓN, S.A. DE C.V.</t>
  </si>
  <si>
    <t>F-38341</t>
  </si>
  <si>
    <t xml:space="preserve">BAJA SIN ADEUDO </t>
  </si>
  <si>
    <t>MAC 13a GENERACIÓN IRAPUATO</t>
  </si>
  <si>
    <t xml:space="preserve">SEPTIEMBRE </t>
  </si>
  <si>
    <t>condonación de recargos</t>
  </si>
  <si>
    <t>RODRIGUEZ VAZQUEZ EVERARDO</t>
  </si>
  <si>
    <t xml:space="preserve">MAC 13a GENERACIÓN </t>
  </si>
  <si>
    <t xml:space="preserve">OCTUBRE </t>
  </si>
  <si>
    <t>811-799-94-39</t>
  </si>
  <si>
    <t>richy.bodi@gmail.com'   / 'ricardo.bocanegra@hya.com.mx'</t>
  </si>
  <si>
    <t>LIC</t>
  </si>
  <si>
    <t>477-404-93-05</t>
  </si>
  <si>
    <t>rogeliocardona16@gmail.com</t>
  </si>
  <si>
    <t>477-131-11-34</t>
  </si>
  <si>
    <t>nelliecbaz@hotmail.com</t>
  </si>
  <si>
    <t>477-513-12-09</t>
  </si>
  <si>
    <t>javier.gonzalez@construzarar.com</t>
  </si>
  <si>
    <t>477-724-04-62</t>
  </si>
  <si>
    <t>mariajosegv.sedsa@gmail.com</t>
  </si>
  <si>
    <t>477-274-02-42</t>
  </si>
  <si>
    <t>arqangelicagroc@hotmail.com</t>
  </si>
  <si>
    <t>477 224 39 41</t>
  </si>
  <si>
    <t>477 276 64 30</t>
  </si>
  <si>
    <t>magteacher_940@hotmail.com</t>
  </si>
  <si>
    <t>14a. GENERACION</t>
  </si>
  <si>
    <t>FAC</t>
  </si>
  <si>
    <t xml:space="preserve">CAZARES CABALLERO ANGEL EDUARDO </t>
  </si>
  <si>
    <t>SOCIO 2019</t>
  </si>
  <si>
    <t xml:space="preserve"> PROYECTO Y CONSTRUCCIONES CASABE, S.A. DE C.V. </t>
  </si>
  <si>
    <t>F-5289</t>
  </si>
  <si>
    <t>F-8543</t>
  </si>
  <si>
    <t>GARCIA MARTINEZ ALEJANDRA CELINA</t>
  </si>
  <si>
    <t>ALEJANDRO GARCIA CHAVEZ</t>
  </si>
  <si>
    <t>F-5677</t>
  </si>
  <si>
    <t>F-8288</t>
  </si>
  <si>
    <t>GONZÁLEZ MÁRQUEZ VIANEY PAULINA</t>
  </si>
  <si>
    <t xml:space="preserve">IMPULSORA MEXICANA DE SERVICIOS SA DE CV </t>
  </si>
  <si>
    <t>F-4081</t>
  </si>
  <si>
    <t>F-5785</t>
  </si>
  <si>
    <t>F-6036</t>
  </si>
  <si>
    <t>F-7015</t>
  </si>
  <si>
    <t>F-7667</t>
  </si>
  <si>
    <t>F-8222</t>
  </si>
  <si>
    <t>F-8653</t>
  </si>
  <si>
    <t>F-9072</t>
  </si>
  <si>
    <t>F-10630</t>
  </si>
  <si>
    <t>F-12214</t>
  </si>
  <si>
    <t>QUINTANA DELGADO FRANCISCO DE JESÚS</t>
  </si>
  <si>
    <t xml:space="preserve">STEEL SHARK SA DE CV </t>
  </si>
  <si>
    <t>F-6107</t>
  </si>
  <si>
    <t>F-6754,6758</t>
  </si>
  <si>
    <t>F-6806</t>
  </si>
  <si>
    <t xml:space="preserve">RODRIGUEZ RODRIGUEZ  JUAN MARCOS </t>
  </si>
  <si>
    <t xml:space="preserve">URBANIZADORA DEL CENTRO SA DE CV </t>
  </si>
  <si>
    <t>F-5287</t>
  </si>
  <si>
    <t>F-5856</t>
  </si>
  <si>
    <t>F-6756</t>
  </si>
  <si>
    <t>F-7541</t>
  </si>
  <si>
    <t>F-8186</t>
  </si>
  <si>
    <t>F-8519</t>
  </si>
  <si>
    <t>F-8934</t>
  </si>
  <si>
    <t>F-10614</t>
  </si>
  <si>
    <t>F-11999</t>
  </si>
  <si>
    <t>TORRES GRANADOS RAFAEL</t>
  </si>
  <si>
    <t xml:space="preserve">IMPERMEABILIZANTES  Y ADICTIVOS PARA CONCRETO TORRES SA DE CV </t>
  </si>
  <si>
    <t>RETENCIONES</t>
  </si>
  <si>
    <t>F-6713</t>
  </si>
  <si>
    <t>F-7566</t>
  </si>
  <si>
    <t>F-8126</t>
  </si>
  <si>
    <t>F-8655</t>
  </si>
  <si>
    <t>F-9074</t>
  </si>
  <si>
    <t xml:space="preserve">no tomo materia </t>
  </si>
  <si>
    <t xml:space="preserve">FLORES RABAGO ANDREA </t>
  </si>
  <si>
    <t xml:space="preserve">NO SOCIO </t>
  </si>
  <si>
    <t xml:space="preserve">CONSTRUCIONES ECOTECNOLOGICAS SA DE CV </t>
  </si>
  <si>
    <t>F-5914</t>
  </si>
  <si>
    <t>F-6938</t>
  </si>
  <si>
    <t>F-7383</t>
  </si>
  <si>
    <t>F-8131</t>
  </si>
  <si>
    <t>F-8844</t>
  </si>
  <si>
    <t>F-9000 Y 9015</t>
  </si>
  <si>
    <t>F-11518</t>
  </si>
  <si>
    <t>F-12274</t>
  </si>
  <si>
    <t xml:space="preserve">VERA MEDINA FRANCISCO JAVIER </t>
  </si>
  <si>
    <t xml:space="preserve">BECADO </t>
  </si>
  <si>
    <t>ZENDEJAS QUEZADA AYDEE GUADALUPE</t>
  </si>
  <si>
    <t xml:space="preserve">3 TALLER </t>
  </si>
  <si>
    <t xml:space="preserve">DEBE </t>
  </si>
  <si>
    <t xml:space="preserve">BAJA </t>
  </si>
  <si>
    <t>cert</t>
  </si>
  <si>
    <t xml:space="preserve">ESCAMILLA CASTILLEJOS FRANCISCO </t>
  </si>
  <si>
    <t xml:space="preserve">SERGIO ESCAMILLA SILVA </t>
  </si>
  <si>
    <t xml:space="preserve">SE DIO DE BAJA SIN ADEUDO </t>
  </si>
  <si>
    <t>BALANDRAN ROMERO JOSÉ ANTONIO</t>
  </si>
  <si>
    <t xml:space="preserve">no asistio a clases </t>
  </si>
  <si>
    <t xml:space="preserve">FALCON FRIAS LAURA ELENA </t>
  </si>
  <si>
    <t>MAC-14 GENERACIÓN</t>
  </si>
  <si>
    <t xml:space="preserve">TOTAL A PAGAR </t>
  </si>
  <si>
    <t>N°</t>
  </si>
  <si>
    <t xml:space="preserve">NOMBRE </t>
  </si>
  <si>
    <t xml:space="preserve">CORREO </t>
  </si>
  <si>
    <t xml:space="preserve">TELEFONO </t>
  </si>
  <si>
    <t>ing.balandra-romero@hotmail.com</t>
  </si>
  <si>
    <t>educaz_190192@hotmail.com</t>
  </si>
  <si>
    <t>admin@casabe.com.mx</t>
  </si>
  <si>
    <t>477 724 7920</t>
  </si>
  <si>
    <t>franciscoescamilla8@gmail.com</t>
  </si>
  <si>
    <t>473 141 09 03</t>
  </si>
  <si>
    <t>3a.taller@gmail.com</t>
  </si>
  <si>
    <t xml:space="preserve">477 123 69 85 </t>
  </si>
  <si>
    <t>alejandra.garciama@udlap.mx</t>
  </si>
  <si>
    <t>vgonzalez@grupoalcon.com</t>
  </si>
  <si>
    <t>477 232 43 47</t>
  </si>
  <si>
    <t>franciscoquintana@steelshark.com.mx</t>
  </si>
  <si>
    <t>administracion@steelshark.com.mx</t>
  </si>
  <si>
    <t>472 104 09 83</t>
  </si>
  <si>
    <t>marcos.rodriguez@ucsa.com.mx</t>
  </si>
  <si>
    <t>impacto.rtg@outlook.com</t>
  </si>
  <si>
    <t>461 117 42 22</t>
  </si>
  <si>
    <t>477 178 25 36</t>
  </si>
  <si>
    <t>andreafloresr@outlook.com</t>
  </si>
  <si>
    <t xml:space="preserve">461 120 60 79 </t>
  </si>
  <si>
    <t>MAC 9</t>
  </si>
  <si>
    <t>ALUMNOS</t>
  </si>
  <si>
    <t>INSCRIPCIÓN</t>
  </si>
  <si>
    <t>FACTURA</t>
  </si>
  <si>
    <t>1ER MENSUALIDAD</t>
  </si>
  <si>
    <t>2DA MENSUALIDAD</t>
  </si>
  <si>
    <t>3ER. MENSUALIDAD</t>
  </si>
  <si>
    <t>4TA. MENSUALIDAD</t>
  </si>
  <si>
    <t>5TA. MENSUALIDAD</t>
  </si>
  <si>
    <t>6TA.MENSUALIDAD</t>
  </si>
  <si>
    <t>7MA. MENSUALIDAD</t>
  </si>
  <si>
    <t>8VA. MENSUALIDAD</t>
  </si>
  <si>
    <t>9NA. MENSUALIDAD</t>
  </si>
  <si>
    <t>10MA. MENSUALIDAD</t>
  </si>
  <si>
    <t>11VA. MENSUALIDAD</t>
  </si>
  <si>
    <t>12VA. MENSUALIDAD</t>
  </si>
  <si>
    <t>13VA. MENSUALIDAD</t>
  </si>
  <si>
    <t>14VA. MENSUALIDAD</t>
  </si>
  <si>
    <t>15VA. MENSUALIDAD</t>
  </si>
  <si>
    <t>16VA. MENSUALIDAD.</t>
  </si>
  <si>
    <t>17VA. MENSUALIDAD</t>
  </si>
  <si>
    <t>18VA. MENSUALIDAD</t>
  </si>
  <si>
    <t>19VA. MENSUALIDAD</t>
  </si>
  <si>
    <t>AGUILERA MARTINEZ JORGE ANTONIO</t>
  </si>
  <si>
    <t>jorge.aguilera.mtz@gmail.com</t>
  </si>
  <si>
    <t>CONSTRUCCION Y DISEÑO DEL CENTRO,S.A. DE  C.V.</t>
  </si>
  <si>
    <t>F-4970</t>
  </si>
  <si>
    <t>F-4969</t>
  </si>
  <si>
    <t>F-5293</t>
  </si>
  <si>
    <t>F-5755</t>
  </si>
  <si>
    <t>f-6453</t>
  </si>
  <si>
    <t>f-7126</t>
  </si>
  <si>
    <t>f-7125</t>
  </si>
  <si>
    <t>F-7907</t>
  </si>
  <si>
    <t>F-9728</t>
  </si>
  <si>
    <t>F-9729</t>
  </si>
  <si>
    <t>F-9730</t>
  </si>
  <si>
    <t>F-10875</t>
  </si>
  <si>
    <t>F-10876</t>
  </si>
  <si>
    <t>YA REALIZO EL PAGO ENVIA COMPROBANTE X CORREO MAS TARDE</t>
  </si>
  <si>
    <t>CEDEÑO SANCHEZ MARIA GUADALUPE</t>
  </si>
  <si>
    <t>skylucesa22@hotmail.com</t>
  </si>
  <si>
    <t>ESCAMILLA SILVA SERGIO</t>
  </si>
  <si>
    <t>F-5112</t>
  </si>
  <si>
    <t>F-5111</t>
  </si>
  <si>
    <t>F-5110</t>
  </si>
  <si>
    <t>F-5530</t>
  </si>
  <si>
    <t>F-6044</t>
  </si>
  <si>
    <t>F-6045</t>
  </si>
  <si>
    <t>F-7607</t>
  </si>
  <si>
    <t>F-7701</t>
  </si>
  <si>
    <t>F-9542</t>
  </si>
  <si>
    <t>F-9864</t>
  </si>
  <si>
    <t>F-10045</t>
  </si>
  <si>
    <t>F-11030</t>
  </si>
  <si>
    <t>F-11031</t>
  </si>
  <si>
    <t>XFACT</t>
  </si>
  <si>
    <t>XFAC</t>
  </si>
  <si>
    <t>YA REALIZO EL PAGO POR 50% NO LE AUTORIZAN PAGOS HASTA TENER CALIFICACION DEL MES PASADO. SEMINARIO DE TESIS. MAS DE UN MES QUE FINALIZO.</t>
  </si>
  <si>
    <t>CERVANTES MORALES LAURA PEREGRINA</t>
  </si>
  <si>
    <t>laura.cervantes@direcomexico.com
peregrinosa@hotmail.com</t>
  </si>
  <si>
    <t>MORENO OLIVA OCTAVIO MANUEL</t>
  </si>
  <si>
    <t>F-4789</t>
  </si>
  <si>
    <t>F-5313,F-5314</t>
  </si>
  <si>
    <t>F-5651</t>
  </si>
  <si>
    <t>F-6156</t>
  </si>
  <si>
    <t>F-6991</t>
  </si>
  <si>
    <t>X FACT.</t>
  </si>
  <si>
    <t>F-8003</t>
  </si>
  <si>
    <t>F-8590</t>
  </si>
  <si>
    <t>f-9597</t>
  </si>
  <si>
    <t>F-9512</t>
  </si>
  <si>
    <t>F-9919</t>
  </si>
  <si>
    <t>F-10603</t>
  </si>
  <si>
    <t>F-11251</t>
  </si>
  <si>
    <t>OK</t>
  </si>
  <si>
    <t>GARCIA LEDEZMA JOSE JUAN</t>
  </si>
  <si>
    <t>josejuangl@hotmail.com</t>
  </si>
  <si>
    <t>SOLIS SOLIS JUAN CARLOS</t>
  </si>
  <si>
    <t>F-4806</t>
  </si>
  <si>
    <t>F-4952</t>
  </si>
  <si>
    <t>F-5048</t>
  </si>
  <si>
    <t>F-5531</t>
  </si>
  <si>
    <t>F-7076</t>
  </si>
  <si>
    <t>F-7703</t>
  </si>
  <si>
    <t>F-8593</t>
  </si>
  <si>
    <t>F-9162</t>
  </si>
  <si>
    <t>F-9352</t>
  </si>
  <si>
    <t>F-9916</t>
  </si>
  <si>
    <t>F-10406</t>
  </si>
  <si>
    <t>F-10984</t>
  </si>
  <si>
    <t>F-15521</t>
  </si>
  <si>
    <t>JUAREZ HERNANDEZ ANTONIA</t>
  </si>
  <si>
    <t>antonia.juarez@gmail.com</t>
  </si>
  <si>
    <t>DIMARJ</t>
  </si>
  <si>
    <t>F-4807</t>
  </si>
  <si>
    <t>F-5094</t>
  </si>
  <si>
    <t>F-5550</t>
  </si>
  <si>
    <t>F-6046</t>
  </si>
  <si>
    <t>F-6542</t>
  </si>
  <si>
    <t>F-7097</t>
  </si>
  <si>
    <t>f-7908</t>
  </si>
  <si>
    <t>F-8594</t>
  </si>
  <si>
    <t>F-8876</t>
  </si>
  <si>
    <t>F-9862</t>
  </si>
  <si>
    <t>F-10055</t>
  </si>
  <si>
    <t>F-10551</t>
  </si>
  <si>
    <t>F-10963</t>
  </si>
  <si>
    <t>LOPEZ ESCAMILLA LEANDRO ARTURO</t>
  </si>
  <si>
    <t>arturole7@hotmail.com</t>
  </si>
  <si>
    <t>F-4814</t>
  </si>
  <si>
    <t>F-4813</t>
  </si>
  <si>
    <t>F-5516</t>
  </si>
  <si>
    <t>F-6697</t>
  </si>
  <si>
    <t>F-7630</t>
  </si>
  <si>
    <t>F-7629</t>
  </si>
  <si>
    <t>F-10837</t>
  </si>
  <si>
    <t>F-10838</t>
  </si>
  <si>
    <t>YA REALIZO LOS PAGOS ENVÍA FICHAS DE DEPOSITO EN EL TRANSCURSO DE LA TARDE.</t>
  </si>
  <si>
    <t>LOPEZ FLORES FRANCISCO JAVIER</t>
  </si>
  <si>
    <t>francisco_lopez87@hotmail.com'</t>
  </si>
  <si>
    <t>F-5292</t>
  </si>
  <si>
    <t>F-5291</t>
  </si>
  <si>
    <t>F-7347</t>
  </si>
  <si>
    <t>F-11568</t>
  </si>
  <si>
    <t>f11568</t>
  </si>
  <si>
    <t>ok</t>
  </si>
  <si>
    <t>LOPEZ SOTELO EDGAR ALEJANDRO</t>
  </si>
  <si>
    <t>edgar.lopez@grupocumbres.com</t>
  </si>
  <si>
    <t>GRUPO CONSTRUCTOR CUMBRES,S.A. DE C.V. SLP</t>
  </si>
  <si>
    <t>F-4704,F-4705</t>
  </si>
  <si>
    <t>F-4809,4809</t>
  </si>
  <si>
    <t>F-4810,5170</t>
  </si>
  <si>
    <t>F-5517.5518</t>
  </si>
  <si>
    <t>F-6029,F-6030</t>
  </si>
  <si>
    <t>F-6778,F-6779</t>
  </si>
  <si>
    <t>F-7306,F-7307</t>
  </si>
  <si>
    <t>F-7631,7633</t>
  </si>
  <si>
    <t>F-8658,8657</t>
  </si>
  <si>
    <t>F-9163,9164</t>
  </si>
  <si>
    <t>F-9516,9517</t>
  </si>
  <si>
    <t>F-10367,369</t>
  </si>
  <si>
    <t>F-10469,70</t>
  </si>
  <si>
    <t>F-10581,82</t>
  </si>
  <si>
    <t>11719 y 11797</t>
  </si>
  <si>
    <t>no existe adeudo alguno jrm</t>
  </si>
  <si>
    <t>PEREZ BELTRAN JUAN PABLO.</t>
  </si>
  <si>
    <t>johnpablo60@hotmail.com</t>
  </si>
  <si>
    <t>INGENIERIA Y OBRAS DE CALIDAD,S.A. DE C.V.</t>
  </si>
  <si>
    <t>F-5086</t>
  </si>
  <si>
    <t>F-5084</t>
  </si>
  <si>
    <t>F-5085</t>
  </si>
  <si>
    <t>f-6777</t>
  </si>
  <si>
    <t>F-6776</t>
  </si>
  <si>
    <t>F-6775</t>
  </si>
  <si>
    <t>F-10832</t>
  </si>
  <si>
    <t>ROCHA RANGEL ISAAC</t>
  </si>
  <si>
    <t>jirochar@gmail.com</t>
  </si>
  <si>
    <t>F-4805</t>
  </si>
  <si>
    <t>F-5055</t>
  </si>
  <si>
    <t>F-5551</t>
  </si>
  <si>
    <t>F-6047</t>
  </si>
  <si>
    <t>F-6543</t>
  </si>
  <si>
    <t>F-7098</t>
  </si>
  <si>
    <t>F-7409</t>
  </si>
  <si>
    <t>F-8595</t>
  </si>
  <si>
    <t>F-8875</t>
  </si>
  <si>
    <t>F-9861</t>
  </si>
  <si>
    <t>F-10054</t>
  </si>
  <si>
    <t>F-10553</t>
  </si>
  <si>
    <t>F-10964</t>
  </si>
  <si>
    <t>F-6995</t>
  </si>
  <si>
    <t>CONTABILIDAD Y FINANZAS, LEGISLACION Y REGLAMENTACION, METODOS DE INVESTIGACION MAC-8 …..ANALISIS DE COSTOS, PLANEACION PROGRAMACION Y CONTROL DE OBRAS, MERCADOTECNIA,  MAC-9</t>
  </si>
  <si>
    <t>VAZQUEZ ANDRES VIRGINIA</t>
  </si>
  <si>
    <t>F-4951</t>
  </si>
  <si>
    <t>F-4787</t>
  </si>
  <si>
    <t>F-5087</t>
  </si>
  <si>
    <t>F-5715</t>
  </si>
  <si>
    <t>F-6993</t>
  </si>
  <si>
    <t>F-7077</t>
  </si>
  <si>
    <t>F-8522</t>
  </si>
  <si>
    <t>F-10831</t>
  </si>
  <si>
    <t>X FACT</t>
  </si>
  <si>
    <t>COMENTARIOS</t>
  </si>
  <si>
    <t>c</t>
  </si>
  <si>
    <t>4TA MENSUALIDAD</t>
  </si>
  <si>
    <t>6TA. MENSUALIDAD</t>
  </si>
  <si>
    <t>NO LA TOMO</t>
  </si>
  <si>
    <t>MVI IRAPUATO</t>
  </si>
  <si>
    <t>MAC 8</t>
  </si>
  <si>
    <t>7 MENSUALIDAD</t>
  </si>
  <si>
    <t>Datos de Facturación.</t>
  </si>
  <si>
    <t>COREEO</t>
  </si>
  <si>
    <t>ABBADIE GONZALEZ ADOLFO</t>
  </si>
  <si>
    <t>A&amp;RE, ARQUITECTURA Y RESTAURACION S.A DE C.V.
RFC. AAR110111R12, administrativo@a-re.com.mx</t>
  </si>
  <si>
    <t>fofo.abbadie@gmail.com</t>
  </si>
  <si>
    <t>F-2217</t>
  </si>
  <si>
    <t>F-2642</t>
  </si>
  <si>
    <t>F-2952</t>
  </si>
  <si>
    <t>ALDANA ESTRADA JORGE</t>
  </si>
  <si>
    <t>GRUPO ESPACIO Y DISEÑO S.A. DE C.V.
GED020228LU3, aldestra23@hotmail.com</t>
  </si>
  <si>
    <t>aldestra23@hotmail.com</t>
  </si>
  <si>
    <t>F-2400</t>
  </si>
  <si>
    <t>F-2442</t>
  </si>
  <si>
    <t>F-3478</t>
  </si>
  <si>
    <t>F-3727</t>
  </si>
  <si>
    <t>F-4941</t>
  </si>
  <si>
    <t>F-1040</t>
  </si>
  <si>
    <t>F-7293</t>
  </si>
  <si>
    <t>F-7824</t>
  </si>
  <si>
    <t>ALVAREZ HERNANDEZ LAURA KARINA</t>
  </si>
  <si>
    <t>LAURA KARINA ALVAREZ HERNANDEZ.
AAHL7910272N1, lauriss772008@hotmail.com</t>
  </si>
  <si>
    <t>lauriss772008@hotmail.com</t>
  </si>
  <si>
    <t>F-2331</t>
  </si>
  <si>
    <t>F-2332</t>
  </si>
  <si>
    <t>F-2720</t>
  </si>
  <si>
    <t>F-3317</t>
  </si>
  <si>
    <t>F-3367</t>
  </si>
  <si>
    <t>F-4013</t>
  </si>
  <si>
    <t>F-4663</t>
  </si>
  <si>
    <t>F-5734</t>
  </si>
  <si>
    <t>F-6454</t>
  </si>
  <si>
    <t>F-6996</t>
  </si>
  <si>
    <t>F-7806</t>
  </si>
  <si>
    <t>F-8525</t>
  </si>
  <si>
    <t>F-9833</t>
  </si>
  <si>
    <t>ARAUJO VALDEZ JUAN PABLO</t>
  </si>
  <si>
    <t>GUERRERO SOTO OLIVER  GABRIEL ARQ.
GUSO760106LHA, arqjparaujo@hotmail.com</t>
  </si>
  <si>
    <t>arqjparaujo@hotmail.com</t>
  </si>
  <si>
    <t>F-2216</t>
  </si>
  <si>
    <t>F-2899</t>
  </si>
  <si>
    <t>F-3101</t>
  </si>
  <si>
    <t>F-3491</t>
  </si>
  <si>
    <t>F-3859</t>
  </si>
  <si>
    <t>F4388</t>
  </si>
  <si>
    <t>F-5052</t>
  </si>
  <si>
    <t>F-5903</t>
  </si>
  <si>
    <t>F-6268</t>
  </si>
  <si>
    <t>F-6478</t>
  </si>
  <si>
    <t>F-7033</t>
  </si>
  <si>
    <t>F-4839</t>
  </si>
  <si>
    <t>F-4840</t>
  </si>
  <si>
    <t>F-10343</t>
  </si>
  <si>
    <t>F-16820</t>
  </si>
  <si>
    <t>MA. AUXILIO</t>
  </si>
  <si>
    <t>DEPENDENCIA</t>
  </si>
  <si>
    <t>X FACT-</t>
  </si>
  <si>
    <t>F-7625</t>
  </si>
  <si>
    <t>F-7624</t>
  </si>
  <si>
    <t>FERNANDEZ AYALA HECTOR</t>
  </si>
  <si>
    <t>HECTOR FERNANDEZ AYALA.
FEAH800219JG1, h_fernandez01@hotmail.com</t>
  </si>
  <si>
    <t>h_fernandez01@hotmail.com</t>
  </si>
  <si>
    <t>F-2213</t>
  </si>
  <si>
    <t>F-2399</t>
  </si>
  <si>
    <t>F-2680</t>
  </si>
  <si>
    <t>F-3100</t>
  </si>
  <si>
    <t>F-3507</t>
  </si>
  <si>
    <t>F-3772</t>
  </si>
  <si>
    <t>F-4168</t>
  </si>
  <si>
    <t>F-4811</t>
  </si>
  <si>
    <t>F-5533</t>
  </si>
  <si>
    <t>F-5532</t>
  </si>
  <si>
    <t>f-6361</t>
  </si>
  <si>
    <t>F-6875</t>
  </si>
  <si>
    <t>F-7804</t>
  </si>
  <si>
    <t>F-7803</t>
  </si>
  <si>
    <t>F-8739</t>
  </si>
  <si>
    <t>F-9353</t>
  </si>
  <si>
    <t>F-10692</t>
  </si>
  <si>
    <t>FLORES RIVERA GERARDO</t>
  </si>
  <si>
    <t>CONSTRUCTORA COCYPTO, S.A. DE C.V.
CCO091019-987, constructora_cocypto@yahoo.com.mx</t>
  </si>
  <si>
    <t>flo_gera@hotmail.com</t>
  </si>
  <si>
    <t>F-2381</t>
  </si>
  <si>
    <t>F-2440</t>
  </si>
  <si>
    <t>F-2804</t>
  </si>
  <si>
    <t>F-3368</t>
  </si>
  <si>
    <t>F-3609</t>
  </si>
  <si>
    <t>F-4172</t>
  </si>
  <si>
    <t>F-5083</t>
  </si>
  <si>
    <t>F-5082</t>
  </si>
  <si>
    <t>F-5998</t>
  </si>
  <si>
    <t>F-5991</t>
  </si>
  <si>
    <t>F-7609</t>
  </si>
  <si>
    <t>F-7608</t>
  </si>
  <si>
    <t>F-8527</t>
  </si>
  <si>
    <t>F-8526</t>
  </si>
  <si>
    <t>F9844</t>
  </si>
  <si>
    <t>F-9843</t>
  </si>
  <si>
    <t>F-10753</t>
  </si>
  <si>
    <t>F-10752</t>
  </si>
  <si>
    <t>GARCIA AYALA EFREN</t>
  </si>
  <si>
    <t>INGENIERIA Y ARQUITECTURA INTEGRADAS S.A. DE C.V.
IAI090212U51, inge_arqui_integradas@hotmail.com</t>
  </si>
  <si>
    <t>feni.garcia@hotmail.com</t>
  </si>
  <si>
    <t>F-2343</t>
  </si>
  <si>
    <t>F-2439</t>
  </si>
  <si>
    <t>F-2679</t>
  </si>
  <si>
    <t>F-3202</t>
  </si>
  <si>
    <t>F-3371</t>
  </si>
  <si>
    <t>F-3753</t>
  </si>
  <si>
    <t>F-3982</t>
  </si>
  <si>
    <t>F-4725</t>
  </si>
  <si>
    <t>F-5104</t>
  </si>
  <si>
    <t>F-5758</t>
  </si>
  <si>
    <t>F-6452</t>
  </si>
  <si>
    <t>F-6559</t>
  </si>
  <si>
    <t>F-7128</t>
  </si>
  <si>
    <t>F-7724</t>
  </si>
  <si>
    <t>F-8624</t>
  </si>
  <si>
    <t>F-9214</t>
  </si>
  <si>
    <t>F-9727</t>
  </si>
  <si>
    <t>F-10048,10049</t>
  </si>
  <si>
    <t>GARCIA CAMACHO LUIS ALFONSO</t>
  </si>
  <si>
    <t>ANDEXCON S.A. DE C.V. 
AND930324UM6, zagalvan@hotmail.com</t>
  </si>
  <si>
    <t>luisgca01@yahoo.es</t>
  </si>
  <si>
    <t>F-2214</t>
  </si>
  <si>
    <t>F-2586</t>
  </si>
  <si>
    <t>F-2681</t>
  </si>
  <si>
    <t>F-3369</t>
  </si>
  <si>
    <t>F-3370</t>
  </si>
  <si>
    <t>F-3748</t>
  </si>
  <si>
    <t>F-4943</t>
  </si>
  <si>
    <t>F-4773</t>
  </si>
  <si>
    <t>f-5428</t>
  </si>
  <si>
    <t>F-5757</t>
  </si>
  <si>
    <t>F-6182</t>
  </si>
  <si>
    <t>F-6479</t>
  </si>
  <si>
    <t>F-7127</t>
  </si>
  <si>
    <t>F-7802</t>
  </si>
  <si>
    <t>F-8738</t>
  </si>
  <si>
    <t>F-9221</t>
  </si>
  <si>
    <t>F-9732</t>
  </si>
  <si>
    <t>F-10228</t>
  </si>
  <si>
    <t>F-10560</t>
  </si>
  <si>
    <t>GONZALEZ CABRERA KARINA</t>
  </si>
  <si>
    <t>CONSTRUCTORA Y PAVIMENTADORA VISE S.A. DE C.V.
CPV810615PP5, vise@vise.com.mx</t>
  </si>
  <si>
    <t>kgonzalez@vise.com.mx</t>
  </si>
  <si>
    <t>F-2330</t>
  </si>
  <si>
    <t>F-2401,F-2402</t>
  </si>
  <si>
    <t>F-2721,F-2722</t>
  </si>
  <si>
    <t>F-3083,F-3084</t>
  </si>
  <si>
    <t>F-3336,F-3337</t>
  </si>
  <si>
    <t>F-3773,F-3774</t>
  </si>
  <si>
    <t>F-4170,F-4169</t>
  </si>
  <si>
    <t>F-4676,F-4677</t>
  </si>
  <si>
    <t>F-5050,5051</t>
  </si>
  <si>
    <t>F-5716,5764</t>
  </si>
  <si>
    <t>F-6560,6561</t>
  </si>
  <si>
    <t>F-7303,7304</t>
  </si>
  <si>
    <t>F-7635,7636</t>
  </si>
  <si>
    <t>F-523,8524</t>
  </si>
  <si>
    <t>F-9165,9166</t>
  </si>
  <si>
    <t>F-9519,9520</t>
  </si>
  <si>
    <t>F-10225,26</t>
  </si>
  <si>
    <t>F-10710,11</t>
  </si>
  <si>
    <t>GOMEZ REYES GERARDO JAVIER</t>
  </si>
  <si>
    <t>ING. VIRGILIO GONZALEZ REYNOSO.
GORV721002UY4, virgiliogr@gomosaconstructora.com</t>
  </si>
  <si>
    <t>xpazio_84@hotmail.com</t>
  </si>
  <si>
    <t>F-2215</t>
  </si>
  <si>
    <t>F-2543</t>
  </si>
  <si>
    <t>F-2799</t>
  </si>
  <si>
    <t>F-3307</t>
  </si>
  <si>
    <t>F-3487</t>
  </si>
  <si>
    <t>F-3771</t>
  </si>
  <si>
    <t>F-4228</t>
  </si>
  <si>
    <t>F-4724</t>
  </si>
  <si>
    <t>F-5315</t>
  </si>
  <si>
    <t>F-5756</t>
  </si>
  <si>
    <t>F-6183</t>
  </si>
  <si>
    <t>F-6700</t>
  </si>
  <si>
    <t>F-7114</t>
  </si>
  <si>
    <t>F-7827</t>
  </si>
  <si>
    <t>S/FACT.</t>
  </si>
  <si>
    <t>F-9633</t>
  </si>
  <si>
    <t>F-9725</t>
  </si>
  <si>
    <t>F-10231</t>
  </si>
  <si>
    <t>GOMEZ RODRIGUEZ OSWALD IVAAN</t>
  </si>
  <si>
    <t>CONSTRUCTORA Y ARRENDADORA ARANDA Y GUTIERREZ S.A. DE C.V. 
CAA050511S27, constructoraargu@hotmail.com</t>
  </si>
  <si>
    <t>ingoswald@hotmail.com</t>
  </si>
  <si>
    <t>F-2204</t>
  </si>
  <si>
    <t>F-2382</t>
  </si>
  <si>
    <t>F-2641</t>
  </si>
  <si>
    <t>F-3117</t>
  </si>
  <si>
    <t>ANEXO LA FACTURA CORRESPONDIENTE AL MES DE ABRIL.</t>
  </si>
  <si>
    <t>F-3314</t>
  </si>
  <si>
    <t>F-3745</t>
  </si>
  <si>
    <t>F-4229</t>
  </si>
  <si>
    <t>F-4620</t>
  </si>
  <si>
    <t>F-5095</t>
  </si>
  <si>
    <t>F-5534</t>
  </si>
  <si>
    <t>F-5993</t>
  </si>
  <si>
    <t>F-6544</t>
  </si>
  <si>
    <t>F-7035</t>
  </si>
  <si>
    <t>F-7610</t>
  </si>
  <si>
    <t>F-8031</t>
  </si>
  <si>
    <t>F-8929</t>
  </si>
  <si>
    <t>F-9654</t>
  </si>
  <si>
    <t>F-9790</t>
  </si>
  <si>
    <t>F-10398</t>
  </si>
  <si>
    <t>GUTIERREZ SALDAÑA MARTIN</t>
  </si>
  <si>
    <t>CONSTRUCTORA CHALOP S.A. DE C.V.
CCA9703115F1, chalop@prodigy.net.mx</t>
  </si>
  <si>
    <t>tingu84@hotmail.com</t>
  </si>
  <si>
    <t>F-2209</t>
  </si>
  <si>
    <t>F-2975</t>
  </si>
  <si>
    <t>F-3201</t>
  </si>
  <si>
    <t>F-3366</t>
  </si>
  <si>
    <t>F-4946</t>
  </si>
  <si>
    <t>F-4944</t>
  </si>
  <si>
    <t>F-4947</t>
  </si>
  <si>
    <t>F-5054</t>
  </si>
  <si>
    <t>F-5935</t>
  </si>
  <si>
    <t>F-6074</t>
  </si>
  <si>
    <t>F-6481</t>
  </si>
  <si>
    <t>F-7078</t>
  </si>
  <si>
    <t>F-9168</t>
  </si>
  <si>
    <t>F-9167</t>
  </si>
  <si>
    <t>F-10882</t>
  </si>
  <si>
    <t>MARTINEZ BANDERAS JORGE DANTE</t>
  </si>
  <si>
    <t>jorge23_22@hotmail.com</t>
  </si>
  <si>
    <t>F-2584</t>
  </si>
  <si>
    <t>F-2485</t>
  </si>
  <si>
    <t>F-2897</t>
  </si>
  <si>
    <t>SALUDOS</t>
  </si>
  <si>
    <t>F-3556</t>
  </si>
  <si>
    <t>F-3887</t>
  </si>
  <si>
    <t>F-4225</t>
  </si>
  <si>
    <t>F-4940</t>
  </si>
  <si>
    <t>F-5552</t>
  </si>
  <si>
    <t>F-5969</t>
  </si>
  <si>
    <t>F-6378</t>
  </si>
  <si>
    <t>F-7042</t>
  </si>
  <si>
    <t>F-7634</t>
  </si>
  <si>
    <t>F-8742</t>
  </si>
  <si>
    <t>F-8741</t>
  </si>
  <si>
    <t>F-10229</t>
  </si>
  <si>
    <t>F-10691</t>
  </si>
  <si>
    <t>F-10826</t>
  </si>
  <si>
    <t>ORTIZ ZUMAYA EDGAR ALEJANDRO</t>
  </si>
  <si>
    <t>CLAUDIA MAGDALENA VILLALPANDO GONZALEZ
VIGC740114FQ6, ark_ortizzumaya@hotmail.com</t>
  </si>
  <si>
    <t>ark_ortizumaya@hotmail.com</t>
  </si>
  <si>
    <t>F-2212</t>
  </si>
  <si>
    <t>F-2455</t>
  </si>
  <si>
    <t>F-2798</t>
  </si>
  <si>
    <t>F-3206</t>
  </si>
  <si>
    <t>F-3479</t>
  </si>
  <si>
    <t>F-3844</t>
  </si>
  <si>
    <t>F-5049</t>
  </si>
  <si>
    <t>F-5269</t>
  </si>
  <si>
    <t>F-6270</t>
  </si>
  <si>
    <t>F-6271</t>
  </si>
  <si>
    <t>F-7805</t>
  </si>
  <si>
    <t>F-7822</t>
  </si>
  <si>
    <t>F-9917</t>
  </si>
  <si>
    <t>F-11830</t>
  </si>
  <si>
    <t>F-12165</t>
  </si>
  <si>
    <t>F-14173</t>
  </si>
  <si>
    <t xml:space="preserve">PAGADO </t>
  </si>
  <si>
    <t>RAYAS URBINA ABRAHAM</t>
  </si>
  <si>
    <t>BECA</t>
  </si>
  <si>
    <t>REYNA MENDOZA J. JESUS</t>
  </si>
  <si>
    <t>jesus.reynam@hotmail.com</t>
  </si>
  <si>
    <t>SANCHEZ HERNANDEZ JOSE MANUEL</t>
  </si>
  <si>
    <t>JORGE LUIS CASTRO GARCIA.
CAGJ750309N1A, joluca_755@yahoo.com.mx</t>
  </si>
  <si>
    <t>mane850514@hotmail.com</t>
  </si>
  <si>
    <t>F-2208</t>
  </si>
  <si>
    <t>F-2795</t>
  </si>
  <si>
    <t>F-3305</t>
  </si>
  <si>
    <t>F-3350</t>
  </si>
  <si>
    <t>F-4173</t>
  </si>
  <si>
    <t>F-4948</t>
  </si>
  <si>
    <t>f-5145</t>
  </si>
  <si>
    <t>F-5831</t>
  </si>
  <si>
    <t>F-6480</t>
  </si>
  <si>
    <t>F-7694</t>
  </si>
  <si>
    <t>F-10195</t>
  </si>
  <si>
    <t>F-10690</t>
  </si>
  <si>
    <t>JUAN CARLOS SOLIS SOLIS.
SOSJ660702G78, juancss@prodigy.net.mx</t>
  </si>
  <si>
    <t>juancss@prodigy.net.mx</t>
  </si>
  <si>
    <t>F-2211</t>
  </si>
  <si>
    <t>F-2443</t>
  </si>
  <si>
    <t>F-2723</t>
  </si>
  <si>
    <t>F-3339</t>
  </si>
  <si>
    <t>SUASTE PUERTO OSVALDO</t>
  </si>
  <si>
    <t>VAZQUEZ BUENROSTRO ARTURO</t>
  </si>
  <si>
    <t>ARTURO VAZQUEZ BUENROSTRO
VABA6308281H6, arturovb1@me.com</t>
  </si>
  <si>
    <t>arturovb1@me.com</t>
  </si>
  <si>
    <t>F-2179</t>
  </si>
  <si>
    <t>F-2392</t>
  </si>
  <si>
    <t>F-2677</t>
  </si>
  <si>
    <t>F-3118</t>
  </si>
  <si>
    <t>F-3315</t>
  </si>
  <si>
    <t>F-3743</t>
  </si>
  <si>
    <t>F-4174</t>
  </si>
  <si>
    <t>F-4696</t>
  </si>
  <si>
    <t>F-5053</t>
  </si>
  <si>
    <t>F-5548</t>
  </si>
  <si>
    <t>F-6053</t>
  </si>
  <si>
    <t>F-6475</t>
  </si>
  <si>
    <t>F-7079</t>
  </si>
  <si>
    <t>f-7695</t>
  </si>
  <si>
    <t>f-8597</t>
  </si>
  <si>
    <t>F-8936</t>
  </si>
  <si>
    <t>F-9356</t>
  </si>
  <si>
    <t>F-10043</t>
  </si>
  <si>
    <t>F-10602</t>
  </si>
  <si>
    <t>YEBRA MARTINEZ SALVADOR</t>
  </si>
  <si>
    <t>SISTEMAS DE INGENIERIA Y PROCESOS S.A. DE C.V.
SIP970207972, siprosa@prodigy.net.mx</t>
  </si>
  <si>
    <t>salvador.yebra@siprosa.mx</t>
  </si>
  <si>
    <t>F-2218</t>
  </si>
  <si>
    <t>F-2542</t>
  </si>
  <si>
    <t>F-2695</t>
  </si>
  <si>
    <t>F-3102</t>
  </si>
  <si>
    <t>F-3374</t>
  </si>
  <si>
    <t>F-3829</t>
  </si>
  <si>
    <t>F-4167</t>
  </si>
  <si>
    <t>F-4695</t>
  </si>
  <si>
    <t>F-5449</t>
  </si>
  <si>
    <t>F5602</t>
  </si>
  <si>
    <t>F-6032</t>
  </si>
  <si>
    <t>F-6494</t>
  </si>
  <si>
    <t>F-9206</t>
  </si>
  <si>
    <t>F-9734</t>
  </si>
  <si>
    <t>F-10346</t>
  </si>
  <si>
    <t>F-10556</t>
  </si>
  <si>
    <t>CABALLERO DOMINGUES MARTHA</t>
  </si>
  <si>
    <t>F-2692</t>
  </si>
  <si>
    <t>F-3439</t>
  </si>
  <si>
    <t>F-4036</t>
  </si>
  <si>
    <t>Gregg  Mendoza Enrique Raúl, Arq.</t>
  </si>
  <si>
    <t>F-4230</t>
  </si>
  <si>
    <t>HERNANDEZ HERNANDEZ JESUS</t>
  </si>
  <si>
    <t>DEPOSITO</t>
  </si>
  <si>
    <t>DEPOSITOS</t>
  </si>
  <si>
    <t>PAGOS ITC</t>
  </si>
  <si>
    <t>UTILIDAD GENERADA</t>
  </si>
  <si>
    <t>CERTIFICADO</t>
  </si>
  <si>
    <t>LUIS ALFONSO GARCIA</t>
  </si>
  <si>
    <t>irapuato</t>
  </si>
  <si>
    <t>M105</t>
  </si>
  <si>
    <t>M102</t>
  </si>
  <si>
    <t>M104</t>
  </si>
  <si>
    <t>M101</t>
  </si>
  <si>
    <t>M103</t>
  </si>
  <si>
    <t>2DO. SEMESTRE</t>
  </si>
  <si>
    <t>1ER MATERIA</t>
  </si>
  <si>
    <t>2DA. MATERIA</t>
  </si>
  <si>
    <t>3ER. MATERIA</t>
  </si>
  <si>
    <t>4TA. MATERIA</t>
  </si>
  <si>
    <t>5TA. MATERIA</t>
  </si>
  <si>
    <t>3ER SEMESTRE</t>
  </si>
  <si>
    <t>6TA. MATERIA</t>
  </si>
  <si>
    <t xml:space="preserve">Maestría en Administración 
de la Construcción.
7ma. Generación.
Sede León.
Grupo </t>
  </si>
  <si>
    <t>Contabilidad y Finanzas.</t>
  </si>
  <si>
    <t>Legislación y Reglamentación en la Industria de la Construcción</t>
  </si>
  <si>
    <t>Análisis de Costos.</t>
  </si>
  <si>
    <t>Métodos de Investigación.</t>
  </si>
  <si>
    <t>Planeación, Porgramación y Control de Obra.</t>
  </si>
  <si>
    <t>ADMINISTRACION DE EMPRESAS</t>
  </si>
  <si>
    <t>ADMINISTRACION DE FINANZAS</t>
  </si>
  <si>
    <t>ECONOMIA ADMINISTRATIVA</t>
  </si>
  <si>
    <t>ADMINISTRACION DE RH</t>
  </si>
  <si>
    <t>INGLES</t>
  </si>
  <si>
    <t>NORMAS DE CALIDAD</t>
  </si>
  <si>
    <t>ANALISIS DE DECISIONES</t>
  </si>
  <si>
    <t>NORMATIVIDAD DE LA</t>
  </si>
  <si>
    <t>ADMINISTRACIÓN DE</t>
  </si>
  <si>
    <t>MERCADOTECNÍA</t>
  </si>
  <si>
    <t>SEMINARIO DE</t>
  </si>
  <si>
    <t>ESTATUS</t>
  </si>
  <si>
    <t>2 (18-21octubre)</t>
  </si>
  <si>
    <t>3 (15-19 nov)</t>
  </si>
  <si>
    <t>DE LA CONSTRUCCIÓN</t>
  </si>
  <si>
    <t>CONSTRUCCIÓN</t>
  </si>
  <si>
    <t>PROYECTOS/EDIFICACION</t>
  </si>
  <si>
    <t>TESIS</t>
  </si>
  <si>
    <t>CORREOS</t>
  </si>
  <si>
    <t>NO. SOCIO</t>
  </si>
  <si>
    <t>concepto04@yahoo.com.mx</t>
  </si>
  <si>
    <t>Aguiñaga Aranda Fernando César, Lic.</t>
  </si>
  <si>
    <t>f-413</t>
  </si>
  <si>
    <t>f-414</t>
  </si>
  <si>
    <t>F-1115</t>
  </si>
  <si>
    <t>F-1633</t>
  </si>
  <si>
    <t>F-1665</t>
  </si>
  <si>
    <t>F-2645</t>
  </si>
  <si>
    <t>F-3373</t>
  </si>
  <si>
    <t>F-3839</t>
  </si>
  <si>
    <t>Barrera Chico Federico, Ing.</t>
  </si>
  <si>
    <t>10079</t>
  </si>
  <si>
    <t>F-431</t>
  </si>
  <si>
    <t>F-821</t>
  </si>
  <si>
    <t>F-1357</t>
  </si>
  <si>
    <t>F-1358</t>
  </si>
  <si>
    <t>F-1768</t>
  </si>
  <si>
    <t>F-1769</t>
  </si>
  <si>
    <t>F-2448</t>
  </si>
  <si>
    <t>F-2449</t>
  </si>
  <si>
    <t>F-2950</t>
  </si>
  <si>
    <t>F-3754</t>
  </si>
  <si>
    <t>F-3849</t>
  </si>
  <si>
    <t>Bravo Flores Hugo, Ing.</t>
  </si>
  <si>
    <t>*</t>
  </si>
  <si>
    <t>F-80</t>
  </si>
  <si>
    <t>F-416</t>
  </si>
  <si>
    <t>F-828</t>
  </si>
  <si>
    <t>F-964</t>
  </si>
  <si>
    <t>F-1280</t>
  </si>
  <si>
    <t>F-1525</t>
  </si>
  <si>
    <t>F-2035</t>
  </si>
  <si>
    <t>F-2128</t>
  </si>
  <si>
    <t>F-2550</t>
  </si>
  <si>
    <t>F-2949</t>
  </si>
  <si>
    <t>F-3310</t>
  </si>
  <si>
    <t>F-4226</t>
  </si>
  <si>
    <t>Cano Solano Juan Carlos, Arq.</t>
  </si>
  <si>
    <t>jccastro16@hotmail.com</t>
  </si>
  <si>
    <t>Castro García Carlos.</t>
  </si>
  <si>
    <t>F-718</t>
  </si>
  <si>
    <t>F-1203</t>
  </si>
  <si>
    <t>F-1467</t>
  </si>
  <si>
    <t>F-2477</t>
  </si>
  <si>
    <t>F-2478</t>
  </si>
  <si>
    <t>F-3306</t>
  </si>
  <si>
    <t>F-3750</t>
  </si>
  <si>
    <t>F-4188</t>
  </si>
  <si>
    <t>urbaniza1@prodigy.net.mx</t>
  </si>
  <si>
    <t>Falcón Ávila Manuel, Arq.</t>
  </si>
  <si>
    <t>F-1034</t>
  </si>
  <si>
    <t>F-1204</t>
  </si>
  <si>
    <t>F-1537</t>
  </si>
  <si>
    <t>F-1857</t>
  </si>
  <si>
    <t>F-2718</t>
  </si>
  <si>
    <t>F-3168</t>
  </si>
  <si>
    <t>F-3979</t>
  </si>
  <si>
    <t>Gasca Padilla Martín</t>
  </si>
  <si>
    <t>F-81</t>
  </si>
  <si>
    <t>F-982</t>
  </si>
  <si>
    <t>F-1036</t>
  </si>
  <si>
    <t>F-1533</t>
  </si>
  <si>
    <t>F-2644</t>
  </si>
  <si>
    <t>F-3096</t>
  </si>
  <si>
    <t>F-3662</t>
  </si>
  <si>
    <t>F-4675</t>
  </si>
  <si>
    <t>F-4689</t>
  </si>
  <si>
    <t>F-719</t>
  </si>
  <si>
    <t>F-720</t>
  </si>
  <si>
    <t>F-1444</t>
  </si>
  <si>
    <t>F-1985</t>
  </si>
  <si>
    <t>F-2948</t>
  </si>
  <si>
    <t>F-3752</t>
  </si>
  <si>
    <t>NO TOMO</t>
  </si>
  <si>
    <t>Hernández Ramírez Emmanuel, Arq.</t>
  </si>
  <si>
    <t>F-638</t>
  </si>
  <si>
    <t>F-873</t>
  </si>
  <si>
    <t>F-1281</t>
  </si>
  <si>
    <t>F-1536</t>
  </si>
  <si>
    <t>F-1770</t>
  </si>
  <si>
    <t>F-2127</t>
  </si>
  <si>
    <t>f-2403</t>
  </si>
  <si>
    <t>F-2802</t>
  </si>
  <si>
    <t>F-3396</t>
  </si>
  <si>
    <t>F-3875</t>
  </si>
  <si>
    <t>López López Jaime, Ing.</t>
  </si>
  <si>
    <t>Madrid Martínez Néstor Alejandro, Arq.</t>
  </si>
  <si>
    <t>F-2403</t>
  </si>
  <si>
    <t>Millán Nieves Marylú, Ing.</t>
  </si>
  <si>
    <t>F-979</t>
  </si>
  <si>
    <t>F-978</t>
  </si>
  <si>
    <t>F-977</t>
  </si>
  <si>
    <t>F-1354</t>
  </si>
  <si>
    <t>F-1528</t>
  </si>
  <si>
    <t>F-1845</t>
  </si>
  <si>
    <t>F-2311</t>
  </si>
  <si>
    <t>F-3024</t>
  </si>
  <si>
    <t>F-2974</t>
  </si>
  <si>
    <t>F-3643</t>
  </si>
  <si>
    <t>F-3978</t>
  </si>
  <si>
    <t>Pasillas Ramírez Carmen Angélica, Arq.</t>
  </si>
  <si>
    <t>CMIC</t>
  </si>
  <si>
    <t>BECARIA</t>
  </si>
  <si>
    <t>N/A</t>
  </si>
  <si>
    <t>Reynos Reynoso Antonio.</t>
  </si>
  <si>
    <t>F-637</t>
  </si>
  <si>
    <t>F-877</t>
  </si>
  <si>
    <t>F-878</t>
  </si>
  <si>
    <t>F-1387</t>
  </si>
  <si>
    <t>F-1838</t>
  </si>
  <si>
    <t>F-1839</t>
  </si>
  <si>
    <t>F-2801</t>
  </si>
  <si>
    <t>F-3338</t>
  </si>
  <si>
    <t>F-3886</t>
  </si>
  <si>
    <t>GURAM</t>
  </si>
  <si>
    <t>Sánchez Pérez Alejandro.</t>
  </si>
  <si>
    <t>F-417</t>
  </si>
  <si>
    <t>F-938</t>
  </si>
  <si>
    <t>F-1037</t>
  </si>
  <si>
    <t>F-1077</t>
  </si>
  <si>
    <t>F-1372</t>
  </si>
  <si>
    <t>F-1372 F-1373</t>
  </si>
  <si>
    <t>F2792</t>
  </si>
  <si>
    <t>F-2792</t>
  </si>
  <si>
    <t>F-2895</t>
  </si>
  <si>
    <t>Soto Urquieta María Fátima del Carmen, Arq.</t>
  </si>
  <si>
    <t>F-642</t>
  </si>
  <si>
    <t>F-937</t>
  </si>
  <si>
    <t>F-1278</t>
  </si>
  <si>
    <t>F-1840</t>
  </si>
  <si>
    <t>F-2701</t>
  </si>
  <si>
    <t>F-3548</t>
  </si>
  <si>
    <t>F-3857</t>
  </si>
  <si>
    <t>F-3995</t>
  </si>
  <si>
    <t>Vázquez Ávila Eduardo Ing.</t>
  </si>
  <si>
    <t>F- 273</t>
  </si>
  <si>
    <t>F-645</t>
  </si>
  <si>
    <t>F-901</t>
  </si>
  <si>
    <t>F-1202</t>
  </si>
  <si>
    <t>F-1466</t>
  </si>
  <si>
    <t>F-1842</t>
  </si>
  <si>
    <t>F-2302</t>
  </si>
  <si>
    <t>F-2717,F-2800</t>
  </si>
  <si>
    <t>F-3123</t>
  </si>
  <si>
    <t>F-3547</t>
  </si>
  <si>
    <t>F-3983</t>
  </si>
  <si>
    <t>OSVALDO SUASTE PUERTO</t>
  </si>
  <si>
    <t>F-1984</t>
  </si>
  <si>
    <t>RIGOBERTO CANO ROSAS</t>
  </si>
  <si>
    <t>VILLALOBOS PEREZ SAUL</t>
  </si>
  <si>
    <t>F-1634</t>
  </si>
  <si>
    <t>JESUS HERNANDEZ HERNANDEZ</t>
  </si>
  <si>
    <t>TOTAL DE PRIMER SEMESTRE</t>
  </si>
  <si>
    <r>
      <rPr>
        <b/>
        <sz val="18"/>
        <color indexed="9"/>
        <rFont val="Century Gothic"/>
        <family val="2"/>
      </rPr>
      <t>| Maestría en Administración de la Construcción.</t>
    </r>
    <r>
      <rPr>
        <sz val="14"/>
        <color indexed="9"/>
        <rFont val="Century Gothic"/>
        <family val="2"/>
      </rPr>
      <t xml:space="preserve">
    7ma.</t>
    </r>
    <r>
      <rPr>
        <sz val="11"/>
        <color indexed="9"/>
        <rFont val="Century Gothic"/>
        <family val="2"/>
      </rPr>
      <t xml:space="preserve"> Generación.
     Sede León.
     Grupo </t>
    </r>
    <r>
      <rPr>
        <sz val="14"/>
        <color indexed="9"/>
        <rFont val="Century Gothic"/>
        <family val="2"/>
      </rPr>
      <t xml:space="preserve">
</t>
    </r>
  </si>
  <si>
    <t>Nombre</t>
  </si>
  <si>
    <t>Empresa.</t>
  </si>
  <si>
    <t>Cargo.</t>
  </si>
  <si>
    <t>Teléfono 
Partícular.</t>
  </si>
  <si>
    <t>Teléfono 
Oficina.</t>
  </si>
  <si>
    <t>Ext.</t>
  </si>
  <si>
    <t>Celular.</t>
  </si>
  <si>
    <t>Nextel</t>
  </si>
  <si>
    <t>I.D.</t>
  </si>
  <si>
    <t>E-Mail.</t>
  </si>
  <si>
    <t>Domicilio Particular.</t>
  </si>
  <si>
    <t>Domicilio de la Empresa.</t>
  </si>
  <si>
    <t>Dirección de Desarrollo Social.</t>
  </si>
  <si>
    <t>Coordinador de Área.</t>
  </si>
  <si>
    <t>Aldana Jorge, Arq.</t>
  </si>
  <si>
    <t>Barrera Chico Federico.</t>
  </si>
  <si>
    <t>Constructora Vieyra, S.A. de C.V.</t>
  </si>
  <si>
    <t>Gerente de Costos.</t>
  </si>
  <si>
    <t>01 477
711 00 00</t>
  </si>
  <si>
    <t>044 477
764 37 79</t>
  </si>
  <si>
    <t>01 477
326 03 32</t>
  </si>
  <si>
    <t>52*5151*18</t>
  </si>
  <si>
    <t>icfbch@yahoo.com.mx
covisa@prodigy.net.mx</t>
  </si>
  <si>
    <t>Reyna de los Profetas No. 111,
Col. Arboledas de la Luz.
C.p. 37287
León, Guanajuato.</t>
  </si>
  <si>
    <t>Av. Escultura No. 110,
Col. Fracc La Capilla.
C.p. 37233
Leó, Guanajuato.</t>
  </si>
  <si>
    <r>
      <t xml:space="preserve">° CONSTRUCTORA VIEYRA, S.A. DE C.V.
</t>
    </r>
    <r>
      <rPr>
        <sz val="8"/>
        <rFont val="Century Gothic"/>
        <family val="2"/>
      </rPr>
      <t>R.F.C. CVI 981215 NX2
Av. Escultura No. 110,
Col. Fracc La Capilla.
C.p. 37233
Leó, Guanajuato.</t>
    </r>
  </si>
  <si>
    <t>Casas Yes, S.A. de C.V.</t>
  </si>
  <si>
    <t>Coordinador de Costos y Presupuestos.</t>
  </si>
  <si>
    <t>01 477
741 37 48</t>
  </si>
  <si>
    <t>01 477
763 36 33</t>
  </si>
  <si>
    <t>hugobf@casasyes.com</t>
  </si>
  <si>
    <t>Yokohama No. 134,
Col. Jardines del Sol.
C.p. 37270
León, Guanajuato.</t>
  </si>
  <si>
    <t>Plan de San Luis No. 101 T.2, C- Y L.D.,
Col. Los Gavilanes.
C.p. 37270
León, Guanajuato.</t>
  </si>
  <si>
    <r>
      <t xml:space="preserve">° </t>
    </r>
    <r>
      <rPr>
        <b/>
        <sz val="8"/>
        <rFont val="Century Gothic"/>
        <family val="2"/>
      </rPr>
      <t xml:space="preserve">CASAS YES, S.A. DE C.V.
</t>
    </r>
    <r>
      <rPr>
        <sz val="8"/>
        <rFont val="Century Gothic"/>
        <family val="2"/>
      </rPr>
      <t>R.F.C. CYE 990421 ISA
Plan de San Luis No. 101 T.2, C- Y L.D.,
Col. Los Gavilanes.
C.p. 37270
León, Guanajuato.</t>
    </r>
  </si>
  <si>
    <t>62*276858*2</t>
  </si>
  <si>
    <t>juanitocg@hotmail.com</t>
  </si>
  <si>
    <t>Urbanizadora del Centro, S.A. de C.V.</t>
  </si>
  <si>
    <t>Gerente de Construcción.</t>
  </si>
  <si>
    <t>01 477
773 40 82</t>
  </si>
  <si>
    <t>01 477
711 73 76
771 03 74</t>
  </si>
  <si>
    <t>mbd1998@hotmail.com
info@ucsa.com.mx</t>
  </si>
  <si>
    <t>Zeus No. 325,
Col. El Retiro.
C.p. 37220
León, Guanajuato.</t>
  </si>
  <si>
    <t>Atletas No. 112,
Col. Fracc. Punto Verde.
C.p. 37298
León, Guanajuato.</t>
  </si>
  <si>
    <r>
      <t xml:space="preserve">° </t>
    </r>
    <r>
      <rPr>
        <b/>
        <sz val="8"/>
        <rFont val="Century Gothic"/>
        <family val="2"/>
      </rPr>
      <t xml:space="preserve">URBANIZADORA DEL CENTRO, S.A. DE C.V.
</t>
    </r>
    <r>
      <rPr>
        <sz val="8"/>
        <rFont val="Century Gothic"/>
        <family val="2"/>
      </rPr>
      <t>R.F.C. UCE 980721 NN0
Atletas No. 112,
Col. Fracc. Punto Verde.
C.p. 37298
León, Guanajuato.</t>
    </r>
  </si>
  <si>
    <t>Construcciones y Proyectos San Gabriel, S.A. de C.V.</t>
  </si>
  <si>
    <t>Gerencia de Costos y Administración de Obra.</t>
  </si>
  <si>
    <t>01 473
732 64 15</t>
  </si>
  <si>
    <t>01 473
733 52 69
733 52 57</t>
  </si>
  <si>
    <t>72*145621*1</t>
  </si>
  <si>
    <t>enragg@hotmail.com
cps9902@rodigy.net.mx</t>
  </si>
  <si>
    <t>Priv. Diligencias No. 03,
Col. Centro.
C.p. 36000
Guanajuato, Guanajuato.</t>
  </si>
  <si>
    <t>Flor de un día No. 02,
Col. Marfil.
C.p. 36250
Guanajuato, Guanajuato.</t>
  </si>
  <si>
    <r>
      <t xml:space="preserve">° </t>
    </r>
    <r>
      <rPr>
        <b/>
        <sz val="8"/>
        <rFont val="Century Gothic"/>
        <family val="2"/>
      </rPr>
      <t xml:space="preserve">CONSTRUCCIONES Y PROYECTOS SAN GABRIEL, S.A. DE C.V.
</t>
    </r>
    <r>
      <rPr>
        <sz val="8"/>
        <rFont val="Century Gothic"/>
        <family val="2"/>
      </rPr>
      <t>R.F.C. CPS 990211 I36
Flor de un día No. 02,
Col. Marfil.
C.p. 36250
Guanajuato, Guanajuato.</t>
    </r>
  </si>
  <si>
    <t>Edificadores Pirámide, S.A. de C.V.</t>
  </si>
  <si>
    <t>n-madrid@e-piramide.com</t>
  </si>
  <si>
    <t>Proyectos y Construcciones Rincón.</t>
  </si>
  <si>
    <t>01476
743 65 35</t>
  </si>
  <si>
    <t>pcr1996@hotmail.com
mayler_81@hotmail.com</t>
  </si>
  <si>
    <t>e-hernandez@e-piramide.com</t>
  </si>
  <si>
    <t>Mendoza Ramos Adriana del Carmen, Arq.</t>
  </si>
  <si>
    <t>Japami.</t>
  </si>
  <si>
    <t>01 462
606 91 00</t>
  </si>
  <si>
    <t>Ext.
142</t>
  </si>
  <si>
    <t>amendoza@japami.bog.mx</t>
  </si>
  <si>
    <t>Cámara Mexicana de la Industria de la Construcción.</t>
  </si>
  <si>
    <t>Jefe Técnico.</t>
  </si>
  <si>
    <t>01 477
761 50 73</t>
  </si>
  <si>
    <t>01 477
761 00 00</t>
  </si>
  <si>
    <t>52*55410*42</t>
  </si>
  <si>
    <t>angelicaf1685@hotmail.com</t>
  </si>
  <si>
    <t>Huizachal No. 136,
Col. La Moreña.
C.p. 37530
León, Guanajuato.</t>
  </si>
  <si>
    <t>Blvd. Delta No. 604,
Fracc. Industrial Delta.
C.p.37530
León, Guanajuato.</t>
  </si>
  <si>
    <t>Reynoso Antonio.</t>
  </si>
  <si>
    <t>Constructora Lozano Loza, S.A. de C.V.</t>
  </si>
  <si>
    <t>Responsable del Área de Costos y Presupuestos.</t>
  </si>
  <si>
    <t>01 477
763 16 72</t>
  </si>
  <si>
    <t>fatimiuxsp@hotmail.com</t>
  </si>
  <si>
    <t>Fray Daniel Mireles No. 522,
Col. Coecillo.
C.p. 37260
León, Guanajuato.</t>
  </si>
  <si>
    <t>Vázquez Ávila Enrique, Ing.</t>
  </si>
  <si>
    <t>Gil Enrique Vázquez Ávila.</t>
  </si>
  <si>
    <t>Gerente de Instalaciones.</t>
  </si>
  <si>
    <t>01 477
771 68 08</t>
  </si>
  <si>
    <t>01 477
146 52 59</t>
  </si>
  <si>
    <t>01 477
147 67 23</t>
  </si>
  <si>
    <t>52*18205*1</t>
  </si>
  <si>
    <t>e_vazquez@axtel.net</t>
  </si>
  <si>
    <t>Orquideas No. 601,
Col. Jardines de Jerez.
C.p. 37530
León, Guanajuato.</t>
  </si>
  <si>
    <t>Gutiérrez Nájera No. 502-A,
Col. Centro.
C.p. 37000
León, Guanajuato.</t>
  </si>
  <si>
    <r>
      <t xml:space="preserve">° </t>
    </r>
    <r>
      <rPr>
        <b/>
        <sz val="8"/>
        <rFont val="Century Gothic"/>
        <family val="2"/>
      </rPr>
      <t xml:space="preserve">GIL ENRIQUE VÁZQUEZ ÁVILA.
</t>
    </r>
    <r>
      <rPr>
        <sz val="8"/>
        <rFont val="Century Gothic"/>
        <family val="2"/>
      </rPr>
      <t>R.F.C. VAAG 750901 8H9
Gutiérrez Nájera No. 502-A,
Col. Centro.
C.p. 37000
León, Guanajuato.</t>
    </r>
  </si>
  <si>
    <t>FORMATO 1 APLICA SOLO MGP1 Y MAC7</t>
  </si>
  <si>
    <t>FORMATO 2 APLICA A LAS NUEVAS MAESTRIAS</t>
  </si>
  <si>
    <t>NOMBRE:</t>
  </si>
  <si>
    <t>DURAN MENDEZ JOSE ALEJANDRO</t>
  </si>
  <si>
    <t>durarqui81@hotmail.com</t>
  </si>
  <si>
    <r>
      <t xml:space="preserve">NOMBRE DEL ALUMNO: </t>
    </r>
    <r>
      <rPr>
        <sz val="11"/>
        <color theme="1"/>
        <rFont val="Calibri"/>
        <family val="2"/>
        <scheme val="minor"/>
      </rPr>
      <t>MA. AUXILIO</t>
    </r>
  </si>
  <si>
    <t>MES</t>
  </si>
  <si>
    <t>RECARGOS</t>
  </si>
  <si>
    <t>MESE VENC.</t>
  </si>
  <si>
    <t>T.RECARGO</t>
  </si>
  <si>
    <t>1DO. SEMESTRE</t>
  </si>
  <si>
    <t>6ta MATERIA</t>
  </si>
  <si>
    <t>3ER. SEMESTRE</t>
  </si>
  <si>
    <t>Inscripcion</t>
  </si>
  <si>
    <t>1RA. MATERIA</t>
  </si>
  <si>
    <t>REYNOSO REYNOSO ANTONIO</t>
  </si>
  <si>
    <r>
      <t xml:space="preserve">NOMBRE DEL ALUMNO: </t>
    </r>
    <r>
      <rPr>
        <sz val="11"/>
        <color theme="1"/>
        <rFont val="Calibri"/>
        <family val="2"/>
        <scheme val="minor"/>
      </rPr>
      <t>CANO DURAN OMAR FERNANDO.</t>
    </r>
  </si>
  <si>
    <t>MORENO ALVARADO JOSE ANTONIO</t>
  </si>
  <si>
    <t>NOMBRE DEL ALUMNO: SALAS PEREZ CHRISTYAN RAMMSETH</t>
  </si>
  <si>
    <t>MGP-3</t>
  </si>
  <si>
    <t xml:space="preserve">MARZO </t>
  </si>
  <si>
    <t xml:space="preserve">ABRIL </t>
  </si>
  <si>
    <t>Parra Sánchez Mariana, Ing.</t>
  </si>
  <si>
    <t>*ENERO. SI PAGA DEL 1 AL 5 APLICA PAGO CON DESCUENTO.</t>
  </si>
  <si>
    <t>1ER.MATERIA</t>
  </si>
  <si>
    <r>
      <t xml:space="preserve">NOMBRE DEL ALUMNO: </t>
    </r>
    <r>
      <rPr>
        <sz val="11"/>
        <color theme="1"/>
        <rFont val="Calibri"/>
        <family val="2"/>
        <scheme val="minor"/>
      </rPr>
      <t>ALVAREZ HERNANDEZ LAURA KARINA</t>
    </r>
  </si>
  <si>
    <t>INSTITUTO TECNOLOGICO DE LA CONSTRUCCIÓN,A.C.</t>
  </si>
  <si>
    <t>Rodríguez Suárez Manuel Alejandro, Ing.</t>
  </si>
  <si>
    <t>Lizardi Montes Salvador Ángel, Ing.</t>
  </si>
  <si>
    <r>
      <t xml:space="preserve">NOMBRE DEL ALUMNO: </t>
    </r>
    <r>
      <rPr>
        <sz val="11"/>
        <color theme="1"/>
        <rFont val="Calibri"/>
        <family val="2"/>
        <scheme val="minor"/>
      </rPr>
      <t>MARES GODINEZ LAURA MARGARITA</t>
    </r>
  </si>
  <si>
    <t>Cruz Sena Marcos Eduardo, Ing.</t>
  </si>
  <si>
    <r>
      <t xml:space="preserve">NOMBRE DEL ALUMNO: </t>
    </r>
    <r>
      <rPr>
        <sz val="11"/>
        <color theme="1"/>
        <rFont val="Calibri"/>
        <family val="2"/>
        <scheme val="minor"/>
      </rPr>
      <t>VAZQUEZ RAMIREZ DIEGO</t>
    </r>
  </si>
  <si>
    <t>MGP2</t>
  </si>
  <si>
    <t>1ER. MATERIA</t>
  </si>
  <si>
    <t>3er. MATERIA</t>
  </si>
  <si>
    <t>Jaime Hernández Juan Evaristo, Ing</t>
  </si>
  <si>
    <t>*ENERO. SI PAGA DEL 1 AL 5 APLICA SIN RECARGOS</t>
  </si>
  <si>
    <t>2do. SEMESTRE</t>
  </si>
  <si>
    <t>3er. SEMESTRE</t>
  </si>
  <si>
    <r>
      <t xml:space="preserve">NOMBRE DEL ALUMNO: </t>
    </r>
    <r>
      <rPr>
        <sz val="11"/>
        <color theme="1"/>
        <rFont val="Calibri"/>
        <family val="2"/>
        <scheme val="minor"/>
      </rPr>
      <t>MARTINEZ BANDERAS JORGE DANTE</t>
    </r>
  </si>
  <si>
    <t>1er. MATERIA</t>
  </si>
  <si>
    <t>Ramos Herrera María Edith del Rocío, Arq.</t>
  </si>
  <si>
    <t>MGP 3</t>
  </si>
  <si>
    <r>
      <t xml:space="preserve">NOMBRE DEL ALUMNO: </t>
    </r>
    <r>
      <rPr>
        <sz val="11"/>
        <color theme="1"/>
        <rFont val="Calibri"/>
        <family val="2"/>
        <scheme val="minor"/>
      </rPr>
      <t>CANO DURAN OMAR FERNANDO</t>
    </r>
  </si>
  <si>
    <t>4TA.. MATERIA</t>
  </si>
  <si>
    <t>NOMBRE DEL ALUMNO: PADILLA ALMANZA FRANCISCO MANUEL</t>
  </si>
  <si>
    <t>Jaime Hernández Juan Evaristo, Ing.</t>
  </si>
  <si>
    <r>
      <t xml:space="preserve">NOMBRE DEL ALUMNO: </t>
    </r>
    <r>
      <rPr>
        <sz val="12"/>
        <color theme="1"/>
        <rFont val="Times New Roman"/>
        <family val="1"/>
      </rPr>
      <t>LOPEZ FLORES CLAUDIA</t>
    </r>
  </si>
  <si>
    <t>Hernández García Juan Pedro, Arq.</t>
  </si>
  <si>
    <t>Parra Sánchez Mariana, Ing</t>
  </si>
  <si>
    <t>Samayoa Peña Graciela, Arq.</t>
  </si>
  <si>
    <t>González Tostado Enrique Javier, Ing.</t>
  </si>
  <si>
    <r>
      <t xml:space="preserve">NOMBRE DEL ALUMNO: </t>
    </r>
    <r>
      <rPr>
        <sz val="11"/>
        <color theme="1"/>
        <rFont val="Calibri"/>
        <family val="2"/>
        <scheme val="minor"/>
      </rPr>
      <t>LOPEZ FLORES FRANCISCO JAVIER</t>
    </r>
  </si>
  <si>
    <t>Hernández García Juan Pedro, Arq</t>
  </si>
  <si>
    <t>2DO SEMESTRE</t>
  </si>
  <si>
    <t>MAC-8</t>
  </si>
  <si>
    <t xml:space="preserve">JUNIO </t>
  </si>
  <si>
    <r>
      <t xml:space="preserve">NOMBRE DEL ALUMNO: </t>
    </r>
    <r>
      <rPr>
        <sz val="11"/>
        <color theme="1"/>
        <rFont val="Calibri"/>
        <family val="2"/>
        <scheme val="minor"/>
      </rPr>
      <t>FLORES RIVERA GERARDO</t>
    </r>
  </si>
  <si>
    <r>
      <t xml:space="preserve">NOMBRE DEL ALUMNO: </t>
    </r>
    <r>
      <rPr>
        <sz val="11"/>
        <color theme="1"/>
        <rFont val="Calibri"/>
        <family val="2"/>
        <scheme val="minor"/>
      </rPr>
      <t>CERVANTES MORALES LAURA PEREGRINA</t>
    </r>
  </si>
  <si>
    <t>MAC-9</t>
  </si>
  <si>
    <r>
      <t xml:space="preserve">NOMBRE DEL ALUMNO: </t>
    </r>
    <r>
      <rPr>
        <sz val="11"/>
        <color theme="1"/>
        <rFont val="Calibri"/>
        <family val="2"/>
        <scheme val="minor"/>
      </rPr>
      <t>LOPEZ ESCAMILLA LEANDRO ARTURO</t>
    </r>
  </si>
  <si>
    <r>
      <t xml:space="preserve">NOMBRE DEL ALUMNO: </t>
    </r>
    <r>
      <rPr>
        <sz val="11"/>
        <color theme="1"/>
        <rFont val="Calibri"/>
        <family val="2"/>
        <scheme val="minor"/>
      </rPr>
      <t>PEREZ BELTRAN JUAN PABLO.</t>
    </r>
  </si>
  <si>
    <r>
      <t xml:space="preserve">NOMBRE DEL ALUMNO: </t>
    </r>
    <r>
      <rPr>
        <sz val="11"/>
        <color theme="1"/>
        <rFont val="Calibri"/>
        <family val="2"/>
        <scheme val="minor"/>
      </rPr>
      <t>ARAUJO VALDEZ JUAN PABLO</t>
    </r>
  </si>
  <si>
    <t>NOMBRE DEL ALUMNO: AGUILAR MORALES DIANA YAKAIRA</t>
  </si>
  <si>
    <t>MVI-IRAPUATO</t>
  </si>
  <si>
    <r>
      <t xml:space="preserve">NOMBRE DEL ALUMNO: </t>
    </r>
    <r>
      <rPr>
        <sz val="11"/>
        <color theme="1"/>
        <rFont val="Calibri"/>
        <family val="2"/>
        <scheme val="minor"/>
      </rPr>
      <t>SALAS PEREZ CHRISTYAN RAMMSETH</t>
    </r>
  </si>
  <si>
    <r>
      <t xml:space="preserve">NOMBRE DEL ALUMNO: </t>
    </r>
    <r>
      <rPr>
        <sz val="11"/>
        <color theme="1"/>
        <rFont val="Calibri"/>
        <family val="2"/>
        <scheme val="minor"/>
      </rPr>
      <t>ORLANZZINI ARREGUIN ROBERTO</t>
    </r>
  </si>
  <si>
    <r>
      <t xml:space="preserve">NOMBRE DEL ALUMNO: </t>
    </r>
    <r>
      <rPr>
        <sz val="11"/>
        <color theme="1"/>
        <rFont val="Calibri"/>
        <family val="2"/>
        <scheme val="minor"/>
      </rPr>
      <t>CASTRO OSPINO HEBERT DAVID ANTONIO</t>
    </r>
  </si>
  <si>
    <r>
      <t xml:space="preserve">NOMBRE DEL ALUMNO: </t>
    </r>
    <r>
      <rPr>
        <sz val="11"/>
        <color theme="1"/>
        <rFont val="Calibri"/>
        <family val="2"/>
        <scheme val="minor"/>
      </rPr>
      <t>ALDANA ESTRADA JORGE</t>
    </r>
  </si>
  <si>
    <r>
      <t xml:space="preserve">NOMBRE DEL ALUMNO: </t>
    </r>
    <r>
      <rPr>
        <sz val="11"/>
        <color theme="1"/>
        <rFont val="Calibri"/>
        <family val="2"/>
        <scheme val="minor"/>
      </rPr>
      <t>ORTIZ ZUMAYA EDGAR ALEJANDRO</t>
    </r>
  </si>
  <si>
    <r>
      <t xml:space="preserve">NOMBRE DEL ALUMNO: </t>
    </r>
    <r>
      <rPr>
        <sz val="11"/>
        <color rgb="FF000000"/>
        <rFont val="Calibri"/>
        <family val="2"/>
        <scheme val="minor"/>
      </rPr>
      <t>RAMIREZ ALATORRE WENDY ALEJANDRA</t>
    </r>
  </si>
  <si>
    <r>
      <t xml:space="preserve">NOMBRE DEL ALUMNO: </t>
    </r>
    <r>
      <rPr>
        <sz val="11"/>
        <color rgb="FF000000"/>
        <rFont val="Calibri"/>
        <family val="2"/>
        <scheme val="minor"/>
      </rPr>
      <t>SANCHEZ HERNANDEZ JOSE MANUEL</t>
    </r>
  </si>
  <si>
    <r>
      <t xml:space="preserve">NOMBRE DEL ALUMNO: </t>
    </r>
    <r>
      <rPr>
        <sz val="11"/>
        <color theme="1"/>
        <rFont val="Calibri"/>
        <family val="2"/>
        <scheme val="minor"/>
      </rPr>
      <t>PADILLA ALMANZA FRANCISCO MANUEL</t>
    </r>
  </si>
  <si>
    <t>octubre</t>
  </si>
  <si>
    <t>nvov</t>
  </si>
  <si>
    <r>
      <t xml:space="preserve">NOMBRE DEL ALUMNO: </t>
    </r>
    <r>
      <rPr>
        <sz val="11"/>
        <color theme="1"/>
        <rFont val="Calibri"/>
        <family val="2"/>
        <scheme val="minor"/>
      </rPr>
      <t>RAMIREZ ALATORRE WENDY ALEJANDRA</t>
    </r>
  </si>
  <si>
    <t>NOMBRE DEL ALUMNO: AGUILERA MARTINEZ JORGE ANTONIO</t>
  </si>
  <si>
    <t>NOMBRE DEL ALUMNO: VAZQUEZ ANDRES VIRGINIA</t>
  </si>
  <si>
    <t>NOMBRE DEL ALUMNO: LOPEZ FLORES FRANCISCO JAVIER</t>
  </si>
  <si>
    <t>NOMBRE DEL ALUMNO: PEREZ BELTRAN JUAN PABLO.</t>
  </si>
  <si>
    <t>NOMBRE DEL ALUMNO: CANO DURAN OMAR FERNANDO</t>
  </si>
  <si>
    <t>NOMBRE DEL ALUMNO: CASTRO OSPINO HEBERT DAVID ANTONIO</t>
  </si>
  <si>
    <t>NOMBRE DEL ALUMNO: ORLANZZINI ARREGUIN ROBERTO</t>
  </si>
  <si>
    <t>SALDO ANTERIOR</t>
  </si>
  <si>
    <t>NOMBRE DEL ALUMNO: PADILLA ALMANZA FRANCISCO</t>
  </si>
  <si>
    <t>CONCEPTO</t>
  </si>
  <si>
    <t>NOMBRE DEL ALUMNO: SALAS PEREZ CHRISTIAN RAMSETH</t>
  </si>
  <si>
    <t>NOMBRE DEL ALUMNO: AGUAS MANCILLAS JUAN LUIS</t>
  </si>
  <si>
    <t>NOMBRE DEL ALUMNO: CONEJO HERNANDEZ GABRIEL</t>
  </si>
  <si>
    <t>MVI- LEON</t>
  </si>
  <si>
    <t>NOMBRE DEL ALUMNO: CARRERA LOZOYA EDGAR SALVADOR</t>
  </si>
  <si>
    <t>NOMBRE DEL ALUMNO: FUENTES GONZALEZ RODRIGO</t>
  </si>
  <si>
    <t>NOMBRE DEL ALUMNO: GONZALEZ MARTINEZ MA ISABEL</t>
  </si>
  <si>
    <t>NOMBRE DEL ALUMNO: GUTIERREZ MENDOZA MANUEL</t>
  </si>
  <si>
    <t>NOMBRE DEL ALUMNO: HINOJOSA ZAMORA MA. LOURDES</t>
  </si>
  <si>
    <t>NOMBRE DEL ALUMNO: MENDEVIL PIÑA Y KURODA</t>
  </si>
  <si>
    <t>NOMBRE DEL ALUMNO: MUÑOZ LOPEZ CARLOS</t>
  </si>
  <si>
    <t>NOMBRE DEL ALUMNO: RODRIGUEZ CERROBLANCO JUAN PEDRO</t>
  </si>
  <si>
    <t>NOMBRE DEL ALUMNO: DIAN YAKAIRA</t>
  </si>
  <si>
    <t>MVI</t>
  </si>
  <si>
    <t>NOMBRE DEL ALUMNO: AGUILERA BUSTOS SAUL</t>
  </si>
  <si>
    <t xml:space="preserve">  </t>
  </si>
  <si>
    <t>NOMBRE DEL ALUMNO: BORJA QUINTANAR ADRIAN</t>
  </si>
  <si>
    <t>NOMBRE DEL ALUMNO: LOPEZ FLORES CLAUDIA</t>
  </si>
  <si>
    <t>NOMBRE DEL ALUMNO: BRISEÑO MARTINEZ JUAN CARLOS</t>
  </si>
  <si>
    <t>NOMBRE DEL ALUMNO: CARMONA CONTRERAS JOSE GUILLERMO</t>
  </si>
  <si>
    <t>F-12721</t>
  </si>
  <si>
    <t>F-12778, 12424</t>
  </si>
  <si>
    <t xml:space="preserve">EL ALUMNO SE INCORPORA EN  2019 ENDELEGACION QUERETARO A URSAR LAS MAESTRIAS FALTANTES SE LE DIO CARTA DE NO ADEUDO DE LAS MATERIAS CURSADAS </t>
  </si>
  <si>
    <t>15a. GENERACION</t>
  </si>
  <si>
    <t xml:space="preserve">RAMIREZ VILLALVAZO DIEGO  </t>
  </si>
  <si>
    <t>PROYECTOS RESIDENCIALES Y URBANISTICOS CRETA SAPI DE CV</t>
  </si>
  <si>
    <t>F-12720</t>
  </si>
  <si>
    <t>1era. GENERACION</t>
  </si>
  <si>
    <t>2DA. GENERACION</t>
  </si>
  <si>
    <t>3ERA. GENERACION</t>
  </si>
  <si>
    <t>4TA. GENERACION</t>
  </si>
  <si>
    <t>5TA. GENERACION</t>
  </si>
  <si>
    <t>6TA. GENERACION</t>
  </si>
  <si>
    <t>AGUILAR GUTIERREZ JOEL HUMBERTO</t>
  </si>
  <si>
    <t>AGUIRRE JIMENEZ GERMAN</t>
  </si>
  <si>
    <t>ALVAREZ FUENTES FRANCISCO</t>
  </si>
  <si>
    <t>AZCONA PEREZ ANGEL</t>
  </si>
  <si>
    <t>BERNAL GOMEZ MAURICIO</t>
  </si>
  <si>
    <t>CERVANTES MIGUEL ANGEL</t>
  </si>
  <si>
    <t>CHAGOYA GARNICA JESUS SALVADOR</t>
  </si>
  <si>
    <t>CHAVEZ VIDALES JESUS</t>
  </si>
  <si>
    <t>CHOWEL DIOSDADO HUMBERTO JOSE</t>
  </si>
  <si>
    <t>CRUZ SANCHEZ ALVARO</t>
  </si>
  <si>
    <t>CUELLAR PEREZ JOSE FRANCISCO</t>
  </si>
  <si>
    <t>DOMINGUEZ UGALDE DANAE</t>
  </si>
  <si>
    <t>FLORES SAENZ JUAN CARLOS</t>
  </si>
  <si>
    <t>FONCE SEGURA ROBERTO</t>
  </si>
  <si>
    <t>FONSECA ROJO PEDRO AUGUSTO</t>
  </si>
  <si>
    <t>FUENTES URTAZA LUIS RODRIGO</t>
  </si>
  <si>
    <t>GOMEZ GUZMAN RAQUEL</t>
  </si>
  <si>
    <t>GONZALEZ GUERRERO FERNAN ALONSO</t>
  </si>
  <si>
    <t>GUTIERREZ DUARTE CARLOS</t>
  </si>
  <si>
    <t>HORNER GARCIA DANIEL</t>
  </si>
  <si>
    <t>LAZARINI MENDOZA APOLONIO</t>
  </si>
  <si>
    <t>LOPEZ GONZALEZ ALEJANDRO</t>
  </si>
  <si>
    <t>LOPEZ MENA HIGINIO</t>
  </si>
  <si>
    <t>LOPEZ VAZQUEZ SALOME</t>
  </si>
  <si>
    <t>OROZCO MORA JOSE ANTONIO</t>
  </si>
  <si>
    <t>ORTEGA VELAZQUEZ GREGORIO</t>
  </si>
  <si>
    <t>ORTIZ DIEDOF CARLOS</t>
  </si>
  <si>
    <t>ORTIZ JAMAICA FRANCISCO</t>
  </si>
  <si>
    <t>RAMOS HERRERA EDITH</t>
  </si>
  <si>
    <t>SANCHEZ VILLEGAS ARTURO</t>
  </si>
  <si>
    <t>SEGOVIANO MENA ALEJANDRO</t>
  </si>
  <si>
    <t>SIERRA VILLAFAÑA DANIEL</t>
  </si>
  <si>
    <t>TORRES GONZALEZ JOSE LUIS</t>
  </si>
  <si>
    <t>VELAZQUEZ SORIANO JORGE ARTURO</t>
  </si>
  <si>
    <t>ALVARADO MARTINEZ RAFAEL</t>
  </si>
  <si>
    <t>ALVAREZ LOPEZ ESTHER</t>
  </si>
  <si>
    <t>CASTRO CORDERO RODRIGO</t>
  </si>
  <si>
    <t>CHARLES CAMPOS EDGAR</t>
  </si>
  <si>
    <t>DE LA CRUZ HERRERA JESAL ALEJANDRO</t>
  </si>
  <si>
    <t>FERRER GUERRA ADOLFO EUGENIO</t>
  </si>
  <si>
    <t>FIGUEROA HERNANDEZ OSCAR</t>
  </si>
  <si>
    <t>FLORES CEPEDA DANIEL ALEJANDRO</t>
  </si>
  <si>
    <t>GALLO AGUILAR JOSE MARTIN</t>
  </si>
  <si>
    <t>GIL MARTINEZ EDGAR TOMAS</t>
  </si>
  <si>
    <t>GOMEZ REA JOSE ANTONIO</t>
  </si>
  <si>
    <t>GUERRERO SOTO OLIVER GABRIEL</t>
  </si>
  <si>
    <t>HERRERIAS TELLO DE MENES CARLOS</t>
  </si>
  <si>
    <t>IBARRA DIAZ GABRIEL</t>
  </si>
  <si>
    <t>JARAMILLO OLMOS JUANA DOLORES</t>
  </si>
  <si>
    <t>MACIEL GUERRERO LORENA</t>
  </si>
  <si>
    <t>MEDINA MEDRANO GUADALUPE YOLANDA</t>
  </si>
  <si>
    <t>ORTEGA ORTIZ MONTELLANO ALFONSO</t>
  </si>
  <si>
    <t>PEREZ CABRERA MARGARITA</t>
  </si>
  <si>
    <t>RANGEL RENDON RAYMUNDO</t>
  </si>
  <si>
    <t>REYNOSO GOMEZ JOSE BENJAMIN</t>
  </si>
  <si>
    <t>RODRIGUEZ HERNANDEZ SUHALIL ALEJANDRA</t>
  </si>
  <si>
    <t>RODRIGUEZ ORTEGA JOEL</t>
  </si>
  <si>
    <t>RODRIGUEZ SANCHEZ MARIA DEL CARMEN</t>
  </si>
  <si>
    <t>SERNA JARAMILLO JOSE SAUL</t>
  </si>
  <si>
    <t>SILVA TORRES FRANCISCO</t>
  </si>
  <si>
    <t>VILLEGAS CORTES ESTEBAN</t>
  </si>
  <si>
    <t>ALCANTARA REYES LUIS ANTONIO</t>
  </si>
  <si>
    <t>ALVARADO BRIONES JOSE</t>
  </si>
  <si>
    <t>CAMARGO GAYTAN FABIOLA</t>
  </si>
  <si>
    <t>CHAVEZ TORRES LUIS ANTONIO</t>
  </si>
  <si>
    <t>FALCON ANAYA GABRIEL</t>
  </si>
  <si>
    <t>FLORES VAZQUEZ JOSE</t>
  </si>
  <si>
    <t>GARCIA ZAVALA MARIO</t>
  </si>
  <si>
    <t>GOMEZ FLORES JOSE RICARDO</t>
  </si>
  <si>
    <t>GUZMAN SANCHEZ CLAUDIA JUANA DE LA CRUZ</t>
  </si>
  <si>
    <t>HERNANDEZ RODRIGUEZ JUAN RAUL</t>
  </si>
  <si>
    <t>HUERTA CASTILLO FRANCISCO</t>
  </si>
  <si>
    <t>LECHMAN BUESCH ADALBERT GEORGE</t>
  </si>
  <si>
    <t>LEON GARCIA JOSE</t>
  </si>
  <si>
    <t>MARCHAL MACIEL JOSE LUIS</t>
  </si>
  <si>
    <t>MARTINEZ ARBOLEYA ANGEL TRINIDAD</t>
  </si>
  <si>
    <t>NARVAEZ GUZMAN CLAUDIA</t>
  </si>
  <si>
    <t>RIOS JIMENEZ EMANUEL</t>
  </si>
  <si>
    <t>RIVERA SOTO OMAR DARIO</t>
  </si>
  <si>
    <t>SALVADOR ORNELAS JOHAN</t>
  </si>
  <si>
    <t>SANTANA YEPEZ JOR GE LUIS</t>
  </si>
  <si>
    <t>SILVA TAVERA ANTONIO</t>
  </si>
  <si>
    <t>TELLEZ AGUILAR NOEMI RUTH</t>
  </si>
  <si>
    <t>TORRES BONILLA NORBERTO ULISES</t>
  </si>
  <si>
    <t>TORRES GARCIA GUILLERMO</t>
  </si>
  <si>
    <t xml:space="preserve">MUÑOZ LOPEZ CLAUDIA VERONICA </t>
  </si>
  <si>
    <t>AGUIRRE AMEZQUITA ROBERTO</t>
  </si>
  <si>
    <t>ANAYA ACUÑA JAVIER</t>
  </si>
  <si>
    <t>BANDA GALLARDO ESTEBAN</t>
  </si>
  <si>
    <t>CAMPOS HERNANDEZ MARIA DE LOURDES</t>
  </si>
  <si>
    <t>CANO ROSAS JOSE RIGOBERTO</t>
  </si>
  <si>
    <t>DELGADO DOMINGUEZ JOSE RAUL</t>
  </si>
  <si>
    <t>DURAN VAZQUEZ ARTURO EMMANUEL</t>
  </si>
  <si>
    <t>ESTRADA VAZQUEZ JESUS SALVADOR</t>
  </si>
  <si>
    <t>FLORES MENDOZA EDUARDO</t>
  </si>
  <si>
    <t>FLORES SALGADO JUAN FRANCISCO</t>
  </si>
  <si>
    <t>GARCIA MARTINEZ EDUARDO</t>
  </si>
  <si>
    <t>HERNANDEZ RUIZ SERGIO</t>
  </si>
  <si>
    <t>HORTA SOLIS FRANCISCO JAVIER</t>
  </si>
  <si>
    <t>JIMENEZ SEPULVEDA ALBA ANGELICA</t>
  </si>
  <si>
    <t>LEDESMA GARCIA ALEJANDRO</t>
  </si>
  <si>
    <t>MAGDALENO CABRERA MAURICIO</t>
  </si>
  <si>
    <t>MORENO HERNANDEZ MARIA DEL ROCIO</t>
  </si>
  <si>
    <t>ROCHA PELAEZ LUIS MAURICIO</t>
  </si>
  <si>
    <t>RODRIGUEZ URIBE MARINA ARACELI</t>
  </si>
  <si>
    <t>ROSILES ALVAREZ HUMBERTO JAVIER</t>
  </si>
  <si>
    <t>ALMANZA VEGA LUIS RAMON</t>
  </si>
  <si>
    <t>BARBA AGUILERA ULISES</t>
  </si>
  <si>
    <t>CABALLERO DOMINGUEZ MARTHA GUADALUPE</t>
  </si>
  <si>
    <t>GARCIA AGUILERA CLAUDIO ALEJANDRO</t>
  </si>
  <si>
    <t>GONZALEZ LOPEZ MARTHA RITA</t>
  </si>
  <si>
    <t>LOPEZ DE LA FUENTE DUFAU MARIA ELENA</t>
  </si>
  <si>
    <t>LOPEZ PEÑA ALBERTO</t>
  </si>
  <si>
    <t>LOZANO FRAUSTO JOSE LUIS</t>
  </si>
  <si>
    <t>MARTINEZ QUIROZ JOSE DE JESUS NAHUM</t>
  </si>
  <si>
    <t>MEDINA PEREZ JOSE GERARDO</t>
  </si>
  <si>
    <t>MENDEZ SANTIBAÑEZ ROMAN</t>
  </si>
  <si>
    <t>PEREZ CEBALLOS JORGE ALBERTO</t>
  </si>
  <si>
    <t>RUIZ TORRES TOMAS ALEJANDRO</t>
  </si>
  <si>
    <t>TELLEZ HERNANDEZ ALFONSO</t>
  </si>
  <si>
    <t>total conciliado</t>
  </si>
  <si>
    <t>F-13103</t>
  </si>
  <si>
    <t xml:space="preserve">GUSTAVO LOPEZ GONZALEZ </t>
  </si>
  <si>
    <t xml:space="preserve">GUADALUPE RESENDIZ MARQUEZ </t>
  </si>
  <si>
    <t>F-13167</t>
  </si>
  <si>
    <t>F-13427</t>
  </si>
  <si>
    <t>F-13460</t>
  </si>
  <si>
    <t>F-13518</t>
  </si>
  <si>
    <t>F-13683</t>
  </si>
  <si>
    <t>F-13988</t>
  </si>
  <si>
    <t xml:space="preserve">JUAN CARLOS VILLANUEVA VARGAS </t>
  </si>
  <si>
    <t>VIALIDADES Y CONSTRUCCIONES ARQUITECTÓNICAS SA DE CV </t>
  </si>
  <si>
    <t>F-14042</t>
  </si>
  <si>
    <t xml:space="preserve">pagado en meses anteriores </t>
  </si>
  <si>
    <t xml:space="preserve">total del mes </t>
  </si>
  <si>
    <t>F-14584</t>
  </si>
  <si>
    <t>F-14578</t>
  </si>
  <si>
    <t xml:space="preserve">ENERO </t>
  </si>
  <si>
    <t>F-14811</t>
  </si>
  <si>
    <t>F-14802</t>
  </si>
  <si>
    <t>F-14241</t>
  </si>
  <si>
    <t>F-14874</t>
  </si>
  <si>
    <t>SOCIO 2020</t>
  </si>
  <si>
    <t>F-15094</t>
  </si>
  <si>
    <t xml:space="preserve">                                            </t>
  </si>
  <si>
    <t>F-15257</t>
  </si>
  <si>
    <t xml:space="preserve">RAMIREZ GONZALEZ DAVID </t>
  </si>
  <si>
    <t>CONSTRUCTORA DE ANTEPROYECTOS, TERRACERÍAS Y SERVICIOS S.A. de C.V.</t>
  </si>
  <si>
    <t>SANCHEZ GARCIA DANIELA PATRICIA</t>
  </si>
  <si>
    <t>F-15492</t>
  </si>
  <si>
    <t xml:space="preserve">SALAS LANDEROS FATIMA JUDITH </t>
  </si>
  <si>
    <t xml:space="preserve">CONSTRUCTORA MARIVE SA DE CV </t>
  </si>
  <si>
    <t>F-15561</t>
  </si>
  <si>
    <t>F-15657</t>
  </si>
  <si>
    <t>F-15695</t>
  </si>
  <si>
    <t>F-15700</t>
  </si>
  <si>
    <t xml:space="preserve">YOCUPICIO CHAVEZ ALDO ULISES </t>
  </si>
  <si>
    <t xml:space="preserve">SOCIO 2020 </t>
  </si>
  <si>
    <t xml:space="preserve">ROCHA RANGEL ABEL </t>
  </si>
  <si>
    <t>F-15765</t>
  </si>
  <si>
    <t>F-15768</t>
  </si>
  <si>
    <t xml:space="preserve">ZAVALA RAMOS ALAN ISRAEL </t>
  </si>
  <si>
    <t xml:space="preserve">TEL </t>
  </si>
  <si>
    <t xml:space="preserve">CORREO EMPRESA </t>
  </si>
  <si>
    <t>477 289 09 40</t>
  </si>
  <si>
    <t xml:space="preserve">drv.arq@gmail.com </t>
  </si>
  <si>
    <t>glopez@ingenieriat4.com</t>
  </si>
  <si>
    <t>david@grupoursa.com</t>
  </si>
  <si>
    <t xml:space="preserve">7 79 52 59 </t>
  </si>
  <si>
    <t>477 159 79 12</t>
  </si>
  <si>
    <t xml:space="preserve">DESARROLLADORA MARABIS SA DE CV </t>
  </si>
  <si>
    <t>aldo_ych13@hotmail.com</t>
  </si>
  <si>
    <t>462 62 12 782</t>
  </si>
  <si>
    <t>danielapsg@outlok.com</t>
  </si>
  <si>
    <t>462 149 87 56</t>
  </si>
  <si>
    <t xml:space="preserve">fatijusalas@gmail.com </t>
  </si>
  <si>
    <t>477 750 92 62</t>
  </si>
  <si>
    <t xml:space="preserve">VAZQUEZ MARQUEZ DIANA </t>
  </si>
  <si>
    <t>LABORATORIO DE ARQUITECTURA METROPOLITANA SA DE CV</t>
  </si>
  <si>
    <t>diana@armetsa.com</t>
  </si>
  <si>
    <t>476 106 83 06</t>
  </si>
  <si>
    <t xml:space="preserve">ARANDA RODRIGUEZ DIEGO </t>
  </si>
  <si>
    <t xml:space="preserve">PROMOTORA LEONESA SA DE CV </t>
  </si>
  <si>
    <t>diegoaranda03@gmail.com</t>
  </si>
  <si>
    <t>477 72 92 930</t>
  </si>
  <si>
    <t xml:space="preserve">GRANADOS SILVA FRANCISCO JAVIER </t>
  </si>
  <si>
    <t xml:space="preserve">GRUPO CONSTRUCTOR JAPAGUE SA DE CV </t>
  </si>
  <si>
    <t xml:space="preserve">frankarquys@gmail.com </t>
  </si>
  <si>
    <t>464 10 69 752</t>
  </si>
  <si>
    <t>ESPINOZA VARGAS JESUS IVAN</t>
  </si>
  <si>
    <t>ABRAHAM MARTINEZ TOVAR</t>
  </si>
  <si>
    <t>jiva91@outlok.com</t>
  </si>
  <si>
    <t>477 671 72 09</t>
  </si>
  <si>
    <t>DIAZ ACOSTA JORGE LUIS</t>
  </si>
  <si>
    <t xml:space="preserve">PROMOCIONES INMOBILIARIAS FIMA SA DE CV </t>
  </si>
  <si>
    <t>jorgeluis.acosta@outlok.com</t>
  </si>
  <si>
    <t>311 84 79 115</t>
  </si>
  <si>
    <t>GOMEZ RUIZ LUIS DANIEL</t>
  </si>
  <si>
    <t>LUIS DANIEL GOMEZ RUIZ</t>
  </si>
  <si>
    <t>arq.luis27@outlok.es</t>
  </si>
  <si>
    <t>477 6487 061</t>
  </si>
  <si>
    <t>MANCERA ALBA PABLO EUGENIO</t>
  </si>
  <si>
    <t>442 156 86 77</t>
  </si>
  <si>
    <t xml:space="preserve">RODRIGUEZ PALOMARES SAUL OMAR </t>
  </si>
  <si>
    <t>i.pablomancera@gmail.com</t>
  </si>
  <si>
    <t>arqrodripiano@hotmail.com</t>
  </si>
  <si>
    <t xml:space="preserve">477 122 17 85 </t>
  </si>
  <si>
    <t>MENDOZA MALAGON VICTOR OLEGARIO</t>
  </si>
  <si>
    <t>ROMERO TORRES MOISES ULISES</t>
  </si>
  <si>
    <t xml:space="preserve">LOPEZ GONZALEZ DIANA KAREN </t>
  </si>
  <si>
    <t xml:space="preserve">BRAVO CARMONA DAVID </t>
  </si>
  <si>
    <t xml:space="preserve">CONSTRUCTORA CRISTIANE SA DE CV </t>
  </si>
  <si>
    <t>HORTA MURILLO EDITH NANCY ABIGAIL</t>
  </si>
  <si>
    <t xml:space="preserve">AVILA AGUADO JUAN CARLOS </t>
  </si>
  <si>
    <t xml:space="preserve"> VILLANUEVA VARGAS JUAN CARLOS</t>
  </si>
  <si>
    <t xml:space="preserve"> LOPEZ GONZALEZ GUSTAVO </t>
  </si>
  <si>
    <t>F-15944</t>
  </si>
  <si>
    <t>F-16057</t>
  </si>
  <si>
    <t>F-16054</t>
  </si>
  <si>
    <t>F-16074</t>
  </si>
  <si>
    <t xml:space="preserve">ELAN </t>
  </si>
  <si>
    <t>GRUPO GUIAR SA DE CV</t>
  </si>
  <si>
    <t>SCT</t>
  </si>
  <si>
    <t>BECADA</t>
  </si>
  <si>
    <t>BECADO</t>
  </si>
  <si>
    <t>VIMAR CONSTRUCCIONES</t>
  </si>
  <si>
    <t>SEPT</t>
  </si>
  <si>
    <t>F-16147</t>
  </si>
  <si>
    <t>F-16174</t>
  </si>
  <si>
    <t>F-16175</t>
  </si>
  <si>
    <t>F-16170</t>
  </si>
  <si>
    <t>F-16162</t>
  </si>
  <si>
    <t xml:space="preserve">GARCIA SOTO LUZ FABIOLA </t>
  </si>
  <si>
    <t>F-16188</t>
  </si>
  <si>
    <t>F-16187</t>
  </si>
  <si>
    <t>F-16219</t>
  </si>
  <si>
    <t>F-16178</t>
  </si>
  <si>
    <t>F-16179</t>
  </si>
  <si>
    <t>F-16180</t>
  </si>
  <si>
    <t>F-16185</t>
  </si>
  <si>
    <t>F-16184</t>
  </si>
  <si>
    <t>F-16182</t>
  </si>
  <si>
    <t>F-16186</t>
  </si>
  <si>
    <t>F-16225</t>
  </si>
  <si>
    <t xml:space="preserve">ELORZA PEREZ ALEJANDRO </t>
  </si>
  <si>
    <t>F-16242</t>
  </si>
  <si>
    <t>F-16246</t>
  </si>
  <si>
    <t>F-16235</t>
  </si>
  <si>
    <t>F-16238</t>
  </si>
  <si>
    <t>F-16283</t>
  </si>
  <si>
    <t>F-16284</t>
  </si>
  <si>
    <t>F-16277</t>
  </si>
  <si>
    <t>F-16278</t>
  </si>
  <si>
    <t>F-16451</t>
  </si>
  <si>
    <t>F-16452</t>
  </si>
  <si>
    <t>F-16696</t>
  </si>
  <si>
    <t>F-16797</t>
  </si>
  <si>
    <t>F-16787</t>
  </si>
  <si>
    <t>F-16804</t>
  </si>
  <si>
    <t>F-16805</t>
  </si>
  <si>
    <t>F-16806</t>
  </si>
  <si>
    <t>F-16838</t>
  </si>
  <si>
    <t>F-16865</t>
  </si>
  <si>
    <t>F-16867</t>
  </si>
  <si>
    <t>F-16861</t>
  </si>
  <si>
    <t>F-16854</t>
  </si>
  <si>
    <t>F- 16686 Y 16687</t>
  </si>
  <si>
    <t>F-16882</t>
  </si>
  <si>
    <t>F-16883</t>
  </si>
  <si>
    <t>F-16871</t>
  </si>
  <si>
    <t>F-16870</t>
  </si>
  <si>
    <t>F-16872</t>
  </si>
  <si>
    <t xml:space="preserve">BAJA EN MES DE JUNIO </t>
  </si>
  <si>
    <t>F-16892</t>
  </si>
  <si>
    <t>F-16918</t>
  </si>
  <si>
    <t>F-16949</t>
  </si>
  <si>
    <t>F-16953</t>
  </si>
  <si>
    <t>F-16980, 16979</t>
  </si>
  <si>
    <t xml:space="preserve">     </t>
  </si>
  <si>
    <t>F-16999</t>
  </si>
  <si>
    <t>F-17000</t>
  </si>
  <si>
    <t>F-17001</t>
  </si>
  <si>
    <t>F-16990</t>
  </si>
  <si>
    <t>F-16991</t>
  </si>
  <si>
    <t>F-17031</t>
  </si>
  <si>
    <t>F-17010</t>
  </si>
  <si>
    <t>F-17008</t>
  </si>
  <si>
    <t>F-17038</t>
  </si>
  <si>
    <t>F-17059</t>
  </si>
  <si>
    <t>F-17083</t>
  </si>
  <si>
    <t>F-17084</t>
  </si>
  <si>
    <t>F-17066</t>
  </si>
  <si>
    <t>F-17162</t>
  </si>
  <si>
    <t>F-17109</t>
  </si>
  <si>
    <t>F-17195</t>
  </si>
  <si>
    <t>F-17211</t>
  </si>
  <si>
    <t>F-17207</t>
  </si>
  <si>
    <t>F-17202</t>
  </si>
  <si>
    <t>F-17220</t>
  </si>
  <si>
    <t>F-17219</t>
  </si>
  <si>
    <t>F-17228</t>
  </si>
  <si>
    <t>F-17227</t>
  </si>
  <si>
    <t>F-17240</t>
  </si>
  <si>
    <t>F-17236</t>
  </si>
  <si>
    <t>F-17294</t>
  </si>
  <si>
    <t>F-17261</t>
  </si>
  <si>
    <t>F-17296</t>
  </si>
  <si>
    <t>F-17312</t>
  </si>
  <si>
    <t>F-17456</t>
  </si>
  <si>
    <t>F-17465</t>
  </si>
  <si>
    <t>F-17466</t>
  </si>
  <si>
    <t>F-17493</t>
  </si>
  <si>
    <t>F-17495</t>
  </si>
  <si>
    <t>F-17506</t>
  </si>
  <si>
    <t>F-17505</t>
  </si>
  <si>
    <t>F-17507</t>
  </si>
  <si>
    <t xml:space="preserve"> F-17531</t>
  </si>
  <si>
    <t>F-17530</t>
  </si>
  <si>
    <t>F-17555</t>
  </si>
  <si>
    <t>F-17548</t>
  </si>
  <si>
    <t>F-17542</t>
  </si>
  <si>
    <t>F-17606</t>
  </si>
  <si>
    <t>F-17602</t>
  </si>
  <si>
    <t>477 677 98 55</t>
  </si>
  <si>
    <t>MAC-15 GENERACIÓN</t>
  </si>
  <si>
    <t>F-17843</t>
  </si>
  <si>
    <t>F-17846</t>
  </si>
  <si>
    <t>461 343 86 20</t>
  </si>
  <si>
    <t>F-17862</t>
  </si>
  <si>
    <t>F-17861</t>
  </si>
  <si>
    <t>F-17882</t>
  </si>
  <si>
    <t>F-17881 y 17895</t>
  </si>
  <si>
    <t>F-17896</t>
  </si>
  <si>
    <t>F-17934</t>
  </si>
  <si>
    <t>F-17923</t>
  </si>
  <si>
    <t>F-17922</t>
  </si>
  <si>
    <t>F-17957</t>
  </si>
  <si>
    <t>F-17967, 17968</t>
  </si>
  <si>
    <t>F-18014</t>
  </si>
  <si>
    <t>F-18025</t>
  </si>
  <si>
    <t>F-18092</t>
  </si>
  <si>
    <t>F-18161</t>
  </si>
  <si>
    <t>F-18364</t>
  </si>
  <si>
    <t>F-18363</t>
  </si>
  <si>
    <t>F-18362</t>
  </si>
  <si>
    <t>F-18361</t>
  </si>
  <si>
    <t>F-18359, 18360</t>
  </si>
  <si>
    <t>F-18483, 18505</t>
  </si>
  <si>
    <t>F-18525</t>
  </si>
  <si>
    <t>F-18527</t>
  </si>
  <si>
    <t>F-18524</t>
  </si>
  <si>
    <t>F-18526</t>
  </si>
  <si>
    <t>F-18430</t>
  </si>
  <si>
    <t>F-18431</t>
  </si>
  <si>
    <t>F-18445</t>
  </si>
  <si>
    <t>462 599 10 10</t>
  </si>
  <si>
    <t>F-18739</t>
  </si>
  <si>
    <t>F-18745</t>
  </si>
  <si>
    <t>F-18825, 18835</t>
  </si>
  <si>
    <t>F-18857</t>
  </si>
  <si>
    <t>F-18869</t>
  </si>
  <si>
    <t>F-18870</t>
  </si>
  <si>
    <t>F-18868</t>
  </si>
  <si>
    <t>F-18867</t>
  </si>
  <si>
    <t>F-18866</t>
  </si>
  <si>
    <t>F-18905</t>
  </si>
  <si>
    <t>F-18955</t>
  </si>
  <si>
    <t>F-18906, 18956</t>
  </si>
  <si>
    <t>F-18990, 18991</t>
  </si>
  <si>
    <t>F-18997</t>
  </si>
  <si>
    <t>F-18998</t>
  </si>
  <si>
    <t>ENERO 2021</t>
  </si>
  <si>
    <t>F-19409</t>
  </si>
  <si>
    <t>F-19414</t>
  </si>
  <si>
    <t>F-19413</t>
  </si>
  <si>
    <t>F-19416</t>
  </si>
  <si>
    <t>F-19415</t>
  </si>
  <si>
    <t>F-19417</t>
  </si>
  <si>
    <t>F-19418</t>
  </si>
  <si>
    <t>F-19421</t>
  </si>
  <si>
    <t>F-19420</t>
  </si>
  <si>
    <t>F-19419</t>
  </si>
  <si>
    <t>F-19424,19425</t>
  </si>
  <si>
    <t>F-19422</t>
  </si>
  <si>
    <t>F-19423</t>
  </si>
  <si>
    <t>F-19427</t>
  </si>
  <si>
    <t>F-19428</t>
  </si>
  <si>
    <t>F-19429</t>
  </si>
  <si>
    <t>F-19433</t>
  </si>
  <si>
    <t>F-19432, 19431</t>
  </si>
  <si>
    <t>F-19430</t>
  </si>
  <si>
    <t>F-19438</t>
  </si>
  <si>
    <t>F-19436</t>
  </si>
  <si>
    <t>F-19437</t>
  </si>
  <si>
    <t>F-19435</t>
  </si>
  <si>
    <t>FEBRERO 2021</t>
  </si>
  <si>
    <t>F-19439</t>
  </si>
  <si>
    <t>F-19442</t>
  </si>
  <si>
    <t>F-19449</t>
  </si>
  <si>
    <t>F-19448</t>
  </si>
  <si>
    <t>F-19443</t>
  </si>
  <si>
    <t>F-19445</t>
  </si>
  <si>
    <t>F-19444</t>
  </si>
  <si>
    <t>F-19447</t>
  </si>
  <si>
    <t>F-19446</t>
  </si>
  <si>
    <t>F-0004</t>
  </si>
  <si>
    <t>F-19450</t>
  </si>
  <si>
    <t>F-19451</t>
  </si>
  <si>
    <t>F-19452</t>
  </si>
  <si>
    <t>F-19453</t>
  </si>
  <si>
    <t>F-19455</t>
  </si>
  <si>
    <t>F-19454</t>
  </si>
  <si>
    <t>MAYO 2020</t>
  </si>
  <si>
    <t>JUNIO 2020</t>
  </si>
  <si>
    <t>JULIO  2020</t>
  </si>
  <si>
    <t>AGOSTO 2020</t>
  </si>
  <si>
    <t>SEPTIEMBRE 2020</t>
  </si>
  <si>
    <t>OACTUBRE  2020</t>
  </si>
  <si>
    <t>NOVIEMBRE 2020</t>
  </si>
  <si>
    <t>DICIEMBRE 2020</t>
  </si>
  <si>
    <t>ENERO 29 2021</t>
  </si>
  <si>
    <t>MARZO 23 2021</t>
  </si>
  <si>
    <t>F-19457</t>
  </si>
  <si>
    <t>F-19456</t>
  </si>
  <si>
    <t>MARZO 2021</t>
  </si>
  <si>
    <t>F-19460</t>
  </si>
  <si>
    <t>F-19459</t>
  </si>
  <si>
    <t>F-19461</t>
  </si>
  <si>
    <t>F-19462</t>
  </si>
  <si>
    <t>F-19463</t>
  </si>
  <si>
    <t>F-19464</t>
  </si>
  <si>
    <t>F-19458</t>
  </si>
  <si>
    <t>ABRIL 2021</t>
  </si>
  <si>
    <t>F-19466</t>
  </si>
  <si>
    <t>F-19468</t>
  </si>
  <si>
    <t>F-19469</t>
  </si>
  <si>
    <t>ABRIL 30 2021</t>
  </si>
  <si>
    <t>F-19470</t>
  </si>
  <si>
    <t>AGOSTO. 2012</t>
  </si>
  <si>
    <t xml:space="preserve">ENERO. 2013 </t>
  </si>
  <si>
    <t>F-19455, 19475</t>
  </si>
  <si>
    <t>F-19474</t>
  </si>
  <si>
    <t>F-19477</t>
  </si>
  <si>
    <t>F-19471</t>
  </si>
  <si>
    <t>F-19465</t>
  </si>
  <si>
    <t>F-19478</t>
  </si>
  <si>
    <t>F-19476</t>
  </si>
  <si>
    <t>F-19479</t>
  </si>
  <si>
    <t>F-19481</t>
  </si>
  <si>
    <t>F-19480</t>
  </si>
  <si>
    <t>F-19484</t>
  </si>
  <si>
    <t>F-19491</t>
  </si>
  <si>
    <t>F-19488</t>
  </si>
  <si>
    <t>F-19487</t>
  </si>
  <si>
    <t>F-19475, 19486</t>
  </si>
  <si>
    <t>F-19492</t>
  </si>
  <si>
    <t>MAYO 2021</t>
  </si>
  <si>
    <t>JUNIO 2021</t>
  </si>
  <si>
    <t>F-19495</t>
  </si>
  <si>
    <t>F-001</t>
  </si>
  <si>
    <t>F-19502</t>
  </si>
  <si>
    <t>F-19500</t>
  </si>
  <si>
    <t>F-19494</t>
  </si>
  <si>
    <t>F-19496</t>
  </si>
  <si>
    <t>F-19501</t>
  </si>
  <si>
    <t>F-19493</t>
  </si>
  <si>
    <t>F-19506</t>
  </si>
  <si>
    <t>F-19503</t>
  </si>
  <si>
    <t>F-19505</t>
  </si>
  <si>
    <t>F-19504</t>
  </si>
  <si>
    <t>F-19499</t>
  </si>
  <si>
    <t>F-19507</t>
  </si>
  <si>
    <t>F-19497</t>
  </si>
  <si>
    <t>F-19511</t>
  </si>
  <si>
    <t>F-19512</t>
  </si>
  <si>
    <t>F-19513</t>
  </si>
  <si>
    <t>F-19514</t>
  </si>
  <si>
    <t>F-19516</t>
  </si>
  <si>
    <t>F-19515</t>
  </si>
  <si>
    <t>F-19518</t>
  </si>
  <si>
    <t>F-19517</t>
  </si>
  <si>
    <t>F-19519</t>
  </si>
  <si>
    <t>JULIO 2021</t>
  </si>
  <si>
    <t>F-19521</t>
  </si>
  <si>
    <t>F-19520</t>
  </si>
  <si>
    <t>F-19522</t>
  </si>
  <si>
    <t>F-19523</t>
  </si>
  <si>
    <t>F-19526</t>
  </si>
  <si>
    <t>F-19524, 19525</t>
  </si>
  <si>
    <t>F-19527</t>
  </si>
  <si>
    <t>F-19528</t>
  </si>
  <si>
    <t>F-19531</t>
  </si>
  <si>
    <t>F-19529</t>
  </si>
  <si>
    <t>F-19530</t>
  </si>
  <si>
    <t>F-19532</t>
  </si>
  <si>
    <t>F-19534</t>
  </si>
  <si>
    <t>F-19533</t>
  </si>
  <si>
    <t>F-19536</t>
  </si>
  <si>
    <t>F-19537</t>
  </si>
  <si>
    <t>F-19535</t>
  </si>
  <si>
    <t>AGOSTO  2021</t>
  </si>
  <si>
    <t xml:space="preserve">JULIO </t>
  </si>
  <si>
    <t>MAYO 27 2021</t>
  </si>
  <si>
    <t>SEPTIEMBRE  2021</t>
  </si>
  <si>
    <t>OCTUBRE 2021</t>
  </si>
  <si>
    <t>477 406 94 94</t>
  </si>
  <si>
    <t>F-19542</t>
  </si>
  <si>
    <t>F-19544</t>
  </si>
  <si>
    <t>F-19543</t>
  </si>
  <si>
    <t>F-19547</t>
  </si>
  <si>
    <t>F-19545</t>
  </si>
  <si>
    <t>F-19546</t>
  </si>
  <si>
    <t>F-19548</t>
  </si>
  <si>
    <t>F-19549</t>
  </si>
  <si>
    <t>F-19550</t>
  </si>
  <si>
    <t>F-19552</t>
  </si>
  <si>
    <t>F-19553</t>
  </si>
  <si>
    <t>F-19555</t>
  </si>
  <si>
    <t>F-19556</t>
  </si>
  <si>
    <t>F-19561</t>
  </si>
  <si>
    <t>F-19562</t>
  </si>
  <si>
    <t>F-19564</t>
  </si>
  <si>
    <t>F-19566</t>
  </si>
  <si>
    <t>F-19567</t>
  </si>
  <si>
    <t>F-19565</t>
  </si>
  <si>
    <t>F-19569</t>
  </si>
  <si>
    <t>F-19570</t>
  </si>
  <si>
    <t>F-19571</t>
  </si>
  <si>
    <t>F-19572</t>
  </si>
  <si>
    <t>F-19573</t>
  </si>
  <si>
    <t>F-19578</t>
  </si>
  <si>
    <t>F-19577</t>
  </si>
  <si>
    <t>F-19579</t>
  </si>
  <si>
    <t>F-19581</t>
  </si>
  <si>
    <t>F-19580</t>
  </si>
  <si>
    <t>F-19586</t>
  </si>
  <si>
    <t>F-19601</t>
  </si>
  <si>
    <t>F-19602</t>
  </si>
  <si>
    <t xml:space="preserve">SE TOMO A CTA PAGO INSCRIPCION DE OTRA ALUMNA $2560 22/04/ 2020 Y SE PAGO $890 EL 29/07/2020 </t>
  </si>
  <si>
    <t>F-19634</t>
  </si>
  <si>
    <t>16a. GENERACION</t>
  </si>
  <si>
    <t xml:space="preserve">MA. DEL ROCIO SANCHEZ SALAZAR </t>
  </si>
  <si>
    <t>EDGAR HUMBERTO PALACIOS YEBRA</t>
  </si>
  <si>
    <t xml:space="preserve">HUMBERTO VICTOR SARABIA LANDEROS </t>
  </si>
  <si>
    <t xml:space="preserve">MELISSA HERNANDEZ VAZQUEZ </t>
  </si>
  <si>
    <t xml:space="preserve">NORMA VIRIDIANA MACIAS MAGALLANES </t>
  </si>
  <si>
    <t>F- 19641</t>
  </si>
  <si>
    <t xml:space="preserve">BECADA OBRAS PUBLICAS LEÓN </t>
  </si>
  <si>
    <t>REAGA CONSTRUCCIONES DEL BAJIO S.A. DE C.V.</t>
  </si>
  <si>
    <t>GRUPO GUCS S.A. DE C.V.</t>
  </si>
  <si>
    <t>SAMANTHA URREA GUTIERREZ</t>
  </si>
  <si>
    <t xml:space="preserve">OSCAR ZARAZUA JAIME </t>
  </si>
  <si>
    <t xml:space="preserve">VISE </t>
  </si>
  <si>
    <t xml:space="preserve">AXA </t>
  </si>
  <si>
    <t>SOCIO 2022</t>
  </si>
  <si>
    <t>SARKLAND &amp; CO, S.A. DE C.V.</t>
  </si>
  <si>
    <t>F-19642</t>
  </si>
  <si>
    <t>JOEL HUMBERTO AGUILAR GUTIERREZ</t>
  </si>
  <si>
    <t>F-19646</t>
  </si>
  <si>
    <t>F-19654</t>
  </si>
  <si>
    <t>F-19651</t>
  </si>
  <si>
    <t>F-19653</t>
  </si>
  <si>
    <t>F-19655</t>
  </si>
  <si>
    <t>F-19657</t>
  </si>
  <si>
    <t>F-19656</t>
  </si>
  <si>
    <t xml:space="preserve">BRENDA MARIA MURRIERA LANDEROS </t>
  </si>
  <si>
    <t>F-19666</t>
  </si>
  <si>
    <t>F-19665</t>
  </si>
  <si>
    <t>F-19667</t>
  </si>
  <si>
    <t>F-19668</t>
  </si>
  <si>
    <t>F-19675</t>
  </si>
  <si>
    <t>F-19676</t>
  </si>
  <si>
    <t xml:space="preserve">ANJA NASHELY LOPEZ CABRERA </t>
  </si>
  <si>
    <t xml:space="preserve">PAGARA 80 RET Y 20 EFECTIVO </t>
  </si>
  <si>
    <t xml:space="preserve">LUIS EUGENIO RODRIGUEZ RUBIO </t>
  </si>
  <si>
    <t xml:space="preserve">RT CONSTRUCCIONES SA DE CV </t>
  </si>
  <si>
    <t xml:space="preserve">CONSORCIO CONSTRUCTOR ECO </t>
  </si>
  <si>
    <t>F-19679</t>
  </si>
  <si>
    <t>F-19680</t>
  </si>
  <si>
    <t>F-19682</t>
  </si>
  <si>
    <t>F-19693</t>
  </si>
  <si>
    <t>F-19694</t>
  </si>
  <si>
    <t>MAC-16 GENERACIÓN</t>
  </si>
  <si>
    <t xml:space="preserve">brendam.murrietal@hotmail.com  </t>
  </si>
  <si>
    <t>473 103 52 66</t>
  </si>
  <si>
    <t xml:space="preserve">sansalrocio@gmail.com </t>
  </si>
  <si>
    <t>744 130 50 13</t>
  </si>
  <si>
    <t xml:space="preserve">KITZEL CORDOBA ATILANO </t>
  </si>
  <si>
    <t>kcordoba@vise.com.mx</t>
  </si>
  <si>
    <t>477 168 52 35</t>
  </si>
  <si>
    <t>edgar.palacios@reaga.com.mx</t>
  </si>
  <si>
    <t xml:space="preserve">462 141 88 41 </t>
  </si>
  <si>
    <t xml:space="preserve">humberto.v.sarabia@hotmail.com  </t>
  </si>
  <si>
    <t>461 117 24 76</t>
  </si>
  <si>
    <t xml:space="preserve">meeleesa.hdez@gmail.com  </t>
  </si>
  <si>
    <t>477 702 08 25</t>
  </si>
  <si>
    <t xml:space="preserve">maciasviridiana27@gmail.com  </t>
  </si>
  <si>
    <t>477 397 40 26</t>
  </si>
  <si>
    <t xml:space="preserve">samantha.urrea@gmail.com  </t>
  </si>
  <si>
    <t>624 184 85 23</t>
  </si>
  <si>
    <t xml:space="preserve">zar.oscar@hotmail.com </t>
  </si>
  <si>
    <t>555 183 06 30</t>
  </si>
  <si>
    <t xml:space="preserve">lerr_96@hotmail.com </t>
  </si>
  <si>
    <t xml:space="preserve">473 129 67 72 </t>
  </si>
  <si>
    <t xml:space="preserve">cabrera.0694@gmail.com </t>
  </si>
  <si>
    <t xml:space="preserve">477 648 68 41 </t>
  </si>
  <si>
    <t xml:space="preserve">TOTAL CONCILIADO EN EL MES </t>
  </si>
  <si>
    <t>F-19703</t>
  </si>
  <si>
    <t>MES CORRESPONDEINTE</t>
  </si>
  <si>
    <t>F-19705</t>
  </si>
  <si>
    <t>F-19710</t>
  </si>
  <si>
    <t>F-19711</t>
  </si>
  <si>
    <t>F-19717</t>
  </si>
  <si>
    <t>F-19706</t>
  </si>
  <si>
    <t>F-19724,19725</t>
  </si>
  <si>
    <t>F-19732</t>
  </si>
  <si>
    <t>F-19729</t>
  </si>
  <si>
    <t>F-19730,19731</t>
  </si>
  <si>
    <t>F-19734</t>
  </si>
  <si>
    <t>F-19735</t>
  </si>
  <si>
    <t>F-19733</t>
  </si>
  <si>
    <t>F-19753</t>
  </si>
  <si>
    <t>F-19754</t>
  </si>
  <si>
    <t>AVILA MIRANDA OLIVER</t>
  </si>
  <si>
    <t>F-19768</t>
  </si>
  <si>
    <t>F-19764</t>
  </si>
  <si>
    <t>F-19767</t>
  </si>
  <si>
    <t>F-19769</t>
  </si>
  <si>
    <t xml:space="preserve">MONTO PAGADO OTROS MESES </t>
  </si>
  <si>
    <t>F-19774, 19773</t>
  </si>
  <si>
    <t>F-19772</t>
  </si>
  <si>
    <t>F-19777</t>
  </si>
  <si>
    <t>F-19778</t>
  </si>
  <si>
    <t xml:space="preserve">BRENDA MARIA MURRIETA LANDEROS </t>
  </si>
  <si>
    <t>F-19780</t>
  </si>
  <si>
    <t>F-19781</t>
  </si>
  <si>
    <t>F-19786</t>
  </si>
  <si>
    <t>F-19792, 19793</t>
  </si>
  <si>
    <t>F-19794</t>
  </si>
  <si>
    <t xml:space="preserve">AGOSTO </t>
  </si>
  <si>
    <t>F-19803</t>
  </si>
  <si>
    <t>F-197801</t>
  </si>
  <si>
    <t>F-19800</t>
  </si>
  <si>
    <t>F-19799</t>
  </si>
  <si>
    <t>F-19808</t>
  </si>
  <si>
    <t>F-19811, 19812</t>
  </si>
  <si>
    <t>F-19827</t>
  </si>
  <si>
    <t>F-19828</t>
  </si>
  <si>
    <t>F-19831</t>
  </si>
  <si>
    <t>F-19829</t>
  </si>
  <si>
    <t>F-19848, 19847</t>
  </si>
  <si>
    <t>F-19851</t>
  </si>
  <si>
    <t>F-19857</t>
  </si>
  <si>
    <t xml:space="preserve">S/F </t>
  </si>
  <si>
    <t>F-19865</t>
  </si>
  <si>
    <t>F-19866</t>
  </si>
  <si>
    <t>F-19867</t>
  </si>
  <si>
    <t>F-19873</t>
  </si>
  <si>
    <t>F-19864</t>
  </si>
  <si>
    <t>F-19877, F-19878, F-19879</t>
  </si>
  <si>
    <t>F-19885</t>
  </si>
  <si>
    <t>F-19900</t>
  </si>
  <si>
    <t>F-19898</t>
  </si>
  <si>
    <t>F-19899</t>
  </si>
  <si>
    <t xml:space="preserve">KITZEL CORDOVA ATILANO </t>
  </si>
  <si>
    <t>F-19902, 19903</t>
  </si>
  <si>
    <t>F-19904</t>
  </si>
  <si>
    <t>F-19905</t>
  </si>
  <si>
    <t>F-19912</t>
  </si>
  <si>
    <t>F-19911</t>
  </si>
  <si>
    <t>F-19922</t>
  </si>
  <si>
    <t>F-19926, F-19927, F-19928</t>
  </si>
  <si>
    <t>F-19915 Y F-19929</t>
  </si>
  <si>
    <t>AXA PROYECTOS Y CONSTRUCCION</t>
  </si>
  <si>
    <t>EMPRESA</t>
  </si>
  <si>
    <t>F-19940</t>
  </si>
  <si>
    <t>F-19941</t>
  </si>
  <si>
    <t>F-19952</t>
  </si>
  <si>
    <t>RUSSELL FLORENCIO COLLI FERNANDEZ</t>
  </si>
  <si>
    <t>COTEMAR</t>
  </si>
  <si>
    <t>F-19953</t>
  </si>
  <si>
    <t>F-19958</t>
  </si>
  <si>
    <t>F-19959, 19960 19961</t>
  </si>
  <si>
    <t xml:space="preserve">JOEL RAYMUNDO NAJERA GUZMAN </t>
  </si>
  <si>
    <t>ISABEL ALEJANDRA MEJIA WITRAGO</t>
  </si>
  <si>
    <t xml:space="preserve">SARAH WENDOLYN RICO GONZALEZ </t>
  </si>
  <si>
    <t>SOCIO 2023 RET. 80%</t>
  </si>
  <si>
    <t>F-19966</t>
  </si>
  <si>
    <t>formato</t>
  </si>
  <si>
    <t xml:space="preserve">carta </t>
  </si>
  <si>
    <t>srico@axaproyectos.com</t>
  </si>
  <si>
    <t>F-19968</t>
  </si>
  <si>
    <t>F-19977</t>
  </si>
  <si>
    <t>F-19976</t>
  </si>
  <si>
    <t>izamejia@live.com.mx</t>
  </si>
  <si>
    <t>rcollif@gmail.com</t>
  </si>
  <si>
    <t>X</t>
  </si>
  <si>
    <t>477 107 19 95</t>
  </si>
  <si>
    <t>F-19980</t>
  </si>
  <si>
    <t>F-19981</t>
  </si>
  <si>
    <t>477 283 36 35</t>
  </si>
  <si>
    <t>462 126 56 66</t>
  </si>
  <si>
    <t>FRANCISCO GARCIA PEREZ</t>
  </si>
  <si>
    <t>ic_pako_gp@hotmail.com</t>
  </si>
  <si>
    <t>469 126 14 06</t>
  </si>
  <si>
    <t>x</t>
  </si>
  <si>
    <t>SOCIO 2023</t>
  </si>
  <si>
    <t xml:space="preserve">ALEJANDRO GUEVARA VENTURA </t>
  </si>
  <si>
    <t>F-19983</t>
  </si>
  <si>
    <t>F-19984</t>
  </si>
  <si>
    <t>F-19985</t>
  </si>
  <si>
    <t xml:space="preserve">LUIS FERNANDO TORRES RODRIGUEZ </t>
  </si>
  <si>
    <t xml:space="preserve">SICOM </t>
  </si>
  <si>
    <t xml:space="preserve">torres.fdo@gmail.com </t>
  </si>
  <si>
    <t>477 677 44 34</t>
  </si>
  <si>
    <t xml:space="preserve">sicom </t>
  </si>
  <si>
    <t>F-19988</t>
  </si>
  <si>
    <t>F-19989</t>
  </si>
  <si>
    <t>F-1991, 1992, 1993</t>
  </si>
  <si>
    <t>F-20000</t>
  </si>
  <si>
    <t>BAJA SIN ADEUDO</t>
  </si>
  <si>
    <t>F-20008</t>
  </si>
  <si>
    <t>F-20009</t>
  </si>
  <si>
    <t>F-20006</t>
  </si>
  <si>
    <t>F-20007</t>
  </si>
  <si>
    <t>F-20020, 20022</t>
  </si>
  <si>
    <t>F-20023, 20025</t>
  </si>
  <si>
    <t>F-20029</t>
  </si>
  <si>
    <t>F-20030</t>
  </si>
  <si>
    <t>F-20028</t>
  </si>
  <si>
    <t>F-20035</t>
  </si>
  <si>
    <t>F-20045</t>
  </si>
  <si>
    <t>F-20044</t>
  </si>
  <si>
    <t>F-20037</t>
  </si>
  <si>
    <t xml:space="preserve">DESARROLLO HABITACIONALES COGOOLSA </t>
  </si>
  <si>
    <t>F-20049</t>
  </si>
  <si>
    <t>F-20050, 20051, 20052</t>
  </si>
  <si>
    <t>1ER SEMESTRE</t>
  </si>
  <si>
    <t xml:space="preserve">SOCIOS </t>
  </si>
  <si>
    <t>F-20061</t>
  </si>
  <si>
    <t>F-20064</t>
  </si>
  <si>
    <t>F-20065</t>
  </si>
  <si>
    <t>F-20068</t>
  </si>
  <si>
    <t>F-20070</t>
  </si>
  <si>
    <t>F-20069, 20074</t>
  </si>
  <si>
    <t>F-20082</t>
  </si>
  <si>
    <t xml:space="preserve">NO SE PAGO POR QUE TERMINO ANTES LA MAESTRIA </t>
  </si>
  <si>
    <t>F-20089</t>
  </si>
  <si>
    <t>s/F</t>
  </si>
  <si>
    <t>F-20092</t>
  </si>
  <si>
    <t>F-20101</t>
  </si>
  <si>
    <t>F-20100</t>
  </si>
  <si>
    <t>F-20105</t>
  </si>
  <si>
    <t xml:space="preserve">11. MARZO </t>
  </si>
  <si>
    <t xml:space="preserve">25. MARZO </t>
  </si>
  <si>
    <t>(-) 5% PRONTO PAGO</t>
  </si>
  <si>
    <t xml:space="preserve">08. JUNIO </t>
  </si>
  <si>
    <t xml:space="preserve">07. JULIO </t>
  </si>
  <si>
    <t xml:space="preserve">10. OCT </t>
  </si>
  <si>
    <t xml:space="preserve">04. NOV </t>
  </si>
  <si>
    <t xml:space="preserve">09. DIC </t>
  </si>
  <si>
    <t>23. FEB 23</t>
  </si>
  <si>
    <t xml:space="preserve">12. JUNIO </t>
  </si>
  <si>
    <t>F-20110, 20111, 20112</t>
  </si>
  <si>
    <t>F-20115</t>
  </si>
  <si>
    <t>F-20121</t>
  </si>
  <si>
    <t>F-20129</t>
  </si>
  <si>
    <t>F-20128</t>
  </si>
  <si>
    <t>F-20166, 20170</t>
  </si>
  <si>
    <t>F-20167, 20169</t>
  </si>
  <si>
    <t>18a. GENERACION</t>
  </si>
  <si>
    <t>17a. GENERACION</t>
  </si>
  <si>
    <t xml:space="preserve">JOSE EDUARDO FELIPE DEL ANGEL </t>
  </si>
  <si>
    <t xml:space="preserve">PERSONA FISICA </t>
  </si>
  <si>
    <t>F-20149</t>
  </si>
  <si>
    <t xml:space="preserve">VICTOR CRUZ ALMAGUER </t>
  </si>
  <si>
    <t>ABRAHAM ISRAEL VILLANUEVA CASTAÑEDA</t>
  </si>
  <si>
    <t>jose.eduardo@outlook.com</t>
  </si>
  <si>
    <t>479 214 03 81</t>
  </si>
  <si>
    <t>abraham.villanueva@vise.com.mx</t>
  </si>
  <si>
    <t>477 283 74 03</t>
  </si>
  <si>
    <t xml:space="preserve">CARLOS MARIO CALDERON VELAZQUEZ </t>
  </si>
  <si>
    <t>MC MAQUINARIA Y EQUIPOS (RET 50%)</t>
  </si>
  <si>
    <t>F-20184</t>
  </si>
  <si>
    <t xml:space="preserve">MARISOL VELAZQUEZ BALDERAS </t>
  </si>
  <si>
    <t xml:space="preserve">mariocal2000@hotmail.com </t>
  </si>
  <si>
    <t>464 653 35 47</t>
  </si>
  <si>
    <t>mvelazquez-1985@hotmail.com</t>
  </si>
  <si>
    <t xml:space="preserve">473 459 32 26 </t>
  </si>
  <si>
    <t xml:space="preserve">NORMA YESENIA LOPEZ LUNA  </t>
  </si>
  <si>
    <t xml:space="preserve">missi.luna93@gmail.com </t>
  </si>
  <si>
    <t>444 862 79 78</t>
  </si>
  <si>
    <t xml:space="preserve">no socio </t>
  </si>
  <si>
    <t>F-20189</t>
  </si>
  <si>
    <t>F-20190</t>
  </si>
  <si>
    <t>F-20191</t>
  </si>
  <si>
    <t xml:space="preserve">RESPUESTA AUTORIZACION RET </t>
  </si>
  <si>
    <t>F-20196</t>
  </si>
  <si>
    <t>F-20197</t>
  </si>
  <si>
    <t>F-20198</t>
  </si>
  <si>
    <t>F-20206</t>
  </si>
  <si>
    <t>F-20212</t>
  </si>
  <si>
    <t>F-20211</t>
  </si>
  <si>
    <t>F-20210</t>
  </si>
  <si>
    <t>F-20231</t>
  </si>
  <si>
    <t>F-20233</t>
  </si>
  <si>
    <t>F-20234</t>
  </si>
  <si>
    <t>F-20239</t>
  </si>
  <si>
    <t>F-20241</t>
  </si>
  <si>
    <t>F-20245, 20250</t>
  </si>
  <si>
    <t>F-20246, 20251</t>
  </si>
  <si>
    <t>F-20263</t>
  </si>
  <si>
    <t>F-01</t>
  </si>
  <si>
    <t>F-02</t>
  </si>
  <si>
    <t>F-20252</t>
  </si>
  <si>
    <t>F-20269</t>
  </si>
  <si>
    <t>F-20287</t>
  </si>
  <si>
    <t>F-20288</t>
  </si>
  <si>
    <t>F-20285</t>
  </si>
  <si>
    <t>F-20283</t>
  </si>
  <si>
    <t>F-20290</t>
  </si>
  <si>
    <t>F-20289</t>
  </si>
  <si>
    <t>F-20292</t>
  </si>
  <si>
    <t>F-20296</t>
  </si>
  <si>
    <t>ENERO. 2024</t>
  </si>
  <si>
    <t>F-20303</t>
  </si>
  <si>
    <t>F-20314</t>
  </si>
  <si>
    <t>F-20324</t>
  </si>
  <si>
    <t>FEBRERO. 2024</t>
  </si>
  <si>
    <t>MAC-18 GENERACIÓN</t>
  </si>
  <si>
    <t>MAC-17 GENERACIÓN</t>
  </si>
  <si>
    <t>F-20341</t>
  </si>
  <si>
    <t>F-30343</t>
  </si>
  <si>
    <t>F-30342</t>
  </si>
  <si>
    <t>F-20319</t>
  </si>
  <si>
    <t>MARZO. 2024</t>
  </si>
  <si>
    <t>SOCIO 2024</t>
  </si>
  <si>
    <t>F-20352</t>
  </si>
  <si>
    <t>F-20356</t>
  </si>
  <si>
    <t>F-20357</t>
  </si>
  <si>
    <t>F-20361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</si>
</sst>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&quot;$&quot;#,##0.00"/>
    <numFmt numFmtId="168" formatCode="_-[$€-2]* #,##0.00_-;\-[$€-2]* #,##0.00_-;_-[$€-2]* &quot;-&quot;??_-"/>
    <numFmt numFmtId="169" formatCode="[$-1540A]dd\-mmm\-yy;@"/>
    <numFmt numFmtId="170" formatCode="_-* #,##0_-;\-* #,##0_-;_-* &quot;-&quot;??_-;_-@_-"/>
  </numFmts>
  <fonts count="1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mbria"/>
      <family val="1"/>
    </font>
    <font>
      <sz val="13"/>
      <color theme="1"/>
      <name val="Cambria"/>
      <family val="1"/>
    </font>
    <font>
      <sz val="10"/>
      <color theme="1"/>
      <name val="Cambria"/>
      <family val="1"/>
    </font>
    <font>
      <b/>
      <sz val="15"/>
      <color theme="1"/>
      <name val="Cambria"/>
      <family val="1"/>
    </font>
    <font>
      <b/>
      <sz val="13"/>
      <color theme="1"/>
      <name val="Cambria"/>
      <family val="1"/>
    </font>
    <font>
      <b/>
      <sz val="11"/>
      <color theme="1"/>
      <name val="Cambria"/>
      <family val="1"/>
    </font>
    <font>
      <sz val="14"/>
      <name val="Arial"/>
      <family val="2"/>
    </font>
    <font>
      <sz val="11"/>
      <name val="Cambria"/>
      <family val="1"/>
    </font>
    <font>
      <b/>
      <sz val="11"/>
      <name val="Arial"/>
      <family val="2"/>
    </font>
    <font>
      <sz val="10"/>
      <name val="Cambria"/>
      <family val="1"/>
    </font>
    <font>
      <sz val="9"/>
      <color rgb="FFFF0000"/>
      <name val="Cambria"/>
      <family val="1"/>
    </font>
    <font>
      <sz val="11"/>
      <color rgb="FFFF0000"/>
      <name val="Cambria"/>
      <family val="1"/>
    </font>
    <font>
      <sz val="8"/>
      <color theme="1"/>
      <name val="Cambria"/>
      <family val="1"/>
    </font>
    <font>
      <sz val="9"/>
      <color theme="1"/>
      <name val="Cambria"/>
      <family val="1"/>
    </font>
    <font>
      <sz val="10"/>
      <color rgb="FF0070C0"/>
      <name val="Cambria"/>
      <family val="1"/>
    </font>
    <font>
      <sz val="10"/>
      <color rgb="FFFF0000"/>
      <name val="Cambria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9"/>
      <name val="Cambria"/>
      <family val="1"/>
    </font>
    <font>
      <sz val="10"/>
      <color rgb="FF6600CC"/>
      <name val="Cambria"/>
      <family val="1"/>
    </font>
    <font>
      <sz val="10"/>
      <color rgb="FF7030A0"/>
      <name val="Cambria"/>
      <family val="1"/>
    </font>
    <font>
      <sz val="11"/>
      <color rgb="FF00B0F0"/>
      <name val="Cambria"/>
      <family val="1"/>
    </font>
    <font>
      <sz val="10"/>
      <color rgb="FF00B050"/>
      <name val="Cambria"/>
      <family val="1"/>
    </font>
    <font>
      <sz val="11"/>
      <color rgb="FFFF0000"/>
      <name val="Calibri"/>
      <family val="2"/>
      <scheme val="minor"/>
    </font>
    <font>
      <u/>
      <sz val="9.35"/>
      <color theme="10"/>
      <name val="Calibri"/>
      <family val="2"/>
    </font>
    <font>
      <b/>
      <sz val="12"/>
      <name val="Arial"/>
      <family val="2"/>
    </font>
    <font>
      <sz val="11"/>
      <color theme="1"/>
      <name val="Wingdings"/>
      <charset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theme="1"/>
      <name val="Arial Unicode MS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8"/>
      <name val="Arial"/>
      <family val="2"/>
    </font>
    <font>
      <b/>
      <sz val="12"/>
      <color theme="1"/>
      <name val="Cambria"/>
      <family val="1"/>
    </font>
    <font>
      <sz val="15"/>
      <name val="Arial"/>
      <family val="2"/>
    </font>
    <font>
      <u/>
      <sz val="11"/>
      <color theme="10"/>
      <name val="Calibri"/>
      <family val="2"/>
      <scheme val="minor"/>
    </font>
    <font>
      <sz val="14"/>
      <name val="Cambria"/>
      <family val="1"/>
    </font>
    <font>
      <b/>
      <sz val="10"/>
      <color theme="1"/>
      <name val="Cambria"/>
      <family val="1"/>
    </font>
    <font>
      <sz val="11"/>
      <name val="Calibri"/>
      <family val="2"/>
      <scheme val="minor"/>
    </font>
    <font>
      <sz val="10"/>
      <color theme="1"/>
      <name val="Century Gothic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26"/>
      <color indexed="9"/>
      <name val="Century Gothic"/>
      <family val="2"/>
    </font>
    <font>
      <b/>
      <sz val="10"/>
      <color indexed="9"/>
      <name val="Century Gothic"/>
      <family val="2"/>
    </font>
    <font>
      <b/>
      <sz val="11"/>
      <color indexed="9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u/>
      <sz val="8"/>
      <color indexed="12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8"/>
      <name val="Century Gothic"/>
      <family val="2"/>
    </font>
    <font>
      <b/>
      <sz val="8"/>
      <color indexed="61"/>
      <name val="Century Gothic"/>
      <family val="2"/>
    </font>
    <font>
      <b/>
      <sz val="10"/>
      <color indexed="61"/>
      <name val="Calibri"/>
      <family val="2"/>
    </font>
    <font>
      <sz val="11"/>
      <color indexed="61"/>
      <name val="Calibri"/>
      <family val="2"/>
    </font>
    <font>
      <sz val="9"/>
      <color indexed="61"/>
      <name val="Calibri"/>
      <family val="2"/>
    </font>
    <font>
      <u/>
      <sz val="8"/>
      <color indexed="61"/>
      <name val="Calibri"/>
      <family val="2"/>
    </font>
    <font>
      <sz val="15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sz val="12"/>
      <color indexed="9"/>
      <name val="Century Gothic"/>
      <family val="2"/>
    </font>
    <font>
      <b/>
      <sz val="12"/>
      <color indexed="9"/>
      <name val="Century Gothic"/>
      <family val="2"/>
    </font>
    <font>
      <sz val="11"/>
      <color indexed="9"/>
      <name val="Century Gothic"/>
      <family val="2"/>
    </font>
    <font>
      <sz val="10"/>
      <color indexed="9"/>
      <name val="Century Gothic"/>
      <family val="2"/>
    </font>
    <font>
      <b/>
      <sz val="11"/>
      <color indexed="9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sz val="14"/>
      <color indexed="8"/>
      <name val="Century Gothic"/>
      <family val="2"/>
    </font>
    <font>
      <b/>
      <sz val="15"/>
      <color indexed="9"/>
      <name val="Century Gothic"/>
      <family val="2"/>
    </font>
    <font>
      <u/>
      <sz val="16"/>
      <color indexed="12"/>
      <name val="Arial"/>
      <family val="2"/>
    </font>
    <font>
      <sz val="16"/>
      <color indexed="8"/>
      <name val="Century Gothic"/>
      <family val="2"/>
    </font>
    <font>
      <sz val="15"/>
      <color indexed="10"/>
      <name val="Century Gothic"/>
      <family val="2"/>
    </font>
    <font>
      <sz val="15"/>
      <color indexed="8"/>
      <name val="Century Gothic"/>
      <family val="2"/>
    </font>
    <font>
      <sz val="12"/>
      <color indexed="8"/>
      <name val="Century Gothic"/>
      <family val="2"/>
    </font>
    <font>
      <b/>
      <sz val="15"/>
      <color indexed="8"/>
      <name val="Century Gothic"/>
      <family val="2"/>
    </font>
    <font>
      <b/>
      <sz val="12"/>
      <color indexed="8"/>
      <name val="Century Gothic"/>
      <family val="2"/>
    </font>
    <font>
      <sz val="10"/>
      <name val="Arial"/>
      <family val="2"/>
    </font>
    <font>
      <sz val="14"/>
      <color indexed="9"/>
      <name val="Century Gothic"/>
      <family val="2"/>
    </font>
    <font>
      <b/>
      <sz val="18"/>
      <color indexed="9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FFFFFF"/>
      <name val="Arial"/>
      <family val="2"/>
    </font>
    <font>
      <b/>
      <sz val="12"/>
      <color theme="1"/>
      <name val="Times New Roman"/>
      <family val="1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Cambria"/>
      <family val="1"/>
    </font>
    <font>
      <b/>
      <sz val="10"/>
      <color theme="0"/>
      <name val="Century Gothic"/>
      <family val="2"/>
    </font>
    <font>
      <b/>
      <sz val="10"/>
      <name val="Century Gothic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B3281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8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5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165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5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6" fontId="38" fillId="0" borderId="0"/>
    <xf numFmtId="0" fontId="38" fillId="0" borderId="0"/>
    <xf numFmtId="0" fontId="35" fillId="0" borderId="0"/>
    <xf numFmtId="0" fontId="37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9" fillId="0" borderId="0">
      <alignment horizontal="center" vertical="center"/>
    </xf>
    <xf numFmtId="166" fontId="40" fillId="0" borderId="0">
      <alignment horizontal="center" vertical="center" wrapText="1"/>
    </xf>
    <xf numFmtId="0" fontId="43" fillId="0" borderId="0" applyNumberForma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35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38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6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6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0" fontId="92" fillId="0" borderId="0"/>
    <xf numFmtId="0" fontId="64" fillId="0" borderId="0" applyNumberFormat="0" applyFill="0" applyBorder="0" applyAlignment="0" applyProtection="0">
      <alignment vertical="top"/>
      <protection locked="0"/>
    </xf>
    <xf numFmtId="165" fontId="35" fillId="0" borderId="0" applyFont="0" applyFill="0" applyBorder="0" applyAlignment="0" applyProtection="0"/>
  </cellStyleXfs>
  <cellXfs count="850">
    <xf numFmtId="0" fontId="0" fillId="0" borderId="0" xfId="0"/>
    <xf numFmtId="0" fontId="3" fillId="0" borderId="0" xfId="0" applyFont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4" fillId="0" borderId="0" xfId="0" applyFo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center"/>
    </xf>
    <xf numFmtId="0" fontId="3" fillId="2" borderId="0" xfId="0" applyFont="1" applyFill="1"/>
    <xf numFmtId="165" fontId="3" fillId="2" borderId="0" xfId="0" applyNumberFormat="1" applyFont="1" applyFill="1" applyAlignment="1">
      <alignment horizontal="center"/>
    </xf>
    <xf numFmtId="0" fontId="10" fillId="0" borderId="0" xfId="0" applyFont="1"/>
    <xf numFmtId="0" fontId="5" fillId="0" borderId="0" xfId="0" applyFont="1"/>
    <xf numFmtId="165" fontId="12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165" fontId="12" fillId="0" borderId="0" xfId="0" applyNumberFormat="1" applyFont="1" applyAlignment="1">
      <alignment horizontal="right"/>
    </xf>
    <xf numFmtId="0" fontId="14" fillId="0" borderId="0" xfId="0" applyFont="1"/>
    <xf numFmtId="165" fontId="5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5" fontId="17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0" fillId="0" borderId="0" xfId="0" applyFont="1"/>
    <xf numFmtId="0" fontId="20" fillId="0" borderId="5" xfId="0" applyFont="1" applyBorder="1"/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10" fontId="21" fillId="3" borderId="11" xfId="0" applyNumberFormat="1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9" fillId="0" borderId="13" xfId="0" applyFont="1" applyBorder="1"/>
    <xf numFmtId="16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0" fontId="20" fillId="0" borderId="19" xfId="0" applyFont="1" applyBorder="1"/>
    <xf numFmtId="0" fontId="20" fillId="0" borderId="20" xfId="0" applyFont="1" applyBorder="1"/>
    <xf numFmtId="4" fontId="0" fillId="0" borderId="21" xfId="0" applyNumberFormat="1" applyBorder="1"/>
    <xf numFmtId="4" fontId="22" fillId="0" borderId="22" xfId="0" applyNumberFormat="1" applyFont="1" applyBorder="1"/>
    <xf numFmtId="4" fontId="22" fillId="0" borderId="23" xfId="0" applyNumberFormat="1" applyFont="1" applyBorder="1"/>
    <xf numFmtId="4" fontId="22" fillId="0" borderId="21" xfId="0" applyNumberFormat="1" applyFont="1" applyBorder="1"/>
    <xf numFmtId="165" fontId="12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24" fillId="0" borderId="0" xfId="0" applyNumberFormat="1" applyFont="1"/>
    <xf numFmtId="165" fontId="25" fillId="0" borderId="0" xfId="0" applyNumberFormat="1" applyFont="1"/>
    <xf numFmtId="0" fontId="26" fillId="0" borderId="0" xfId="0" applyFont="1"/>
    <xf numFmtId="165" fontId="27" fillId="0" borderId="0" xfId="0" applyNumberFormat="1" applyFont="1"/>
    <xf numFmtId="165" fontId="27" fillId="0" borderId="0" xfId="0" applyNumberFormat="1" applyFont="1" applyAlignment="1">
      <alignment horizontal="left"/>
    </xf>
    <xf numFmtId="165" fontId="5" fillId="4" borderId="0" xfId="0" applyNumberFormat="1" applyFont="1" applyFill="1"/>
    <xf numFmtId="165" fontId="5" fillId="5" borderId="0" xfId="0" applyNumberFormat="1" applyFont="1" applyFill="1"/>
    <xf numFmtId="165" fontId="5" fillId="6" borderId="0" xfId="0" applyNumberFormat="1" applyFont="1" applyFill="1"/>
    <xf numFmtId="165" fontId="5" fillId="6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" fontId="0" fillId="0" borderId="24" xfId="0" applyNumberFormat="1" applyBorder="1"/>
    <xf numFmtId="165" fontId="5" fillId="7" borderId="0" xfId="0" applyNumberFormat="1" applyFont="1" applyFill="1" applyAlignment="1">
      <alignment horizontal="center"/>
    </xf>
    <xf numFmtId="165" fontId="5" fillId="7" borderId="0" xfId="0" applyNumberFormat="1" applyFont="1" applyFill="1"/>
    <xf numFmtId="4" fontId="0" fillId="0" borderId="25" xfId="0" applyNumberFormat="1" applyBorder="1"/>
    <xf numFmtId="4" fontId="22" fillId="0" borderId="15" xfId="0" applyNumberFormat="1" applyFont="1" applyBorder="1"/>
    <xf numFmtId="4" fontId="28" fillId="0" borderId="16" xfId="0" applyNumberFormat="1" applyFont="1" applyBorder="1"/>
    <xf numFmtId="4" fontId="0" fillId="0" borderId="0" xfId="0" applyNumberFormat="1"/>
    <xf numFmtId="16" fontId="0" fillId="0" borderId="15" xfId="0" applyNumberFormat="1" applyBorder="1"/>
    <xf numFmtId="0" fontId="30" fillId="0" borderId="0" xfId="0" applyFont="1" applyAlignment="1">
      <alignment horizontal="center"/>
    </xf>
    <xf numFmtId="4" fontId="34" fillId="0" borderId="18" xfId="0" applyNumberFormat="1" applyFont="1" applyBorder="1"/>
    <xf numFmtId="165" fontId="5" fillId="8" borderId="0" xfId="0" applyNumberFormat="1" applyFont="1" applyFill="1"/>
    <xf numFmtId="0" fontId="5" fillId="8" borderId="0" xfId="0" applyFont="1" applyFill="1"/>
    <xf numFmtId="0" fontId="31" fillId="0" borderId="0" xfId="0" applyFont="1" applyAlignment="1">
      <alignment horizontal="left" vertical="center" readingOrder="1"/>
    </xf>
    <xf numFmtId="165" fontId="3" fillId="0" borderId="0" xfId="2" applyFont="1"/>
    <xf numFmtId="165" fontId="12" fillId="0" borderId="0" xfId="0" applyNumberFormat="1" applyFont="1"/>
    <xf numFmtId="165" fontId="12" fillId="0" borderId="0" xfId="2" applyFont="1" applyAlignment="1">
      <alignment horizontal="center"/>
    </xf>
    <xf numFmtId="9" fontId="10" fillId="0" borderId="0" xfId="0" applyNumberFormat="1" applyFont="1"/>
    <xf numFmtId="0" fontId="7" fillId="7" borderId="0" xfId="0" applyFont="1" applyFill="1" applyAlignment="1">
      <alignment horizontal="center"/>
    </xf>
    <xf numFmtId="165" fontId="18" fillId="0" borderId="0" xfId="0" applyNumberFormat="1" applyFont="1"/>
    <xf numFmtId="165" fontId="12" fillId="7" borderId="0" xfId="0" applyNumberFormat="1" applyFont="1" applyFill="1"/>
    <xf numFmtId="165" fontId="0" fillId="0" borderId="0" xfId="2" applyFont="1"/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4" fontId="22" fillId="0" borderId="0" xfId="0" applyNumberFormat="1" applyFont="1"/>
    <xf numFmtId="16" fontId="0" fillId="0" borderId="0" xfId="0" applyNumberFormat="1"/>
    <xf numFmtId="165" fontId="41" fillId="0" borderId="0" xfId="0" applyNumberFormat="1" applyFont="1"/>
    <xf numFmtId="0" fontId="3" fillId="0" borderId="15" xfId="0" applyFont="1" applyBorder="1"/>
    <xf numFmtId="0" fontId="7" fillId="0" borderId="15" xfId="0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43" fillId="0" borderId="15" xfId="22" applyNumberFormat="1" applyFill="1" applyBorder="1" applyAlignment="1">
      <alignment horizontal="center"/>
    </xf>
    <xf numFmtId="0" fontId="10" fillId="0" borderId="15" xfId="0" applyFont="1" applyBorder="1"/>
    <xf numFmtId="0" fontId="5" fillId="0" borderId="15" xfId="0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0" fontId="43" fillId="0" borderId="15" xfId="22" applyBorder="1" applyAlignment="1">
      <alignment horizontal="center" vertical="center"/>
    </xf>
    <xf numFmtId="0" fontId="43" fillId="0" borderId="15" xfId="22" applyBorder="1" applyAlignment="1">
      <alignment horizontal="center"/>
    </xf>
    <xf numFmtId="0" fontId="43" fillId="0" borderId="0" xfId="22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165" fontId="43" fillId="0" borderId="0" xfId="22" applyNumberFormat="1" applyFill="1" applyBorder="1" applyAlignment="1">
      <alignment horizontal="center"/>
    </xf>
    <xf numFmtId="0" fontId="3" fillId="9" borderId="0" xfId="0" applyFont="1" applyFill="1"/>
    <xf numFmtId="0" fontId="3" fillId="7" borderId="0" xfId="0" applyFont="1" applyFill="1"/>
    <xf numFmtId="0" fontId="26" fillId="7" borderId="0" xfId="0" applyFont="1" applyFill="1"/>
    <xf numFmtId="0" fontId="0" fillId="7" borderId="0" xfId="0" applyFill="1" applyAlignment="1">
      <alignment horizontal="center"/>
    </xf>
    <xf numFmtId="165" fontId="3" fillId="7" borderId="0" xfId="0" applyNumberFormat="1" applyFont="1" applyFill="1"/>
    <xf numFmtId="0" fontId="0" fillId="0" borderId="0" xfId="0" applyAlignment="1">
      <alignment horizontal="center"/>
    </xf>
    <xf numFmtId="0" fontId="3" fillId="0" borderId="0" xfId="2" applyNumberFormat="1" applyFont="1"/>
    <xf numFmtId="0" fontId="44" fillId="7" borderId="0" xfId="0" applyFont="1" applyFill="1"/>
    <xf numFmtId="0" fontId="19" fillId="0" borderId="14" xfId="0" applyFont="1" applyBorder="1"/>
    <xf numFmtId="0" fontId="19" fillId="0" borderId="15" xfId="0" applyFont="1" applyBorder="1"/>
    <xf numFmtId="4" fontId="28" fillId="0" borderId="25" xfId="0" applyNumberFormat="1" applyFont="1" applyBorder="1"/>
    <xf numFmtId="4" fontId="19" fillId="0" borderId="0" xfId="0" applyNumberFormat="1" applyFont="1" applyAlignment="1">
      <alignment horizontal="center"/>
    </xf>
    <xf numFmtId="164" fontId="0" fillId="0" borderId="0" xfId="0" applyNumberFormat="1"/>
    <xf numFmtId="167" fontId="0" fillId="0" borderId="0" xfId="0" applyNumberFormat="1"/>
    <xf numFmtId="14" fontId="0" fillId="0" borderId="0" xfId="0" applyNumberFormat="1"/>
    <xf numFmtId="167" fontId="0" fillId="0" borderId="29" xfId="0" applyNumberFormat="1" applyBorder="1"/>
    <xf numFmtId="0" fontId="19" fillId="0" borderId="0" xfId="0" applyFont="1"/>
    <xf numFmtId="4" fontId="19" fillId="0" borderId="0" xfId="0" applyNumberFormat="1" applyFont="1"/>
    <xf numFmtId="0" fontId="8" fillId="0" borderId="15" xfId="0" applyFon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3" fillId="10" borderId="0" xfId="0" applyFont="1" applyFill="1"/>
    <xf numFmtId="165" fontId="45" fillId="0" borderId="0" xfId="0" applyNumberFormat="1" applyFont="1" applyAlignment="1">
      <alignment horizontal="center"/>
    </xf>
    <xf numFmtId="0" fontId="3" fillId="11" borderId="0" xfId="0" applyFont="1" applyFill="1"/>
    <xf numFmtId="0" fontId="26" fillId="9" borderId="0" xfId="0" applyFont="1" applyFill="1"/>
    <xf numFmtId="165" fontId="12" fillId="9" borderId="0" xfId="0" applyNumberFormat="1" applyFont="1" applyFill="1" applyAlignment="1">
      <alignment horizontal="center"/>
    </xf>
    <xf numFmtId="165" fontId="12" fillId="9" borderId="0" xfId="2" applyFont="1" applyFill="1" applyAlignment="1">
      <alignment horizontal="center"/>
    </xf>
    <xf numFmtId="165" fontId="12" fillId="9" borderId="0" xfId="0" applyNumberFormat="1" applyFont="1" applyFill="1" applyAlignment="1">
      <alignment horizontal="left"/>
    </xf>
    <xf numFmtId="165" fontId="5" fillId="9" borderId="0" xfId="0" applyNumberFormat="1" applyFont="1" applyFill="1" applyAlignment="1">
      <alignment horizontal="center"/>
    </xf>
    <xf numFmtId="165" fontId="5" fillId="9" borderId="0" xfId="0" applyNumberFormat="1" applyFont="1" applyFill="1"/>
    <xf numFmtId="165" fontId="3" fillId="9" borderId="0" xfId="0" applyNumberFormat="1" applyFont="1" applyFill="1"/>
    <xf numFmtId="0" fontId="19" fillId="0" borderId="30" xfId="0" applyFont="1" applyBorder="1"/>
    <xf numFmtId="4" fontId="28" fillId="0" borderId="18" xfId="0" applyNumberFormat="1" applyFont="1" applyBorder="1"/>
    <xf numFmtId="0" fontId="0" fillId="0" borderId="15" xfId="0" applyBorder="1" applyAlignment="1">
      <alignment horizontal="right"/>
    </xf>
    <xf numFmtId="17" fontId="3" fillId="0" borderId="0" xfId="0" applyNumberFormat="1" applyFont="1" applyAlignment="1">
      <alignment horizontal="center"/>
    </xf>
    <xf numFmtId="0" fontId="3" fillId="12" borderId="0" xfId="0" applyFont="1" applyFill="1"/>
    <xf numFmtId="165" fontId="3" fillId="9" borderId="0" xfId="0" applyNumberFormat="1" applyFont="1" applyFill="1" applyAlignment="1">
      <alignment horizontal="center"/>
    </xf>
    <xf numFmtId="165" fontId="3" fillId="2" borderId="0" xfId="0" applyNumberFormat="1" applyFont="1" applyFill="1"/>
    <xf numFmtId="0" fontId="19" fillId="0" borderId="0" xfId="0" applyFont="1" applyAlignment="1">
      <alignment horizontal="center"/>
    </xf>
    <xf numFmtId="0" fontId="46" fillId="0" borderId="15" xfId="22" applyFont="1" applyBorder="1" applyAlignment="1">
      <alignment vertical="center"/>
    </xf>
    <xf numFmtId="0" fontId="43" fillId="0" borderId="15" xfId="22" applyBorder="1" applyAlignment="1">
      <alignment vertical="center"/>
    </xf>
    <xf numFmtId="0" fontId="47" fillId="0" borderId="15" xfId="0" applyFont="1" applyBorder="1" applyAlignment="1">
      <alignment vertical="center"/>
    </xf>
    <xf numFmtId="0" fontId="43" fillId="0" borderId="15" xfId="22" applyBorder="1"/>
    <xf numFmtId="0" fontId="48" fillId="0" borderId="15" xfId="0" applyFont="1" applyBorder="1"/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right"/>
    </xf>
    <xf numFmtId="4" fontId="0" fillId="3" borderId="0" xfId="0" applyNumberFormat="1" applyFill="1"/>
    <xf numFmtId="0" fontId="0" fillId="3" borderId="0" xfId="0" applyFill="1"/>
    <xf numFmtId="167" fontId="0" fillId="3" borderId="0" xfId="0" applyNumberFormat="1" applyFill="1"/>
    <xf numFmtId="0" fontId="51" fillId="3" borderId="0" xfId="0" applyFont="1" applyFill="1" applyAlignment="1">
      <alignment horizontal="center" vertical="center" wrapText="1"/>
    </xf>
    <xf numFmtId="0" fontId="52" fillId="3" borderId="0" xfId="0" applyFont="1" applyFill="1" applyAlignment="1">
      <alignment horizontal="center" wrapText="1"/>
    </xf>
    <xf numFmtId="0" fontId="52" fillId="3" borderId="0" xfId="0" applyFont="1" applyFill="1" applyAlignment="1">
      <alignment horizontal="center"/>
    </xf>
    <xf numFmtId="4" fontId="52" fillId="3" borderId="0" xfId="0" applyNumberFormat="1" applyFont="1" applyFill="1" applyAlignment="1">
      <alignment horizontal="center" wrapText="1"/>
    </xf>
    <xf numFmtId="0" fontId="52" fillId="3" borderId="0" xfId="0" applyFont="1" applyFill="1"/>
    <xf numFmtId="4" fontId="52" fillId="3" borderId="0" xfId="0" applyNumberFormat="1" applyFont="1" applyFill="1" applyAlignment="1">
      <alignment horizontal="center" wrapText="1" shrinkToFit="1"/>
    </xf>
    <xf numFmtId="0" fontId="52" fillId="3" borderId="0" xfId="0" applyFont="1" applyFill="1" applyAlignment="1">
      <alignment wrapText="1"/>
    </xf>
    <xf numFmtId="167" fontId="49" fillId="3" borderId="0" xfId="0" applyNumberFormat="1" applyFont="1" applyFill="1" applyAlignment="1">
      <alignment wrapText="1"/>
    </xf>
    <xf numFmtId="0" fontId="49" fillId="3" borderId="0" xfId="0" applyFont="1" applyFill="1" applyAlignment="1">
      <alignment wrapText="1"/>
    </xf>
    <xf numFmtId="4" fontId="49" fillId="3" borderId="0" xfId="0" applyNumberFormat="1" applyFont="1" applyFill="1" applyAlignment="1">
      <alignment wrapText="1"/>
    </xf>
    <xf numFmtId="0" fontId="53" fillId="13" borderId="0" xfId="0" applyFont="1" applyFill="1" applyAlignment="1">
      <alignment horizontal="left" vertical="center" wrapText="1"/>
    </xf>
    <xf numFmtId="0" fontId="29" fillId="0" borderId="15" xfId="1" applyBorder="1" applyAlignment="1" applyProtection="1"/>
    <xf numFmtId="4" fontId="0" fillId="14" borderId="0" xfId="0" applyNumberFormat="1" applyFill="1"/>
    <xf numFmtId="4" fontId="0" fillId="15" borderId="0" xfId="0" applyNumberFormat="1" applyFill="1"/>
    <xf numFmtId="4" fontId="0" fillId="16" borderId="0" xfId="0" applyNumberFormat="1" applyFill="1"/>
    <xf numFmtId="4" fontId="0" fillId="17" borderId="0" xfId="0" applyNumberFormat="1" applyFill="1"/>
    <xf numFmtId="4" fontId="0" fillId="18" borderId="0" xfId="0" applyNumberFormat="1" applyFill="1"/>
    <xf numFmtId="4" fontId="0" fillId="10" borderId="0" xfId="0" applyNumberFormat="1" applyFill="1"/>
    <xf numFmtId="4" fontId="0" fillId="19" borderId="0" xfId="0" applyNumberFormat="1" applyFill="1"/>
    <xf numFmtId="4" fontId="0" fillId="20" borderId="0" xfId="0" applyNumberFormat="1" applyFill="1" applyAlignment="1">
      <alignment vertical="center"/>
    </xf>
    <xf numFmtId="167" fontId="0" fillId="21" borderId="0" xfId="0" applyNumberFormat="1" applyFill="1"/>
    <xf numFmtId="4" fontId="0" fillId="21" borderId="0" xfId="0" applyNumberFormat="1" applyFill="1"/>
    <xf numFmtId="4" fontId="0" fillId="22" borderId="0" xfId="0" applyNumberFormat="1" applyFill="1"/>
    <xf numFmtId="167" fontId="0" fillId="18" borderId="0" xfId="0" applyNumberFormat="1" applyFill="1" applyAlignment="1">
      <alignment vertical="center"/>
    </xf>
    <xf numFmtId="167" fontId="0" fillId="19" borderId="0" xfId="0" applyNumberFormat="1" applyFill="1"/>
    <xf numFmtId="167" fontId="0" fillId="23" borderId="0" xfId="0" applyNumberFormat="1" applyFill="1"/>
    <xf numFmtId="167" fontId="0" fillId="24" borderId="0" xfId="0" applyNumberFormat="1" applyFill="1"/>
    <xf numFmtId="2" fontId="37" fillId="25" borderId="0" xfId="0" applyNumberFormat="1" applyFont="1" applyFill="1" applyAlignment="1">
      <alignment horizontal="right" vertical="center"/>
    </xf>
    <xf numFmtId="0" fontId="53" fillId="26" borderId="0" xfId="0" applyFont="1" applyFill="1" applyAlignment="1">
      <alignment vertical="center"/>
    </xf>
    <xf numFmtId="167" fontId="0" fillId="27" borderId="0" xfId="0" applyNumberFormat="1" applyFill="1"/>
    <xf numFmtId="167" fontId="0" fillId="12" borderId="0" xfId="0" applyNumberFormat="1" applyFill="1"/>
    <xf numFmtId="167" fontId="0" fillId="28" borderId="0" xfId="0" applyNumberFormat="1" applyFill="1"/>
    <xf numFmtId="0" fontId="29" fillId="0" borderId="15" xfId="1" applyBorder="1" applyAlignment="1" applyProtection="1">
      <alignment wrapText="1"/>
    </xf>
    <xf numFmtId="0" fontId="54" fillId="9" borderId="0" xfId="0" applyFont="1" applyFill="1" applyAlignment="1">
      <alignment horizontal="left" indent="1"/>
    </xf>
    <xf numFmtId="0" fontId="53" fillId="18" borderId="0" xfId="0" applyFont="1" applyFill="1" applyAlignment="1">
      <alignment vertical="center"/>
    </xf>
    <xf numFmtId="0" fontId="29" fillId="0" borderId="32" xfId="1" applyFill="1" applyBorder="1" applyAlignment="1" applyProtection="1"/>
    <xf numFmtId="4" fontId="0" fillId="27" borderId="0" xfId="0" applyNumberFormat="1" applyFill="1"/>
    <xf numFmtId="4" fontId="0" fillId="9" borderId="0" xfId="0" applyNumberFormat="1" applyFill="1"/>
    <xf numFmtId="0" fontId="29" fillId="0" borderId="32" xfId="1" quotePrefix="1" applyFill="1" applyBorder="1" applyAlignment="1" applyProtection="1"/>
    <xf numFmtId="0" fontId="0" fillId="29" borderId="0" xfId="0" applyFill="1"/>
    <xf numFmtId="0" fontId="0" fillId="30" borderId="0" xfId="0" applyFill="1"/>
    <xf numFmtId="167" fontId="0" fillId="20" borderId="0" xfId="0" applyNumberFormat="1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0" fillId="15" borderId="0" xfId="0" applyNumberFormat="1" applyFill="1" applyAlignment="1">
      <alignment vertical="center"/>
    </xf>
    <xf numFmtId="0" fontId="0" fillId="0" borderId="0" xfId="0" applyAlignment="1">
      <alignment vertical="center" wrapText="1"/>
    </xf>
    <xf numFmtId="4" fontId="0" fillId="16" borderId="0" xfId="0" applyNumberFormat="1" applyFill="1" applyAlignment="1">
      <alignment vertical="center"/>
    </xf>
    <xf numFmtId="4" fontId="0" fillId="17" borderId="0" xfId="0" applyNumberFormat="1" applyFill="1" applyAlignment="1">
      <alignment vertical="center"/>
    </xf>
    <xf numFmtId="4" fontId="0" fillId="18" borderId="0" xfId="0" applyNumberFormat="1" applyFill="1" applyAlignment="1">
      <alignment vertical="center"/>
    </xf>
    <xf numFmtId="4" fontId="46" fillId="18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167" fontId="0" fillId="27" borderId="0" xfId="0" applyNumberFormat="1" applyFill="1" applyAlignment="1">
      <alignment vertical="center"/>
    </xf>
    <xf numFmtId="4" fontId="0" fillId="21" borderId="0" xfId="0" applyNumberFormat="1" applyFill="1" applyAlignment="1">
      <alignment vertical="center"/>
    </xf>
    <xf numFmtId="167" fontId="0" fillId="23" borderId="0" xfId="0" applyNumberFormat="1" applyFill="1" applyAlignment="1">
      <alignment vertical="center"/>
    </xf>
    <xf numFmtId="167" fontId="0" fillId="28" borderId="0" xfId="0" applyNumberFormat="1" applyFill="1" applyAlignment="1">
      <alignment vertical="center"/>
    </xf>
    <xf numFmtId="167" fontId="0" fillId="24" borderId="0" xfId="0" applyNumberFormat="1" applyFill="1" applyAlignment="1">
      <alignment vertical="center"/>
    </xf>
    <xf numFmtId="167" fontId="0" fillId="0" borderId="0" xfId="0" applyNumberFormat="1" applyAlignment="1">
      <alignment vertical="center"/>
    </xf>
    <xf numFmtId="0" fontId="54" fillId="0" borderId="0" xfId="0" applyFont="1" applyAlignment="1">
      <alignment horizontal="left" indent="1"/>
    </xf>
    <xf numFmtId="0" fontId="0" fillId="23" borderId="0" xfId="0" applyFill="1"/>
    <xf numFmtId="0" fontId="0" fillId="24" borderId="0" xfId="0" applyFill="1"/>
    <xf numFmtId="0" fontId="0" fillId="31" borderId="0" xfId="0" applyFill="1" applyAlignment="1">
      <alignment horizontal="center"/>
    </xf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wrapText="1"/>
    </xf>
    <xf numFmtId="0" fontId="59" fillId="0" borderId="0" xfId="1" applyFont="1" applyFill="1" applyBorder="1" applyAlignment="1" applyProtection="1"/>
    <xf numFmtId="4" fontId="0" fillId="34" borderId="0" xfId="0" applyNumberFormat="1" applyFill="1"/>
    <xf numFmtId="0" fontId="55" fillId="15" borderId="0" xfId="0" applyFont="1" applyFill="1" applyAlignment="1">
      <alignment horizontal="center"/>
    </xf>
    <xf numFmtId="4" fontId="22" fillId="0" borderId="33" xfId="0" applyNumberFormat="1" applyFont="1" applyBorder="1"/>
    <xf numFmtId="165" fontId="0" fillId="0" borderId="0" xfId="0" applyNumberFormat="1"/>
    <xf numFmtId="165" fontId="0" fillId="0" borderId="0" xfId="0" applyNumberFormat="1" applyAlignment="1">
      <alignment horizontal="left"/>
    </xf>
    <xf numFmtId="169" fontId="38" fillId="0" borderId="31" xfId="0" applyNumberFormat="1" applyFont="1" applyBorder="1" applyAlignment="1">
      <alignment horizontal="center" vertical="center"/>
    </xf>
    <xf numFmtId="0" fontId="0" fillId="36" borderId="0" xfId="0" applyFill="1"/>
    <xf numFmtId="0" fontId="0" fillId="3" borderId="0" xfId="0" applyFill="1" applyAlignment="1">
      <alignment horizontal="center"/>
    </xf>
    <xf numFmtId="0" fontId="66" fillId="36" borderId="0" xfId="0" applyFont="1" applyFill="1" applyAlignment="1">
      <alignment horizontal="center"/>
    </xf>
    <xf numFmtId="0" fontId="67" fillId="35" borderId="0" xfId="0" applyFont="1" applyFill="1" applyAlignment="1">
      <alignment horizontal="center" vertical="center"/>
    </xf>
    <xf numFmtId="0" fontId="53" fillId="0" borderId="0" xfId="0" applyFont="1" applyAlignment="1">
      <alignment vertical="center"/>
    </xf>
    <xf numFmtId="4" fontId="0" fillId="37" borderId="0" xfId="0" applyNumberFormat="1" applyFill="1"/>
    <xf numFmtId="4" fontId="0" fillId="38" borderId="0" xfId="0" applyNumberFormat="1" applyFill="1"/>
    <xf numFmtId="0" fontId="53" fillId="13" borderId="0" xfId="0" applyFont="1" applyFill="1" applyAlignment="1">
      <alignment vertical="center"/>
    </xf>
    <xf numFmtId="4" fontId="0" fillId="39" borderId="0" xfId="0" applyNumberFormat="1" applyFill="1"/>
    <xf numFmtId="0" fontId="0" fillId="40" borderId="0" xfId="0" applyFill="1" applyAlignment="1">
      <alignment horizontal="center"/>
    </xf>
    <xf numFmtId="0" fontId="0" fillId="40" borderId="0" xfId="0" applyFill="1"/>
    <xf numFmtId="4" fontId="0" fillId="34" borderId="0" xfId="0" applyNumberFormat="1" applyFill="1" applyAlignment="1">
      <alignment wrapText="1"/>
    </xf>
    <xf numFmtId="4" fontId="0" fillId="20" borderId="0" xfId="0" applyNumberFormat="1" applyFill="1"/>
    <xf numFmtId="4" fontId="0" fillId="41" borderId="0" xfId="0" applyNumberFormat="1" applyFill="1"/>
    <xf numFmtId="4" fontId="0" fillId="42" borderId="0" xfId="0" applyNumberFormat="1" applyFill="1"/>
    <xf numFmtId="0" fontId="0" fillId="7" borderId="0" xfId="0" applyFill="1"/>
    <xf numFmtId="0" fontId="0" fillId="16" borderId="0" xfId="0" applyFill="1"/>
    <xf numFmtId="0" fontId="53" fillId="9" borderId="0" xfId="0" applyFont="1" applyFill="1" applyAlignment="1">
      <alignment vertical="center"/>
    </xf>
    <xf numFmtId="4" fontId="0" fillId="43" borderId="0" xfId="0" applyNumberFormat="1" applyFill="1"/>
    <xf numFmtId="0" fontId="59" fillId="0" borderId="0" xfId="1" applyFont="1" applyFill="1" applyBorder="1" applyAlignment="1" applyProtection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58" fillId="0" borderId="0" xfId="0" applyFont="1"/>
    <xf numFmtId="4" fontId="0" fillId="40" borderId="0" xfId="0" applyNumberFormat="1" applyFill="1"/>
    <xf numFmtId="0" fontId="67" fillId="43" borderId="0" xfId="0" applyFont="1" applyFill="1" applyAlignment="1">
      <alignment horizontal="center" vertical="center"/>
    </xf>
    <xf numFmtId="0" fontId="53" fillId="43" borderId="0" xfId="0" applyFont="1" applyFill="1" applyAlignment="1">
      <alignment vertical="center"/>
    </xf>
    <xf numFmtId="0" fontId="0" fillId="43" borderId="0" xfId="0" applyFill="1"/>
    <xf numFmtId="0" fontId="58" fillId="43" borderId="0" xfId="0" applyFont="1" applyFill="1"/>
    <xf numFmtId="0" fontId="0" fillId="43" borderId="0" xfId="0" applyFill="1" applyAlignment="1">
      <alignment horizontal="center"/>
    </xf>
    <xf numFmtId="0" fontId="59" fillId="43" borderId="0" xfId="1" applyFont="1" applyFill="1" applyBorder="1" applyAlignment="1" applyProtection="1"/>
    <xf numFmtId="0" fontId="67" fillId="0" borderId="0" xfId="0" applyFont="1" applyAlignment="1">
      <alignment horizontal="center" vertical="center"/>
    </xf>
    <xf numFmtId="0" fontId="68" fillId="44" borderId="0" xfId="0" applyFont="1" applyFill="1" applyAlignment="1">
      <alignment horizontal="center" vertical="center"/>
    </xf>
    <xf numFmtId="0" fontId="69" fillId="44" borderId="0" xfId="0" applyFont="1" applyFill="1" applyAlignment="1">
      <alignment vertical="center"/>
    </xf>
    <xf numFmtId="0" fontId="70" fillId="44" borderId="0" xfId="0" applyFont="1" applyFill="1"/>
    <xf numFmtId="0" fontId="71" fillId="44" borderId="0" xfId="0" applyFont="1" applyFill="1" applyAlignment="1">
      <alignment wrapText="1"/>
    </xf>
    <xf numFmtId="0" fontId="72" fillId="44" borderId="0" xfId="1" applyFont="1" applyFill="1" applyBorder="1" applyAlignment="1" applyProtection="1"/>
    <xf numFmtId="4" fontId="70" fillId="44" borderId="0" xfId="0" applyNumberFormat="1" applyFont="1" applyFill="1"/>
    <xf numFmtId="0" fontId="70" fillId="44" borderId="0" xfId="0" applyFont="1" applyFill="1" applyAlignment="1">
      <alignment horizontal="center"/>
    </xf>
    <xf numFmtId="0" fontId="70" fillId="0" borderId="0" xfId="0" applyFont="1"/>
    <xf numFmtId="0" fontId="70" fillId="36" borderId="0" xfId="0" applyFont="1" applyFill="1"/>
    <xf numFmtId="0" fontId="73" fillId="0" borderId="0" xfId="0" applyFont="1" applyAlignment="1">
      <alignment vertical="center"/>
    </xf>
    <xf numFmtId="0" fontId="73" fillId="3" borderId="0" xfId="0" applyFont="1" applyFill="1" applyAlignment="1">
      <alignment vertical="center"/>
    </xf>
    <xf numFmtId="4" fontId="73" fillId="0" borderId="0" xfId="0" applyNumberFormat="1" applyFont="1" applyAlignment="1">
      <alignment vertical="center"/>
    </xf>
    <xf numFmtId="0" fontId="73" fillId="36" borderId="0" xfId="0" applyFont="1" applyFill="1" applyAlignment="1">
      <alignment vertical="center"/>
    </xf>
    <xf numFmtId="0" fontId="19" fillId="36" borderId="0" xfId="0" applyFont="1" applyFill="1" applyAlignment="1">
      <alignment horizontal="center"/>
    </xf>
    <xf numFmtId="0" fontId="74" fillId="0" borderId="0" xfId="0" applyFont="1" applyAlignment="1">
      <alignment vertical="center"/>
    </xf>
    <xf numFmtId="4" fontId="0" fillId="0" borderId="0" xfId="0" applyNumberFormat="1" applyAlignment="1">
      <alignment horizontal="center"/>
    </xf>
    <xf numFmtId="0" fontId="0" fillId="36" borderId="0" xfId="0" applyFill="1" applyAlignment="1">
      <alignment horizontal="center"/>
    </xf>
    <xf numFmtId="0" fontId="55" fillId="0" borderId="0" xfId="0" applyFont="1"/>
    <xf numFmtId="0" fontId="0" fillId="18" borderId="0" xfId="0" applyFill="1"/>
    <xf numFmtId="0" fontId="76" fillId="45" borderId="0" xfId="0" applyFont="1" applyFill="1" applyAlignment="1">
      <alignment horizontal="center" vertical="center"/>
    </xf>
    <xf numFmtId="0" fontId="76" fillId="45" borderId="0" xfId="0" applyFont="1" applyFill="1" applyAlignment="1">
      <alignment vertical="center"/>
    </xf>
    <xf numFmtId="0" fontId="76" fillId="46" borderId="0" xfId="0" applyFont="1" applyFill="1" applyAlignment="1">
      <alignment horizontal="center" vertical="center"/>
    </xf>
    <xf numFmtId="0" fontId="77" fillId="45" borderId="0" xfId="0" applyFont="1" applyFill="1" applyAlignment="1">
      <alignment horizontal="center" vertical="center"/>
    </xf>
    <xf numFmtId="0" fontId="76" fillId="45" borderId="0" xfId="0" applyFont="1" applyFill="1" applyAlignment="1">
      <alignment horizontal="center" vertical="center" wrapText="1"/>
    </xf>
    <xf numFmtId="0" fontId="76" fillId="46" borderId="0" xfId="0" applyFont="1" applyFill="1" applyAlignment="1">
      <alignment horizontal="center" vertical="center" wrapText="1"/>
    </xf>
    <xf numFmtId="0" fontId="76" fillId="45" borderId="0" xfId="0" applyFont="1" applyFill="1" applyAlignment="1">
      <alignment vertical="center" wrapText="1"/>
    </xf>
    <xf numFmtId="0" fontId="77" fillId="45" borderId="0" xfId="0" applyFont="1" applyFill="1" applyAlignment="1">
      <alignment horizontal="center"/>
    </xf>
    <xf numFmtId="0" fontId="77" fillId="46" borderId="0" xfId="0" applyFont="1" applyFill="1" applyAlignment="1">
      <alignment horizontal="center"/>
    </xf>
    <xf numFmtId="0" fontId="77" fillId="45" borderId="0" xfId="0" applyFont="1" applyFill="1" applyAlignment="1">
      <alignment horizontal="center" vertical="center" wrapText="1"/>
    </xf>
    <xf numFmtId="0" fontId="77" fillId="47" borderId="0" xfId="0" applyFont="1" applyFill="1" applyAlignment="1">
      <alignment horizontal="center" vertical="center" wrapText="1"/>
    </xf>
    <xf numFmtId="0" fontId="81" fillId="46" borderId="0" xfId="0" applyFont="1" applyFill="1" applyAlignment="1">
      <alignment vertical="center"/>
    </xf>
    <xf numFmtId="4" fontId="77" fillId="45" borderId="0" xfId="136" applyNumberFormat="1" applyFont="1" applyFill="1" applyAlignment="1">
      <alignment horizontal="center" vertical="center"/>
    </xf>
    <xf numFmtId="0" fontId="81" fillId="45" borderId="0" xfId="0" applyFont="1" applyFill="1" applyAlignment="1">
      <alignment vertical="center"/>
    </xf>
    <xf numFmtId="0" fontId="82" fillId="0" borderId="0" xfId="0" applyFont="1" applyAlignment="1">
      <alignment horizontal="center" vertical="center"/>
    </xf>
    <xf numFmtId="49" fontId="29" fillId="0" borderId="0" xfId="1" applyNumberFormat="1" applyFill="1" applyAlignment="1" applyProtection="1">
      <alignment horizontal="center"/>
    </xf>
    <xf numFmtId="0" fontId="73" fillId="46" borderId="0" xfId="0" applyFont="1" applyFill="1" applyAlignment="1">
      <alignment vertical="center"/>
    </xf>
    <xf numFmtId="164" fontId="73" fillId="0" borderId="0" xfId="0" applyNumberFormat="1" applyFont="1" applyAlignment="1">
      <alignment vertical="center"/>
    </xf>
    <xf numFmtId="0" fontId="73" fillId="0" borderId="0" xfId="0" applyFont="1" applyAlignment="1">
      <alignment horizontal="center" vertical="center"/>
    </xf>
    <xf numFmtId="164" fontId="73" fillId="0" borderId="0" xfId="0" applyNumberFormat="1" applyFont="1" applyAlignment="1">
      <alignment horizontal="center" vertical="center" wrapText="1"/>
    </xf>
    <xf numFmtId="0" fontId="82" fillId="46" borderId="0" xfId="0" applyFont="1" applyFill="1" applyAlignment="1">
      <alignment vertical="center"/>
    </xf>
    <xf numFmtId="164" fontId="73" fillId="39" borderId="0" xfId="0" applyNumberFormat="1" applyFont="1" applyFill="1" applyAlignment="1">
      <alignment vertical="center"/>
    </xf>
    <xf numFmtId="4" fontId="73" fillId="37" borderId="0" xfId="0" applyNumberFormat="1" applyFont="1" applyFill="1" applyAlignment="1">
      <alignment vertical="center"/>
    </xf>
    <xf numFmtId="4" fontId="73" fillId="0" borderId="0" xfId="0" applyNumberFormat="1" applyFont="1" applyAlignment="1">
      <alignment horizontal="center" vertical="center"/>
    </xf>
    <xf numFmtId="4" fontId="73" fillId="43" borderId="0" xfId="0" applyNumberFormat="1" applyFont="1" applyFill="1" applyAlignment="1">
      <alignment vertical="center"/>
    </xf>
    <xf numFmtId="4" fontId="73" fillId="42" borderId="0" xfId="0" applyNumberFormat="1" applyFont="1" applyFill="1" applyAlignment="1">
      <alignment vertical="center"/>
    </xf>
    <xf numFmtId="4" fontId="73" fillId="42" borderId="0" xfId="136" applyNumberFormat="1" applyFont="1" applyFill="1" applyAlignment="1">
      <alignment vertical="center"/>
    </xf>
    <xf numFmtId="0" fontId="82" fillId="0" borderId="0" xfId="0" applyFont="1" applyAlignment="1">
      <alignment vertical="center"/>
    </xf>
    <xf numFmtId="49" fontId="83" fillId="0" borderId="0" xfId="0" applyNumberFormat="1" applyFont="1" applyAlignment="1">
      <alignment horizontal="center"/>
    </xf>
    <xf numFmtId="0" fontId="73" fillId="46" borderId="0" xfId="0" applyFont="1" applyFill="1" applyAlignment="1">
      <alignment horizontal="center" vertical="center"/>
    </xf>
    <xf numFmtId="49" fontId="73" fillId="0" borderId="0" xfId="0" applyNumberFormat="1" applyFont="1" applyAlignment="1">
      <alignment horizontal="center" vertical="center"/>
    </xf>
    <xf numFmtId="4" fontId="73" fillId="48" borderId="0" xfId="0" applyNumberFormat="1" applyFont="1" applyFill="1" applyAlignment="1">
      <alignment vertical="center"/>
    </xf>
    <xf numFmtId="4" fontId="73" fillId="17" borderId="0" xfId="0" applyNumberFormat="1" applyFont="1" applyFill="1" applyAlignment="1">
      <alignment vertical="center"/>
    </xf>
    <xf numFmtId="4" fontId="73" fillId="39" borderId="0" xfId="136" applyNumberFormat="1" applyFont="1" applyFill="1" applyAlignment="1">
      <alignment vertical="center"/>
    </xf>
    <xf numFmtId="4" fontId="73" fillId="16" borderId="0" xfId="0" applyNumberFormat="1" applyFont="1" applyFill="1" applyAlignment="1">
      <alignment vertical="center"/>
    </xf>
    <xf numFmtId="4" fontId="73" fillId="43" borderId="0" xfId="136" applyNumberFormat="1" applyFont="1" applyFill="1" applyAlignment="1">
      <alignment vertical="center"/>
    </xf>
    <xf numFmtId="4" fontId="82" fillId="14" borderId="0" xfId="0" applyNumberFormat="1" applyFont="1" applyFill="1" applyAlignment="1">
      <alignment vertical="center"/>
    </xf>
    <xf numFmtId="0" fontId="82" fillId="38" borderId="0" xfId="0" applyFont="1" applyFill="1" applyAlignment="1">
      <alignment horizontal="center" vertical="center"/>
    </xf>
    <xf numFmtId="49" fontId="83" fillId="38" borderId="0" xfId="0" applyNumberFormat="1" applyFont="1" applyFill="1" applyAlignment="1">
      <alignment horizontal="center"/>
    </xf>
    <xf numFmtId="164" fontId="73" fillId="0" borderId="0" xfId="0" applyNumberFormat="1" applyFont="1" applyAlignment="1">
      <alignment vertical="center" wrapText="1"/>
    </xf>
    <xf numFmtId="0" fontId="82" fillId="38" borderId="0" xfId="0" applyFont="1" applyFill="1" applyAlignment="1">
      <alignment vertical="center"/>
    </xf>
    <xf numFmtId="49" fontId="85" fillId="0" borderId="0" xfId="1" applyNumberFormat="1" applyFont="1" applyFill="1" applyAlignment="1" applyProtection="1">
      <alignment horizontal="center"/>
    </xf>
    <xf numFmtId="49" fontId="86" fillId="0" borderId="0" xfId="0" applyNumberFormat="1" applyFont="1" applyAlignment="1">
      <alignment horizontal="center"/>
    </xf>
    <xf numFmtId="164" fontId="73" fillId="0" borderId="0" xfId="0" applyNumberFormat="1" applyFont="1" applyAlignment="1">
      <alignment horizontal="center" vertical="center"/>
    </xf>
    <xf numFmtId="164" fontId="73" fillId="37" borderId="0" xfId="0" applyNumberFormat="1" applyFont="1" applyFill="1" applyAlignment="1">
      <alignment vertical="center"/>
    </xf>
    <xf numFmtId="0" fontId="82" fillId="37" borderId="0" xfId="0" applyFont="1" applyFill="1" applyAlignment="1">
      <alignment horizontal="center" vertical="center"/>
    </xf>
    <xf numFmtId="4" fontId="73" fillId="39" borderId="0" xfId="0" applyNumberFormat="1" applyFont="1" applyFill="1" applyAlignment="1">
      <alignment vertical="center"/>
    </xf>
    <xf numFmtId="4" fontId="73" fillId="14" borderId="0" xfId="0" applyNumberFormat="1" applyFont="1" applyFill="1" applyAlignment="1">
      <alignment vertical="center"/>
    </xf>
    <xf numFmtId="4" fontId="73" fillId="49" borderId="0" xfId="136" applyNumberFormat="1" applyFont="1" applyFill="1" applyAlignment="1">
      <alignment vertical="center"/>
    </xf>
    <xf numFmtId="164" fontId="73" fillId="39" borderId="0" xfId="0" applyNumberFormat="1" applyFont="1" applyFill="1" applyAlignment="1">
      <alignment vertical="center" wrapText="1"/>
    </xf>
    <xf numFmtId="164" fontId="73" fillId="16" borderId="0" xfId="0" applyNumberFormat="1" applyFont="1" applyFill="1" applyAlignment="1">
      <alignment vertical="center" wrapText="1"/>
    </xf>
    <xf numFmtId="4" fontId="73" fillId="48" borderId="0" xfId="0" applyNumberFormat="1" applyFont="1" applyFill="1" applyAlignment="1">
      <alignment vertical="center" wrapText="1"/>
    </xf>
    <xf numFmtId="4" fontId="73" fillId="0" borderId="0" xfId="0" applyNumberFormat="1" applyFont="1" applyAlignment="1">
      <alignment vertical="center" wrapText="1"/>
    </xf>
    <xf numFmtId="4" fontId="73" fillId="17" borderId="0" xfId="0" applyNumberFormat="1" applyFont="1" applyFill="1" applyAlignment="1">
      <alignment vertical="center" wrapText="1"/>
    </xf>
    <xf numFmtId="4" fontId="73" fillId="42" borderId="0" xfId="136" applyNumberFormat="1" applyFont="1" applyFill="1" applyAlignment="1">
      <alignment vertical="center" wrapText="1"/>
    </xf>
    <xf numFmtId="4" fontId="73" fillId="16" borderId="0" xfId="0" applyNumberFormat="1" applyFont="1" applyFill="1" applyAlignment="1">
      <alignment vertical="center" wrapText="1"/>
    </xf>
    <xf numFmtId="4" fontId="73" fillId="37" borderId="0" xfId="0" applyNumberFormat="1" applyFont="1" applyFill="1" applyAlignment="1">
      <alignment vertical="center" wrapText="1"/>
    </xf>
    <xf numFmtId="4" fontId="82" fillId="42" borderId="0" xfId="0" applyNumberFormat="1" applyFont="1" applyFill="1" applyAlignment="1">
      <alignment vertical="center"/>
    </xf>
    <xf numFmtId="164" fontId="87" fillId="0" borderId="0" xfId="0" applyNumberFormat="1" applyFont="1" applyAlignment="1">
      <alignment horizontal="center" vertical="center" wrapText="1"/>
    </xf>
    <xf numFmtId="164" fontId="87" fillId="0" borderId="0" xfId="0" applyNumberFormat="1" applyFont="1" applyAlignment="1">
      <alignment horizontal="center" vertical="center"/>
    </xf>
    <xf numFmtId="0" fontId="73" fillId="38" borderId="0" xfId="0" applyFont="1" applyFill="1" applyAlignment="1">
      <alignment horizontal="center" vertical="center"/>
    </xf>
    <xf numFmtId="4" fontId="73" fillId="0" borderId="0" xfId="0" applyNumberFormat="1" applyFont="1" applyAlignment="1">
      <alignment horizontal="center" vertical="center" wrapText="1"/>
    </xf>
    <xf numFmtId="164" fontId="87" fillId="39" borderId="0" xfId="0" applyNumberFormat="1" applyFont="1" applyFill="1" applyAlignment="1">
      <alignment horizontal="center" vertical="center" wrapText="1"/>
    </xf>
    <xf numFmtId="164" fontId="87" fillId="39" borderId="0" xfId="0" applyNumberFormat="1" applyFont="1" applyFill="1" applyAlignment="1">
      <alignment vertical="center"/>
    </xf>
    <xf numFmtId="164" fontId="87" fillId="0" borderId="0" xfId="0" applyNumberFormat="1" applyFont="1" applyAlignment="1">
      <alignment vertical="center"/>
    </xf>
    <xf numFmtId="4" fontId="87" fillId="0" borderId="0" xfId="136" applyNumberFormat="1" applyFont="1" applyFill="1" applyAlignment="1">
      <alignment vertical="center"/>
    </xf>
    <xf numFmtId="0" fontId="75" fillId="0" borderId="0" xfId="0" applyFont="1" applyAlignment="1">
      <alignment horizontal="center" vertical="center" wrapText="1"/>
    </xf>
    <xf numFmtId="164" fontId="73" fillId="17" borderId="0" xfId="0" applyNumberFormat="1" applyFont="1" applyFill="1" applyAlignment="1">
      <alignment vertical="center"/>
    </xf>
    <xf numFmtId="0" fontId="82" fillId="50" borderId="0" xfId="0" applyFont="1" applyFill="1" applyAlignment="1">
      <alignment horizontal="center" vertical="center"/>
    </xf>
    <xf numFmtId="4" fontId="73" fillId="50" borderId="0" xfId="0" applyNumberFormat="1" applyFont="1" applyFill="1" applyAlignment="1">
      <alignment horizontal="center" vertical="center"/>
    </xf>
    <xf numFmtId="4" fontId="73" fillId="49" borderId="0" xfId="0" applyNumberFormat="1" applyFont="1" applyFill="1" applyAlignment="1">
      <alignment vertical="center"/>
    </xf>
    <xf numFmtId="0" fontId="82" fillId="49" borderId="0" xfId="0" applyFont="1" applyFill="1" applyAlignment="1">
      <alignment vertical="center"/>
    </xf>
    <xf numFmtId="164" fontId="82" fillId="39" borderId="0" xfId="136" applyFont="1" applyFill="1" applyAlignment="1">
      <alignment vertical="center"/>
    </xf>
    <xf numFmtId="4" fontId="82" fillId="48" borderId="0" xfId="136" applyNumberFormat="1" applyFont="1" applyFill="1" applyAlignment="1">
      <alignment vertical="center"/>
    </xf>
    <xf numFmtId="4" fontId="82" fillId="17" borderId="0" xfId="136" applyNumberFormat="1" applyFont="1" applyFill="1" applyAlignment="1">
      <alignment vertical="center"/>
    </xf>
    <xf numFmtId="4" fontId="82" fillId="39" borderId="0" xfId="136" applyNumberFormat="1" applyFont="1" applyFill="1" applyAlignment="1">
      <alignment vertical="center"/>
    </xf>
    <xf numFmtId="4" fontId="82" fillId="42" borderId="0" xfId="136" applyNumberFormat="1" applyFont="1" applyFill="1" applyAlignment="1">
      <alignment vertical="center"/>
    </xf>
    <xf numFmtId="164" fontId="88" fillId="39" borderId="0" xfId="0" applyNumberFormat="1" applyFont="1" applyFill="1" applyAlignment="1">
      <alignment vertical="center"/>
    </xf>
    <xf numFmtId="4" fontId="73" fillId="0" borderId="0" xfId="136" applyNumberFormat="1" applyFont="1" applyFill="1" applyAlignment="1">
      <alignment horizontal="center" vertical="center"/>
    </xf>
    <xf numFmtId="164" fontId="88" fillId="0" borderId="0" xfId="0" applyNumberFormat="1" applyFont="1" applyAlignment="1">
      <alignment horizontal="center" vertical="center"/>
    </xf>
    <xf numFmtId="4" fontId="73" fillId="0" borderId="0" xfId="136" applyNumberFormat="1" applyFont="1" applyFill="1" applyAlignment="1">
      <alignment vertical="center"/>
    </xf>
    <xf numFmtId="0" fontId="73" fillId="0" borderId="0" xfId="0" applyFont="1" applyAlignment="1">
      <alignment vertical="center" wrapText="1"/>
    </xf>
    <xf numFmtId="0" fontId="88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164" fontId="73" fillId="39" borderId="0" xfId="0" applyNumberFormat="1" applyFont="1" applyFill="1" applyAlignment="1">
      <alignment horizontal="center" vertical="center"/>
    </xf>
    <xf numFmtId="0" fontId="88" fillId="0" borderId="0" xfId="861" applyFont="1" applyAlignment="1">
      <alignment wrapText="1"/>
    </xf>
    <xf numFmtId="4" fontId="82" fillId="0" borderId="0" xfId="136" applyNumberFormat="1" applyFont="1" applyFill="1" applyAlignment="1">
      <alignment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81" fillId="46" borderId="0" xfId="0" applyFont="1" applyFill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4" fontId="81" fillId="0" borderId="0" xfId="136" applyNumberFormat="1" applyFont="1" applyFill="1" applyAlignment="1">
      <alignment vertical="center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vertical="center"/>
    </xf>
    <xf numFmtId="0" fontId="77" fillId="46" borderId="0" xfId="0" applyFont="1" applyFill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7" fillId="46" borderId="0" xfId="0" applyFont="1" applyFill="1" applyAlignment="1">
      <alignment vertical="center"/>
    </xf>
    <xf numFmtId="164" fontId="81" fillId="0" borderId="0" xfId="0" applyNumberFormat="1" applyFont="1" applyAlignment="1">
      <alignment horizontal="center" vertical="center"/>
    </xf>
    <xf numFmtId="0" fontId="75" fillId="0" borderId="0" xfId="862" applyFont="1" applyAlignment="1">
      <alignment vertical="center" wrapText="1"/>
    </xf>
    <xf numFmtId="0" fontId="51" fillId="45" borderId="0" xfId="862" applyFont="1" applyFill="1" applyAlignment="1">
      <alignment horizontal="center" vertical="center" wrapText="1"/>
    </xf>
    <xf numFmtId="0" fontId="75" fillId="0" borderId="0" xfId="862" applyFont="1" applyAlignment="1">
      <alignment horizontal="center" vertical="center" wrapText="1"/>
    </xf>
    <xf numFmtId="0" fontId="75" fillId="0" borderId="0" xfId="862" applyFont="1" applyAlignment="1">
      <alignment vertical="center"/>
    </xf>
    <xf numFmtId="0" fontId="95" fillId="0" borderId="0" xfId="862" applyFont="1" applyAlignment="1">
      <alignment horizontal="center" vertical="center" wrapText="1"/>
    </xf>
    <xf numFmtId="0" fontId="64" fillId="0" borderId="0" xfId="863" applyAlignment="1" applyProtection="1">
      <alignment horizontal="center" vertical="center" wrapText="1"/>
    </xf>
    <xf numFmtId="0" fontId="67" fillId="0" borderId="0" xfId="862" applyFont="1" applyAlignment="1">
      <alignment horizontal="left" vertical="center" wrapText="1"/>
    </xf>
    <xf numFmtId="0" fontId="95" fillId="0" borderId="0" xfId="862" applyFont="1" applyAlignment="1">
      <alignment horizontal="left" vertical="center" wrapText="1"/>
    </xf>
    <xf numFmtId="0" fontId="75" fillId="51" borderId="0" xfId="862" applyFont="1" applyFill="1" applyAlignment="1">
      <alignment vertical="center"/>
    </xf>
    <xf numFmtId="0" fontId="73" fillId="0" borderId="0" xfId="862" applyFont="1" applyAlignment="1">
      <alignment vertical="center"/>
    </xf>
    <xf numFmtId="0" fontId="20" fillId="0" borderId="24" xfId="0" applyFont="1" applyBorder="1"/>
    <xf numFmtId="0" fontId="0" fillId="0" borderId="35" xfId="0" applyBorder="1"/>
    <xf numFmtId="0" fontId="29" fillId="0" borderId="0" xfId="1" applyBorder="1" applyAlignment="1" applyProtection="1"/>
    <xf numFmtId="0" fontId="0" fillId="0" borderId="36" xfId="0" applyBorder="1"/>
    <xf numFmtId="0" fontId="0" fillId="0" borderId="4" xfId="0" applyBorder="1"/>
    <xf numFmtId="0" fontId="0" fillId="0" borderId="5" xfId="0" applyBorder="1"/>
    <xf numFmtId="0" fontId="20" fillId="0" borderId="4" xfId="0" applyFont="1" applyBorder="1"/>
    <xf numFmtId="0" fontId="20" fillId="52" borderId="35" xfId="0" applyFont="1" applyFill="1" applyBorder="1" applyAlignment="1">
      <alignment horizontal="center"/>
    </xf>
    <xf numFmtId="0" fontId="20" fillId="52" borderId="0" xfId="0" applyFont="1" applyFill="1" applyAlignment="1">
      <alignment horizontal="center"/>
    </xf>
    <xf numFmtId="0" fontId="20" fillId="52" borderId="36" xfId="0" applyFont="1" applyFill="1" applyBorder="1" applyAlignment="1">
      <alignment horizontal="center"/>
    </xf>
    <xf numFmtId="0" fontId="20" fillId="0" borderId="35" xfId="0" applyFont="1" applyBorder="1"/>
    <xf numFmtId="0" fontId="21" fillId="3" borderId="30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10" fontId="21" fillId="3" borderId="15" xfId="0" applyNumberFormat="1" applyFont="1" applyFill="1" applyBorder="1" applyAlignment="1">
      <alignment horizontal="center" vertical="center"/>
    </xf>
    <xf numFmtId="9" fontId="21" fillId="3" borderId="15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0" fontId="96" fillId="0" borderId="35" xfId="0" applyFont="1" applyBorder="1"/>
    <xf numFmtId="4" fontId="0" fillId="53" borderId="36" xfId="0" applyNumberFormat="1" applyFill="1" applyBorder="1"/>
    <xf numFmtId="0" fontId="0" fillId="0" borderId="30" xfId="0" applyBorder="1"/>
    <xf numFmtId="4" fontId="0" fillId="0" borderId="36" xfId="0" applyNumberFormat="1" applyBorder="1"/>
    <xf numFmtId="4" fontId="0" fillId="0" borderId="32" xfId="0" applyNumberFormat="1" applyBorder="1"/>
    <xf numFmtId="0" fontId="20" fillId="0" borderId="6" xfId="0" applyFont="1" applyBorder="1"/>
    <xf numFmtId="0" fontId="0" fillId="0" borderId="7" xfId="0" applyBorder="1"/>
    <xf numFmtId="4" fontId="22" fillId="0" borderId="8" xfId="0" applyNumberFormat="1" applyFont="1" applyBorder="1"/>
    <xf numFmtId="0" fontId="0" fillId="0" borderId="39" xfId="0" applyBorder="1"/>
    <xf numFmtId="4" fontId="0" fillId="0" borderId="29" xfId="0" applyNumberFormat="1" applyBorder="1"/>
    <xf numFmtId="4" fontId="20" fillId="17" borderId="10" xfId="0" applyNumberFormat="1" applyFont="1" applyFill="1" applyBorder="1"/>
    <xf numFmtId="0" fontId="20" fillId="54" borderId="30" xfId="0" applyFont="1" applyFill="1" applyBorder="1" applyAlignment="1">
      <alignment horizontal="left" vertical="center"/>
    </xf>
    <xf numFmtId="0" fontId="20" fillId="0" borderId="21" xfId="0" applyFont="1" applyBorder="1"/>
    <xf numFmtId="0" fontId="0" fillId="0" borderId="21" xfId="0" applyBorder="1"/>
    <xf numFmtId="0" fontId="40" fillId="0" borderId="0" xfId="0" applyFont="1"/>
    <xf numFmtId="4" fontId="38" fillId="0" borderId="15" xfId="0" applyNumberFormat="1" applyFont="1" applyBorder="1"/>
    <xf numFmtId="4" fontId="0" fillId="0" borderId="5" xfId="0" applyNumberFormat="1" applyBorder="1"/>
    <xf numFmtId="0" fontId="20" fillId="30" borderId="0" xfId="0" applyFont="1" applyFill="1" applyAlignment="1">
      <alignment horizontal="center"/>
    </xf>
    <xf numFmtId="0" fontId="20" fillId="30" borderId="36" xfId="0" applyFont="1" applyFill="1" applyBorder="1" applyAlignment="1">
      <alignment horizontal="center"/>
    </xf>
    <xf numFmtId="0" fontId="0" fillId="15" borderId="0" xfId="0" applyFill="1"/>
    <xf numFmtId="0" fontId="20" fillId="0" borderId="1" xfId="0" applyFont="1" applyBorder="1"/>
    <xf numFmtId="0" fontId="20" fillId="52" borderId="4" xfId="0" applyFont="1" applyFill="1" applyBorder="1" applyAlignment="1">
      <alignment horizontal="center"/>
    </xf>
    <xf numFmtId="0" fontId="20" fillId="52" borderId="5" xfId="0" applyFont="1" applyFill="1" applyBorder="1" applyAlignment="1">
      <alignment horizontal="center"/>
    </xf>
    <xf numFmtId="0" fontId="96" fillId="0" borderId="4" xfId="0" applyFont="1" applyBorder="1"/>
    <xf numFmtId="0" fontId="0" fillId="0" borderId="6" xfId="0" applyBorder="1"/>
    <xf numFmtId="4" fontId="0" fillId="0" borderId="7" xfId="0" applyNumberFormat="1" applyBorder="1"/>
    <xf numFmtId="4" fontId="20" fillId="17" borderId="8" xfId="0" applyNumberFormat="1" applyFont="1" applyFill="1" applyBorder="1"/>
    <xf numFmtId="0" fontId="0" fillId="0" borderId="18" xfId="0" applyBorder="1"/>
    <xf numFmtId="0" fontId="0" fillId="0" borderId="17" xfId="0" applyBorder="1"/>
    <xf numFmtId="0" fontId="0" fillId="0" borderId="40" xfId="0" applyBorder="1"/>
    <xf numFmtId="0" fontId="0" fillId="0" borderId="25" xfId="0" applyBorder="1"/>
    <xf numFmtId="4" fontId="0" fillId="0" borderId="15" xfId="0" applyNumberFormat="1" applyBorder="1" applyAlignment="1">
      <alignment wrapText="1"/>
    </xf>
    <xf numFmtId="0" fontId="19" fillId="0" borderId="19" xfId="0" applyFont="1" applyBorder="1"/>
    <xf numFmtId="0" fontId="0" fillId="0" borderId="33" xfId="0" applyBorder="1"/>
    <xf numFmtId="0" fontId="98" fillId="0" borderId="4" xfId="0" applyFont="1" applyBorder="1"/>
    <xf numFmtId="0" fontId="98" fillId="0" borderId="5" xfId="0" applyFont="1" applyBorder="1"/>
    <xf numFmtId="0" fontId="99" fillId="55" borderId="43" xfId="0" applyFont="1" applyFill="1" applyBorder="1" applyAlignment="1">
      <alignment horizontal="center"/>
    </xf>
    <xf numFmtId="0" fontId="99" fillId="55" borderId="8" xfId="0" applyFont="1" applyFill="1" applyBorder="1" applyAlignment="1">
      <alignment horizontal="center"/>
    </xf>
    <xf numFmtId="0" fontId="99" fillId="55" borderId="8" xfId="0" applyFont="1" applyFill="1" applyBorder="1" applyAlignment="1">
      <alignment horizontal="center" wrapText="1"/>
    </xf>
    <xf numFmtId="0" fontId="97" fillId="56" borderId="43" xfId="0" applyFont="1" applyFill="1" applyBorder="1"/>
    <xf numFmtId="4" fontId="98" fillId="0" borderId="8" xfId="0" applyNumberFormat="1" applyFont="1" applyBorder="1" applyAlignment="1">
      <alignment horizontal="right"/>
    </xf>
    <xf numFmtId="0" fontId="98" fillId="0" borderId="8" xfId="0" applyFont="1" applyBorder="1" applyAlignment="1">
      <alignment horizontal="right"/>
    </xf>
    <xf numFmtId="0" fontId="100" fillId="0" borderId="43" xfId="0" applyFont="1" applyBorder="1"/>
    <xf numFmtId="0" fontId="97" fillId="0" borderId="43" xfId="0" applyFont="1" applyBorder="1"/>
    <xf numFmtId="0" fontId="98" fillId="0" borderId="8" xfId="0" applyFont="1" applyBorder="1"/>
    <xf numFmtId="4" fontId="101" fillId="0" borderId="8" xfId="0" applyNumberFormat="1" applyFont="1" applyBorder="1" applyAlignment="1">
      <alignment horizontal="right"/>
    </xf>
    <xf numFmtId="0" fontId="98" fillId="0" borderId="0" xfId="0" applyFont="1"/>
    <xf numFmtId="0" fontId="97" fillId="0" borderId="1" xfId="0" applyFont="1" applyBorder="1"/>
    <xf numFmtId="0" fontId="102" fillId="0" borderId="4" xfId="0" applyFont="1" applyBorder="1"/>
    <xf numFmtId="0" fontId="102" fillId="0" borderId="5" xfId="0" applyFont="1" applyBorder="1"/>
    <xf numFmtId="0" fontId="97" fillId="58" borderId="4" xfId="0" applyFont="1" applyFill="1" applyBorder="1" applyAlignment="1">
      <alignment horizontal="center"/>
    </xf>
    <xf numFmtId="0" fontId="97" fillId="58" borderId="0" xfId="0" applyFont="1" applyFill="1" applyAlignment="1">
      <alignment horizontal="center"/>
    </xf>
    <xf numFmtId="0" fontId="97" fillId="58" borderId="5" xfId="0" applyFont="1" applyFill="1" applyBorder="1" applyAlignment="1">
      <alignment horizontal="center"/>
    </xf>
    <xf numFmtId="0" fontId="48" fillId="0" borderId="4" xfId="0" applyFont="1" applyBorder="1"/>
    <xf numFmtId="4" fontId="102" fillId="0" borderId="0" xfId="0" applyNumberFormat="1" applyFont="1" applyAlignment="1">
      <alignment horizontal="right"/>
    </xf>
    <xf numFmtId="0" fontId="102" fillId="0" borderId="0" xfId="0" applyFont="1" applyAlignment="1">
      <alignment horizontal="right"/>
    </xf>
    <xf numFmtId="0" fontId="102" fillId="0" borderId="5" xfId="0" applyFont="1" applyBorder="1" applyAlignment="1">
      <alignment horizontal="right"/>
    </xf>
    <xf numFmtId="0" fontId="102" fillId="0" borderId="6" xfId="0" applyFont="1" applyBorder="1"/>
    <xf numFmtId="0" fontId="102" fillId="0" borderId="7" xfId="0" applyFont="1" applyBorder="1"/>
    <xf numFmtId="4" fontId="97" fillId="59" borderId="8" xfId="0" applyNumberFormat="1" applyFont="1" applyFill="1" applyBorder="1" applyAlignment="1">
      <alignment horizontal="right"/>
    </xf>
    <xf numFmtId="4" fontId="0" fillId="0" borderId="44" xfId="0" applyNumberFormat="1" applyBorder="1"/>
    <xf numFmtId="0" fontId="19" fillId="34" borderId="30" xfId="0" applyFont="1" applyFill="1" applyBorder="1"/>
    <xf numFmtId="4" fontId="0" fillId="34" borderId="15" xfId="0" applyNumberFormat="1" applyFill="1" applyBorder="1"/>
    <xf numFmtId="4" fontId="0" fillId="34" borderId="18" xfId="0" applyNumberFormat="1" applyFill="1" applyBorder="1"/>
    <xf numFmtId="0" fontId="97" fillId="0" borderId="4" xfId="0" applyFont="1" applyBorder="1"/>
    <xf numFmtId="0" fontId="97" fillId="0" borderId="0" xfId="0" applyFont="1"/>
    <xf numFmtId="0" fontId="103" fillId="0" borderId="4" xfId="0" applyFont="1" applyBorder="1"/>
    <xf numFmtId="0" fontId="103" fillId="0" borderId="0" xfId="0" applyFont="1"/>
    <xf numFmtId="4" fontId="102" fillId="18" borderId="7" xfId="0" applyNumberFormat="1" applyFont="1" applyFill="1" applyBorder="1"/>
    <xf numFmtId="4" fontId="97" fillId="0" borderId="8" xfId="0" applyNumberFormat="1" applyFont="1" applyBorder="1" applyAlignment="1">
      <alignment horizontal="right"/>
    </xf>
    <xf numFmtId="4" fontId="0" fillId="0" borderId="33" xfId="0" applyNumberFormat="1" applyBorder="1"/>
    <xf numFmtId="0" fontId="20" fillId="0" borderId="48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30" xfId="0" applyFont="1" applyBorder="1" applyAlignment="1">
      <alignment horizontal="left" vertical="center"/>
    </xf>
    <xf numFmtId="0" fontId="104" fillId="0" borderId="43" xfId="0" applyFont="1" applyBorder="1"/>
    <xf numFmtId="4" fontId="102" fillId="0" borderId="8" xfId="0" applyNumberFormat="1" applyFont="1" applyBorder="1" applyAlignment="1">
      <alignment horizontal="right"/>
    </xf>
    <xf numFmtId="0" fontId="102" fillId="0" borderId="8" xfId="0" applyFont="1" applyBorder="1" applyAlignment="1">
      <alignment horizontal="right"/>
    </xf>
    <xf numFmtId="0" fontId="102" fillId="0" borderId="8" xfId="0" applyFont="1" applyBorder="1"/>
    <xf numFmtId="0" fontId="20" fillId="0" borderId="3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0" fontId="21" fillId="0" borderId="15" xfId="0" applyNumberFormat="1" applyFont="1" applyBorder="1" applyAlignment="1">
      <alignment horizontal="center" vertical="center"/>
    </xf>
    <xf numFmtId="9" fontId="21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52" xfId="0" applyFont="1" applyBorder="1"/>
    <xf numFmtId="0" fontId="97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97" fillId="0" borderId="7" xfId="0" applyFont="1" applyBorder="1" applyAlignment="1">
      <alignment horizontal="right"/>
    </xf>
    <xf numFmtId="4" fontId="101" fillId="0" borderId="0" xfId="0" applyNumberFormat="1" applyFont="1" applyAlignment="1">
      <alignment horizontal="right"/>
    </xf>
    <xf numFmtId="170" fontId="0" fillId="0" borderId="0" xfId="864" applyNumberFormat="1" applyFont="1"/>
    <xf numFmtId="0" fontId="20" fillId="0" borderId="43" xfId="0" applyFont="1" applyBorder="1" applyAlignment="1">
      <alignment horizontal="left"/>
    </xf>
    <xf numFmtId="0" fontId="104" fillId="0" borderId="53" xfId="0" applyFont="1" applyBorder="1"/>
    <xf numFmtId="0" fontId="104" fillId="0" borderId="4" xfId="0" applyFont="1" applyBorder="1"/>
    <xf numFmtId="4" fontId="102" fillId="0" borderId="7" xfId="0" applyNumberFormat="1" applyFont="1" applyBorder="1" applyAlignment="1">
      <alignment horizontal="right"/>
    </xf>
    <xf numFmtId="0" fontId="102" fillId="0" borderId="7" xfId="0" applyFont="1" applyBorder="1" applyAlignment="1">
      <alignment horizontal="right"/>
    </xf>
    <xf numFmtId="170" fontId="0" fillId="0" borderId="0" xfId="864" applyNumberFormat="1" applyFont="1" applyFill="1"/>
    <xf numFmtId="4" fontId="34" fillId="0" borderId="8" xfId="0" applyNumberFormat="1" applyFont="1" applyBorder="1" applyAlignment="1">
      <alignment horizontal="right"/>
    </xf>
    <xf numFmtId="0" fontId="20" fillId="0" borderId="54" xfId="0" applyFont="1" applyBorder="1" applyAlignment="1">
      <alignment horizontal="center" wrapText="1"/>
    </xf>
    <xf numFmtId="0" fontId="20" fillId="0" borderId="28" xfId="0" applyFont="1" applyBorder="1" applyAlignment="1">
      <alignment horizontal="center" wrapText="1"/>
    </xf>
    <xf numFmtId="0" fontId="20" fillId="0" borderId="54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170" fontId="20" fillId="0" borderId="28" xfId="864" applyNumberFormat="1" applyFont="1" applyFill="1" applyBorder="1" applyAlignment="1">
      <alignment horizontal="center" wrapText="1"/>
    </xf>
    <xf numFmtId="0" fontId="104" fillId="0" borderId="9" xfId="0" applyFont="1" applyBorder="1"/>
    <xf numFmtId="4" fontId="102" fillId="0" borderId="11" xfId="0" applyNumberFormat="1" applyFont="1" applyBorder="1" applyAlignment="1">
      <alignment horizontal="right"/>
    </xf>
    <xf numFmtId="0" fontId="102" fillId="0" borderId="11" xfId="0" applyFont="1" applyBorder="1" applyAlignment="1">
      <alignment horizontal="right"/>
    </xf>
    <xf numFmtId="14" fontId="104" fillId="0" borderId="11" xfId="0" applyNumberFormat="1" applyFont="1" applyBorder="1"/>
    <xf numFmtId="4" fontId="102" fillId="0" borderId="12" xfId="0" applyNumberFormat="1" applyFont="1" applyBorder="1" applyAlignment="1">
      <alignment horizontal="right"/>
    </xf>
    <xf numFmtId="0" fontId="104" fillId="54" borderId="11" xfId="0" applyFont="1" applyFill="1" applyBorder="1"/>
    <xf numFmtId="4" fontId="102" fillId="54" borderId="11" xfId="0" applyNumberFormat="1" applyFont="1" applyFill="1" applyBorder="1" applyAlignment="1">
      <alignment horizontal="right"/>
    </xf>
    <xf numFmtId="0" fontId="102" fillId="54" borderId="11" xfId="0" applyFont="1" applyFill="1" applyBorder="1" applyAlignment="1">
      <alignment horizontal="right"/>
    </xf>
    <xf numFmtId="170" fontId="102" fillId="54" borderId="11" xfId="864" applyNumberFormat="1" applyFont="1" applyFill="1" applyBorder="1" applyAlignment="1">
      <alignment horizontal="right"/>
    </xf>
    <xf numFmtId="14" fontId="104" fillId="54" borderId="11" xfId="0" applyNumberFormat="1" applyFont="1" applyFill="1" applyBorder="1"/>
    <xf numFmtId="0" fontId="97" fillId="0" borderId="26" xfId="0" applyFont="1" applyBorder="1" applyAlignment="1">
      <alignment horizontal="center"/>
    </xf>
    <xf numFmtId="0" fontId="97" fillId="0" borderId="27" xfId="0" applyFont="1" applyBorder="1" applyAlignment="1">
      <alignment horizontal="center"/>
    </xf>
    <xf numFmtId="0" fontId="97" fillId="0" borderId="51" xfId="0" applyFont="1" applyBorder="1" applyAlignment="1">
      <alignment horizontal="center"/>
    </xf>
    <xf numFmtId="0" fontId="104" fillId="0" borderId="30" xfId="0" applyFont="1" applyBorder="1"/>
    <xf numFmtId="4" fontId="102" fillId="0" borderId="15" xfId="0" applyNumberFormat="1" applyFont="1" applyBorder="1" applyAlignment="1">
      <alignment horizontal="right"/>
    </xf>
    <xf numFmtId="0" fontId="102" fillId="0" borderId="15" xfId="0" applyFont="1" applyBorder="1" applyAlignment="1">
      <alignment horizontal="right"/>
    </xf>
    <xf numFmtId="14" fontId="104" fillId="0" borderId="15" xfId="0" applyNumberFormat="1" applyFont="1" applyBorder="1"/>
    <xf numFmtId="4" fontId="102" fillId="0" borderId="18" xfId="0" applyNumberFormat="1" applyFont="1" applyBorder="1" applyAlignment="1">
      <alignment horizontal="right"/>
    </xf>
    <xf numFmtId="0" fontId="104" fillId="54" borderId="15" xfId="0" applyFont="1" applyFill="1" applyBorder="1"/>
    <xf numFmtId="4" fontId="102" fillId="54" borderId="15" xfId="0" applyNumberFormat="1" applyFont="1" applyFill="1" applyBorder="1" applyAlignment="1">
      <alignment horizontal="right"/>
    </xf>
    <xf numFmtId="0" fontId="102" fillId="54" borderId="15" xfId="0" applyFont="1" applyFill="1" applyBorder="1" applyAlignment="1">
      <alignment horizontal="right"/>
    </xf>
    <xf numFmtId="170" fontId="102" fillId="54" borderId="15" xfId="864" applyNumberFormat="1" applyFont="1" applyFill="1" applyBorder="1" applyAlignment="1">
      <alignment horizontal="right"/>
    </xf>
    <xf numFmtId="14" fontId="104" fillId="54" borderId="15" xfId="0" applyNumberFormat="1" applyFont="1" applyFill="1" applyBorder="1"/>
    <xf numFmtId="165" fontId="0" fillId="0" borderId="15" xfId="864" applyFont="1" applyBorder="1"/>
    <xf numFmtId="0" fontId="0" fillId="54" borderId="15" xfId="0" applyFill="1" applyBorder="1"/>
    <xf numFmtId="170" fontId="0" fillId="54" borderId="15" xfId="864" applyNumberFormat="1" applyFont="1" applyFill="1" applyBorder="1"/>
    <xf numFmtId="14" fontId="0" fillId="54" borderId="15" xfId="0" applyNumberFormat="1" applyFill="1" applyBorder="1"/>
    <xf numFmtId="4" fontId="102" fillId="9" borderId="15" xfId="0" applyNumberFormat="1" applyFont="1" applyFill="1" applyBorder="1" applyAlignment="1">
      <alignment horizontal="right"/>
    </xf>
    <xf numFmtId="4" fontId="102" fillId="60" borderId="15" xfId="0" applyNumberFormat="1" applyFont="1" applyFill="1" applyBorder="1" applyAlignment="1">
      <alignment horizontal="right"/>
    </xf>
    <xf numFmtId="4" fontId="102" fillId="61" borderId="15" xfId="0" applyNumberFormat="1" applyFont="1" applyFill="1" applyBorder="1" applyAlignment="1">
      <alignment horizontal="right"/>
    </xf>
    <xf numFmtId="4" fontId="104" fillId="62" borderId="15" xfId="0" applyNumberFormat="1" applyFont="1" applyFill="1" applyBorder="1" applyAlignment="1">
      <alignment horizontal="right"/>
    </xf>
    <xf numFmtId="4" fontId="102" fillId="62" borderId="15" xfId="0" applyNumberFormat="1" applyFont="1" applyFill="1" applyBorder="1" applyAlignment="1">
      <alignment horizontal="right"/>
    </xf>
    <xf numFmtId="4" fontId="102" fillId="22" borderId="15" xfId="0" applyNumberFormat="1" applyFont="1" applyFill="1" applyBorder="1" applyAlignment="1">
      <alignment horizontal="right"/>
    </xf>
    <xf numFmtId="0" fontId="102" fillId="22" borderId="15" xfId="0" applyFont="1" applyFill="1" applyBorder="1" applyAlignment="1">
      <alignment horizontal="right"/>
    </xf>
    <xf numFmtId="0" fontId="0" fillId="22" borderId="15" xfId="0" applyFill="1" applyBorder="1"/>
    <xf numFmtId="0" fontId="104" fillId="63" borderId="15" xfId="0" applyFont="1" applyFill="1" applyBorder="1"/>
    <xf numFmtId="4" fontId="102" fillId="63" borderId="15" xfId="0" applyNumberFormat="1" applyFont="1" applyFill="1" applyBorder="1" applyAlignment="1">
      <alignment horizontal="right"/>
    </xf>
    <xf numFmtId="170" fontId="102" fillId="63" borderId="15" xfId="864" applyNumberFormat="1" applyFont="1" applyFill="1" applyBorder="1" applyAlignment="1">
      <alignment horizontal="right"/>
    </xf>
    <xf numFmtId="14" fontId="104" fillId="63" borderId="15" xfId="0" applyNumberFormat="1" applyFont="1" applyFill="1" applyBorder="1"/>
    <xf numFmtId="170" fontId="102" fillId="0" borderId="8" xfId="864" applyNumberFormat="1" applyFont="1" applyBorder="1" applyAlignment="1">
      <alignment horizontal="right"/>
    </xf>
    <xf numFmtId="14" fontId="104" fillId="0" borderId="8" xfId="0" applyNumberFormat="1" applyFont="1" applyBorder="1"/>
    <xf numFmtId="0" fontId="104" fillId="63" borderId="30" xfId="0" applyFont="1" applyFill="1" applyBorder="1"/>
    <xf numFmtId="4" fontId="102" fillId="63" borderId="18" xfId="0" applyNumberFormat="1" applyFont="1" applyFill="1" applyBorder="1" applyAlignment="1">
      <alignment horizontal="right"/>
    </xf>
    <xf numFmtId="0" fontId="0" fillId="64" borderId="0" xfId="0" applyFill="1"/>
    <xf numFmtId="170" fontId="0" fillId="64" borderId="0" xfId="864" applyNumberFormat="1" applyFont="1" applyFill="1"/>
    <xf numFmtId="0" fontId="104" fillId="0" borderId="15" xfId="0" applyFont="1" applyBorder="1"/>
    <xf numFmtId="165" fontId="12" fillId="7" borderId="0" xfId="0" applyNumberFormat="1" applyFont="1" applyFill="1" applyAlignment="1">
      <alignment horizontal="center"/>
    </xf>
    <xf numFmtId="165" fontId="12" fillId="7" borderId="0" xfId="2" applyFont="1" applyFill="1" applyAlignment="1">
      <alignment horizontal="center"/>
    </xf>
    <xf numFmtId="0" fontId="106" fillId="0" borderId="0" xfId="0" applyFont="1"/>
    <xf numFmtId="0" fontId="0" fillId="0" borderId="0" xfId="0" applyAlignment="1">
      <alignment horizontal="left" vertical="center"/>
    </xf>
    <xf numFmtId="0" fontId="107" fillId="3" borderId="0" xfId="0" applyFont="1" applyFill="1" applyAlignment="1">
      <alignment horizontal="center" vertical="center"/>
    </xf>
    <xf numFmtId="0" fontId="108" fillId="13" borderId="0" xfId="0" applyFont="1" applyFill="1" applyAlignment="1">
      <alignment horizontal="center" vertical="center" wrapText="1"/>
    </xf>
    <xf numFmtId="0" fontId="108" fillId="26" borderId="0" xfId="0" applyFont="1" applyFill="1" applyAlignment="1">
      <alignment horizontal="center" vertical="center"/>
    </xf>
    <xf numFmtId="0" fontId="108" fillId="18" borderId="0" xfId="0" applyFont="1" applyFill="1" applyAlignment="1">
      <alignment horizontal="center" vertical="center"/>
    </xf>
    <xf numFmtId="0" fontId="108" fillId="9" borderId="0" xfId="0" applyFont="1" applyFill="1" applyAlignment="1">
      <alignment horizontal="center" vertical="center"/>
    </xf>
    <xf numFmtId="0" fontId="105" fillId="0" borderId="0" xfId="0" applyFont="1" applyAlignment="1">
      <alignment horizontal="center" vertical="center"/>
    </xf>
    <xf numFmtId="165" fontId="12" fillId="65" borderId="0" xfId="0" applyNumberFormat="1" applyFont="1" applyFill="1" applyAlignment="1">
      <alignment horizontal="left"/>
    </xf>
    <xf numFmtId="165" fontId="3" fillId="65" borderId="0" xfId="0" applyNumberFormat="1" applyFont="1" applyFill="1"/>
    <xf numFmtId="165" fontId="12" fillId="8" borderId="0" xfId="0" applyNumberFormat="1" applyFont="1" applyFill="1" applyAlignment="1">
      <alignment horizontal="left"/>
    </xf>
    <xf numFmtId="165" fontId="12" fillId="12" borderId="0" xfId="0" applyNumberFormat="1" applyFont="1" applyFill="1" applyAlignment="1">
      <alignment horizontal="left"/>
    </xf>
    <xf numFmtId="165" fontId="3" fillId="12" borderId="0" xfId="0" applyNumberFormat="1" applyFont="1" applyFill="1"/>
    <xf numFmtId="165" fontId="12" fillId="4" borderId="0" xfId="0" applyNumberFormat="1" applyFont="1" applyFill="1" applyAlignment="1">
      <alignment horizontal="left"/>
    </xf>
    <xf numFmtId="165" fontId="3" fillId="4" borderId="0" xfId="0" applyNumberFormat="1" applyFont="1" applyFill="1"/>
    <xf numFmtId="165" fontId="3" fillId="8" borderId="0" xfId="0" applyNumberFormat="1" applyFont="1" applyFill="1"/>
    <xf numFmtId="165" fontId="12" fillId="66" borderId="0" xfId="0" applyNumberFormat="1" applyFont="1" applyFill="1" applyAlignment="1">
      <alignment horizontal="left"/>
    </xf>
    <xf numFmtId="165" fontId="3" fillId="66" borderId="0" xfId="0" applyNumberFormat="1" applyFont="1" applyFill="1"/>
    <xf numFmtId="165" fontId="3" fillId="13" borderId="0" xfId="0" applyNumberFormat="1" applyFont="1" applyFill="1"/>
    <xf numFmtId="165" fontId="12" fillId="13" borderId="0" xfId="0" applyNumberFormat="1" applyFont="1" applyFill="1" applyAlignment="1">
      <alignment horizontal="left"/>
    </xf>
    <xf numFmtId="165" fontId="12" fillId="6" borderId="0" xfId="0" applyNumberFormat="1" applyFont="1" applyFill="1" applyAlignment="1">
      <alignment horizontal="left"/>
    </xf>
    <xf numFmtId="165" fontId="3" fillId="6" borderId="0" xfId="0" applyNumberFormat="1" applyFont="1" applyFill="1"/>
    <xf numFmtId="165" fontId="12" fillId="67" borderId="0" xfId="0" applyNumberFormat="1" applyFont="1" applyFill="1" applyAlignment="1">
      <alignment horizontal="left"/>
    </xf>
    <xf numFmtId="165" fontId="12" fillId="20" borderId="0" xfId="0" applyNumberFormat="1" applyFont="1" applyFill="1" applyAlignment="1">
      <alignment horizontal="left"/>
    </xf>
    <xf numFmtId="165" fontId="3" fillId="20" borderId="0" xfId="0" applyNumberFormat="1" applyFont="1" applyFill="1"/>
    <xf numFmtId="0" fontId="43" fillId="0" borderId="0" xfId="22"/>
    <xf numFmtId="165" fontId="12" fillId="7" borderId="0" xfId="0" applyNumberFormat="1" applyFont="1" applyFill="1" applyAlignment="1">
      <alignment horizontal="left"/>
    </xf>
    <xf numFmtId="165" fontId="3" fillId="7" borderId="0" xfId="0" applyNumberFormat="1" applyFont="1" applyFill="1" applyAlignment="1">
      <alignment horizontal="center"/>
    </xf>
    <xf numFmtId="165" fontId="12" fillId="27" borderId="0" xfId="0" applyNumberFormat="1" applyFont="1" applyFill="1" applyAlignment="1">
      <alignment horizontal="left"/>
    </xf>
    <xf numFmtId="165" fontId="3" fillId="27" borderId="0" xfId="0" applyNumberFormat="1" applyFont="1" applyFill="1"/>
    <xf numFmtId="165" fontId="3" fillId="27" borderId="0" xfId="0" applyNumberFormat="1" applyFont="1" applyFill="1" applyAlignment="1">
      <alignment horizontal="center"/>
    </xf>
    <xf numFmtId="165" fontId="3" fillId="68" borderId="0" xfId="0" applyNumberFormat="1" applyFont="1" applyFill="1"/>
    <xf numFmtId="165" fontId="12" fillId="68" borderId="0" xfId="0" applyNumberFormat="1" applyFont="1" applyFill="1" applyAlignment="1">
      <alignment horizontal="left"/>
    </xf>
    <xf numFmtId="165" fontId="5" fillId="68" borderId="0" xfId="0" applyNumberFormat="1" applyFont="1" applyFill="1"/>
    <xf numFmtId="165" fontId="12" fillId="28" borderId="0" xfId="0" applyNumberFormat="1" applyFont="1" applyFill="1" applyAlignment="1">
      <alignment horizontal="left"/>
    </xf>
    <xf numFmtId="165" fontId="3" fillId="28" borderId="0" xfId="0" applyNumberFormat="1" applyFont="1" applyFill="1"/>
    <xf numFmtId="0" fontId="106" fillId="7" borderId="0" xfId="0" applyFont="1" applyFill="1"/>
    <xf numFmtId="165" fontId="12" fillId="10" borderId="0" xfId="0" applyNumberFormat="1" applyFont="1" applyFill="1" applyAlignment="1">
      <alignment horizontal="left"/>
    </xf>
    <xf numFmtId="165" fontId="12" fillId="22" borderId="0" xfId="0" applyNumberFormat="1" applyFont="1" applyFill="1" applyAlignment="1">
      <alignment horizontal="left"/>
    </xf>
    <xf numFmtId="165" fontId="5" fillId="69" borderId="0" xfId="0" applyNumberFormat="1" applyFont="1" applyFill="1" applyAlignment="1">
      <alignment horizontal="left"/>
    </xf>
    <xf numFmtId="165" fontId="3" fillId="22" borderId="0" xfId="0" applyNumberFormat="1" applyFont="1" applyFill="1"/>
    <xf numFmtId="165" fontId="12" fillId="69" borderId="0" xfId="0" applyNumberFormat="1" applyFont="1" applyFill="1" applyAlignment="1">
      <alignment horizontal="left"/>
    </xf>
    <xf numFmtId="165" fontId="3" fillId="69" borderId="0" xfId="0" applyNumberFormat="1" applyFont="1" applyFill="1"/>
    <xf numFmtId="165" fontId="5" fillId="66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5" fontId="5" fillId="70" borderId="0" xfId="0" applyNumberFormat="1" applyFont="1" applyFill="1" applyAlignment="1">
      <alignment horizontal="left"/>
    </xf>
    <xf numFmtId="49" fontId="19" fillId="0" borderId="13" xfId="0" applyNumberFormat="1" applyFont="1" applyBorder="1"/>
    <xf numFmtId="165" fontId="3" fillId="70" borderId="0" xfId="0" applyNumberFormat="1" applyFont="1" applyFill="1"/>
    <xf numFmtId="165" fontId="5" fillId="24" borderId="0" xfId="0" applyNumberFormat="1" applyFont="1" applyFill="1" applyAlignment="1">
      <alignment horizontal="left"/>
    </xf>
    <xf numFmtId="165" fontId="12" fillId="24" borderId="0" xfId="0" applyNumberFormat="1" applyFont="1" applyFill="1" applyAlignment="1">
      <alignment horizontal="left"/>
    </xf>
    <xf numFmtId="165" fontId="12" fillId="71" borderId="0" xfId="0" applyNumberFormat="1" applyFont="1" applyFill="1" applyAlignment="1">
      <alignment horizontal="left"/>
    </xf>
    <xf numFmtId="165" fontId="10" fillId="24" borderId="0" xfId="0" applyNumberFormat="1" applyFont="1" applyFill="1" applyAlignment="1">
      <alignment horizontal="left"/>
    </xf>
    <xf numFmtId="165" fontId="10" fillId="71" borderId="0" xfId="0" applyNumberFormat="1" applyFont="1" applyFill="1" applyAlignment="1">
      <alignment horizontal="left"/>
    </xf>
    <xf numFmtId="16" fontId="109" fillId="0" borderId="14" xfId="0" applyNumberFormat="1" applyFont="1" applyBorder="1" applyAlignment="1">
      <alignment wrapText="1"/>
    </xf>
    <xf numFmtId="49" fontId="0" fillId="0" borderId="13" xfId="0" applyNumberFormat="1" applyBorder="1" applyAlignment="1">
      <alignment horizontal="right"/>
    </xf>
    <xf numFmtId="16" fontId="0" fillId="0" borderId="14" xfId="0" applyNumberFormat="1" applyBorder="1" applyAlignment="1">
      <alignment horizontal="right"/>
    </xf>
    <xf numFmtId="165" fontId="12" fillId="4" borderId="0" xfId="0" applyNumberFormat="1" applyFont="1" applyFill="1"/>
    <xf numFmtId="165" fontId="5" fillId="66" borderId="0" xfId="0" applyNumberFormat="1" applyFont="1" applyFill="1"/>
    <xf numFmtId="165" fontId="12" fillId="66" borderId="0" xfId="0" applyNumberFormat="1" applyFont="1" applyFill="1"/>
    <xf numFmtId="165" fontId="12" fillId="41" borderId="0" xfId="0" applyNumberFormat="1" applyFont="1" applyFill="1"/>
    <xf numFmtId="165" fontId="10" fillId="41" borderId="0" xfId="0" applyNumberFormat="1" applyFont="1" applyFill="1"/>
    <xf numFmtId="165" fontId="12" fillId="27" borderId="0" xfId="0" applyNumberFormat="1" applyFont="1" applyFill="1"/>
    <xf numFmtId="165" fontId="12" fillId="68" borderId="0" xfId="0" applyNumberFormat="1" applyFont="1" applyFill="1"/>
    <xf numFmtId="165" fontId="10" fillId="68" borderId="0" xfId="0" applyNumberFormat="1" applyFont="1" applyFill="1"/>
    <xf numFmtId="165" fontId="12" fillId="25" borderId="0" xfId="0" applyNumberFormat="1" applyFont="1" applyFill="1" applyAlignment="1">
      <alignment horizontal="left"/>
    </xf>
    <xf numFmtId="165" fontId="3" fillId="25" borderId="0" xfId="0" applyNumberFormat="1" applyFont="1" applyFill="1"/>
    <xf numFmtId="165" fontId="12" fillId="25" borderId="0" xfId="0" applyNumberFormat="1" applyFont="1" applyFill="1"/>
    <xf numFmtId="165" fontId="12" fillId="70" borderId="0" xfId="0" applyNumberFormat="1" applyFont="1" applyFill="1" applyAlignment="1">
      <alignment horizontal="left"/>
    </xf>
    <xf numFmtId="165" fontId="5" fillId="27" borderId="0" xfId="0" applyNumberFormat="1" applyFont="1" applyFill="1"/>
    <xf numFmtId="165" fontId="3" fillId="66" borderId="0" xfId="0" applyNumberFormat="1" applyFont="1" applyFill="1" applyAlignment="1">
      <alignment horizontal="center"/>
    </xf>
    <xf numFmtId="165" fontId="5" fillId="9" borderId="0" xfId="0" applyNumberFormat="1" applyFont="1" applyFill="1" applyAlignment="1">
      <alignment horizontal="left"/>
    </xf>
    <xf numFmtId="165" fontId="12" fillId="9" borderId="0" xfId="0" applyNumberFormat="1" applyFont="1" applyFill="1"/>
    <xf numFmtId="0" fontId="19" fillId="0" borderId="15" xfId="0" applyFont="1" applyBorder="1" applyAlignment="1">
      <alignment horizontal="center"/>
    </xf>
    <xf numFmtId="0" fontId="106" fillId="0" borderId="15" xfId="0" applyFont="1" applyBorder="1"/>
    <xf numFmtId="0" fontId="3" fillId="9" borderId="15" xfId="0" applyFont="1" applyFill="1" applyBorder="1"/>
    <xf numFmtId="0" fontId="8" fillId="0" borderId="0" xfId="0" applyFont="1" applyAlignment="1">
      <alignment horizontal="right"/>
    </xf>
    <xf numFmtId="165" fontId="12" fillId="72" borderId="0" xfId="0" applyNumberFormat="1" applyFont="1" applyFill="1" applyAlignment="1">
      <alignment horizontal="left"/>
    </xf>
    <xf numFmtId="165" fontId="5" fillId="72" borderId="0" xfId="0" applyNumberFormat="1" applyFont="1" applyFill="1"/>
    <xf numFmtId="0" fontId="3" fillId="0" borderId="0" xfId="0" applyFont="1" applyAlignment="1">
      <alignment horizontal="right"/>
    </xf>
    <xf numFmtId="165" fontId="5" fillId="4" borderId="0" xfId="0" applyNumberFormat="1" applyFont="1" applyFill="1" applyAlignment="1">
      <alignment horizontal="left"/>
    </xf>
    <xf numFmtId="165" fontId="5" fillId="12" borderId="0" xfId="0" applyNumberFormat="1" applyFont="1" applyFill="1"/>
    <xf numFmtId="43" fontId="5" fillId="64" borderId="0" xfId="0" applyNumberFormat="1" applyFont="1" applyFill="1"/>
    <xf numFmtId="43" fontId="3" fillId="64" borderId="0" xfId="0" applyNumberFormat="1" applyFont="1" applyFill="1"/>
    <xf numFmtId="165" fontId="12" fillId="64" borderId="0" xfId="0" applyNumberFormat="1" applyFont="1" applyFill="1"/>
    <xf numFmtId="43" fontId="5" fillId="66" borderId="0" xfId="0" applyNumberFormat="1" applyFont="1" applyFill="1"/>
    <xf numFmtId="0" fontId="19" fillId="0" borderId="36" xfId="0" applyFont="1" applyBorder="1" applyAlignment="1">
      <alignment horizontal="center"/>
    </xf>
    <xf numFmtId="165" fontId="5" fillId="64" borderId="0" xfId="0" applyNumberFormat="1" applyFont="1" applyFill="1" applyAlignment="1">
      <alignment horizontal="center"/>
    </xf>
    <xf numFmtId="165" fontId="106" fillId="64" borderId="0" xfId="0" applyNumberFormat="1" applyFont="1" applyFill="1" applyAlignment="1">
      <alignment horizontal="center"/>
    </xf>
    <xf numFmtId="165" fontId="106" fillId="0" borderId="0" xfId="0" applyNumberFormat="1" applyFont="1" applyAlignment="1">
      <alignment horizontal="center"/>
    </xf>
    <xf numFmtId="165" fontId="5" fillId="41" borderId="0" xfId="0" applyNumberFormat="1" applyFont="1" applyFill="1"/>
    <xf numFmtId="0" fontId="6" fillId="0" borderId="0" xfId="0" applyFont="1" applyAlignment="1"/>
    <xf numFmtId="165" fontId="8" fillId="0" borderId="0" xfId="0" applyNumberFormat="1" applyFont="1"/>
    <xf numFmtId="165" fontId="12" fillId="61" borderId="0" xfId="0" applyNumberFormat="1" applyFont="1" applyFill="1"/>
    <xf numFmtId="165" fontId="12" fillId="8" borderId="0" xfId="0" applyNumberFormat="1" applyFont="1" applyFill="1"/>
    <xf numFmtId="165" fontId="5" fillId="12" borderId="0" xfId="0" applyNumberFormat="1" applyFont="1" applyFill="1" applyAlignment="1">
      <alignment horizontal="center"/>
    </xf>
    <xf numFmtId="16" fontId="0" fillId="0" borderId="14" xfId="0" applyNumberFormat="1" applyBorder="1" applyAlignment="1">
      <alignment horizontal="center" vertical="center"/>
    </xf>
    <xf numFmtId="165" fontId="5" fillId="25" borderId="0" xfId="0" applyNumberFormat="1" applyFont="1" applyFill="1"/>
    <xf numFmtId="165" fontId="5" fillId="0" borderId="0" xfId="0" applyNumberFormat="1" applyFont="1" applyFill="1"/>
    <xf numFmtId="165" fontId="5" fillId="65" borderId="0" xfId="0" applyNumberFormat="1" applyFont="1" applyFill="1"/>
    <xf numFmtId="0" fontId="0" fillId="0" borderId="15" xfId="0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3" fillId="0" borderId="0" xfId="0" applyFont="1" applyFill="1"/>
    <xf numFmtId="0" fontId="106" fillId="0" borderId="0" xfId="0" applyFont="1" applyFill="1"/>
    <xf numFmtId="0" fontId="26" fillId="0" borderId="0" xfId="0" applyFont="1" applyFill="1"/>
    <xf numFmtId="165" fontId="12" fillId="0" borderId="0" xfId="0" applyNumberFormat="1" applyFont="1" applyFill="1" applyAlignment="1">
      <alignment horizontal="left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65" fontId="3" fillId="65" borderId="0" xfId="0" applyNumberFormat="1" applyFont="1" applyFill="1" applyAlignment="1">
      <alignment horizontal="center"/>
    </xf>
    <xf numFmtId="165" fontId="5" fillId="25" borderId="0" xfId="0" applyNumberFormat="1" applyFont="1" applyFill="1" applyAlignment="1">
      <alignment horizontal="center"/>
    </xf>
    <xf numFmtId="165" fontId="106" fillId="25" borderId="0" xfId="0" applyNumberFormat="1" applyFont="1" applyFill="1" applyAlignment="1">
      <alignment horizontal="center"/>
    </xf>
    <xf numFmtId="0" fontId="0" fillId="0" borderId="32" xfId="0" applyFill="1" applyBorder="1"/>
    <xf numFmtId="0" fontId="106" fillId="0" borderId="15" xfId="0" applyFont="1" applyFill="1" applyBorder="1"/>
    <xf numFmtId="0" fontId="3" fillId="0" borderId="15" xfId="0" applyFont="1" applyFill="1" applyBorder="1"/>
    <xf numFmtId="165" fontId="10" fillId="69" borderId="0" xfId="0" applyNumberFormat="1" applyFont="1" applyFill="1"/>
    <xf numFmtId="165" fontId="12" fillId="69" borderId="0" xfId="0" applyNumberFormat="1" applyFont="1" applyFill="1"/>
    <xf numFmtId="165" fontId="5" fillId="69" borderId="0" xfId="0" applyNumberFormat="1" applyFont="1" applyFill="1"/>
    <xf numFmtId="165" fontId="3" fillId="73" borderId="0" xfId="0" applyNumberFormat="1" applyFont="1" applyFill="1"/>
    <xf numFmtId="165" fontId="5" fillId="73" borderId="0" xfId="0" applyNumberFormat="1" applyFont="1" applyFill="1"/>
    <xf numFmtId="43" fontId="3" fillId="74" borderId="0" xfId="0" applyNumberFormat="1" applyFont="1" applyFill="1"/>
    <xf numFmtId="43" fontId="5" fillId="74" borderId="0" xfId="0" applyNumberFormat="1" applyFont="1" applyFill="1"/>
    <xf numFmtId="43" fontId="5" fillId="75" borderId="0" xfId="0" applyNumberFormat="1" applyFont="1" applyFill="1"/>
    <xf numFmtId="43" fontId="3" fillId="75" borderId="0" xfId="0" applyNumberFormat="1" applyFont="1" applyFill="1"/>
    <xf numFmtId="43" fontId="3" fillId="21" borderId="0" xfId="0" applyNumberFormat="1" applyFont="1" applyFill="1"/>
    <xf numFmtId="43" fontId="5" fillId="21" borderId="0" xfId="0" applyNumberFormat="1" applyFont="1" applyFill="1"/>
    <xf numFmtId="165" fontId="3" fillId="76" borderId="0" xfId="0" applyNumberFormat="1" applyFont="1" applyFill="1"/>
    <xf numFmtId="165" fontId="5" fillId="76" borderId="0" xfId="0" applyNumberFormat="1" applyFont="1" applyFill="1"/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30" borderId="34" xfId="0" applyFont="1" applyFill="1" applyBorder="1" applyAlignment="1">
      <alignment horizontal="center" wrapText="1"/>
    </xf>
    <xf numFmtId="0" fontId="20" fillId="30" borderId="14" xfId="0" applyFont="1" applyFill="1" applyBorder="1" applyAlignment="1">
      <alignment horizontal="center" wrapText="1"/>
    </xf>
    <xf numFmtId="0" fontId="20" fillId="0" borderId="3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7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55" fillId="0" borderId="0" xfId="0" applyFont="1" applyAlignment="1">
      <alignment horizontal="center"/>
    </xf>
    <xf numFmtId="0" fontId="20" fillId="30" borderId="34" xfId="0" applyFont="1" applyFill="1" applyBorder="1" applyAlignment="1">
      <alignment horizontal="center"/>
    </xf>
    <xf numFmtId="0" fontId="20" fillId="30" borderId="14" xfId="0" applyFont="1" applyFill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97" fillId="0" borderId="1" xfId="0" applyFont="1" applyBorder="1" applyAlignment="1">
      <alignment horizontal="center"/>
    </xf>
    <xf numFmtId="0" fontId="97" fillId="0" borderId="2" xfId="0" applyFont="1" applyBorder="1" applyAlignment="1">
      <alignment horizontal="center"/>
    </xf>
    <xf numFmtId="0" fontId="97" fillId="0" borderId="41" xfId="0" applyFont="1" applyBorder="1" applyAlignment="1">
      <alignment horizontal="center"/>
    </xf>
    <xf numFmtId="0" fontId="97" fillId="0" borderId="4" xfId="0" applyFont="1" applyBorder="1"/>
    <xf numFmtId="0" fontId="97" fillId="0" borderId="0" xfId="0" applyFont="1"/>
    <xf numFmtId="0" fontId="97" fillId="0" borderId="6" xfId="0" applyFont="1" applyBorder="1" applyAlignment="1">
      <alignment horizontal="center"/>
    </xf>
    <xf numFmtId="0" fontId="97" fillId="0" borderId="7" xfId="0" applyFont="1" applyBorder="1" applyAlignment="1">
      <alignment horizontal="center"/>
    </xf>
    <xf numFmtId="0" fontId="97" fillId="0" borderId="42" xfId="0" applyFont="1" applyBorder="1" applyAlignment="1">
      <alignment horizontal="center"/>
    </xf>
    <xf numFmtId="0" fontId="20" fillId="30" borderId="2" xfId="0" applyFont="1" applyFill="1" applyBorder="1" applyAlignment="1">
      <alignment horizontal="center"/>
    </xf>
    <xf numFmtId="0" fontId="20" fillId="30" borderId="3" xfId="0" applyFont="1" applyFill="1" applyBorder="1" applyAlignment="1">
      <alignment horizontal="center"/>
    </xf>
    <xf numFmtId="4" fontId="0" fillId="0" borderId="17" xfId="0" applyNumberFormat="1" applyBorder="1" applyAlignment="1">
      <alignment horizontal="center" wrapText="1"/>
    </xf>
    <xf numFmtId="4" fontId="0" fillId="0" borderId="40" xfId="0" applyNumberFormat="1" applyBorder="1" applyAlignment="1">
      <alignment horizontal="center" wrapText="1"/>
    </xf>
    <xf numFmtId="4" fontId="0" fillId="0" borderId="25" xfId="0" applyNumberFormat="1" applyBorder="1" applyAlignment="1">
      <alignment horizontal="center" wrapText="1"/>
    </xf>
    <xf numFmtId="0" fontId="103" fillId="0" borderId="4" xfId="0" applyFont="1" applyBorder="1"/>
    <xf numFmtId="0" fontId="103" fillId="0" borderId="0" xfId="0" applyFont="1"/>
    <xf numFmtId="0" fontId="97" fillId="57" borderId="2" xfId="0" applyFont="1" applyFill="1" applyBorder="1" applyAlignment="1">
      <alignment horizontal="center"/>
    </xf>
    <xf numFmtId="0" fontId="97" fillId="57" borderId="41" xfId="0" applyFont="1" applyFill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48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3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20" fillId="0" borderId="49" xfId="0" applyFont="1" applyBorder="1" applyAlignment="1">
      <alignment horizontal="right"/>
    </xf>
    <xf numFmtId="0" fontId="20" fillId="0" borderId="50" xfId="0" applyFont="1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97" fillId="0" borderId="26" xfId="0" applyFont="1" applyBorder="1" applyAlignment="1">
      <alignment horizontal="center"/>
    </xf>
    <xf numFmtId="0" fontId="97" fillId="0" borderId="27" xfId="0" applyFont="1" applyBorder="1" applyAlignment="1">
      <alignment horizontal="center"/>
    </xf>
    <xf numFmtId="0" fontId="97" fillId="0" borderId="51" xfId="0" applyFont="1" applyBorder="1" applyAlignment="1">
      <alignment horizontal="center"/>
    </xf>
    <xf numFmtId="0" fontId="97" fillId="0" borderId="26" xfId="0" applyFont="1" applyBorder="1"/>
    <xf numFmtId="0" fontId="97" fillId="0" borderId="27" xfId="0" applyFont="1" applyBorder="1"/>
    <xf numFmtId="0" fontId="97" fillId="0" borderId="51" xfId="0" applyFont="1" applyBorder="1"/>
    <xf numFmtId="0" fontId="97" fillId="0" borderId="26" xfId="0" applyFont="1" applyBorder="1" applyAlignment="1">
      <alignment horizontal="right"/>
    </xf>
    <xf numFmtId="0" fontId="97" fillId="0" borderId="27" xfId="0" applyFont="1" applyBorder="1" applyAlignment="1">
      <alignment horizontal="right"/>
    </xf>
    <xf numFmtId="0" fontId="97" fillId="0" borderId="51" xfId="0" applyFont="1" applyBorder="1" applyAlignment="1">
      <alignment horizontal="right"/>
    </xf>
    <xf numFmtId="0" fontId="105" fillId="0" borderId="26" xfId="0" applyFont="1" applyBorder="1" applyAlignment="1">
      <alignment horizontal="center"/>
    </xf>
    <xf numFmtId="0" fontId="105" fillId="0" borderId="27" xfId="0" applyFont="1" applyBorder="1" applyAlignment="1">
      <alignment horizontal="center"/>
    </xf>
    <xf numFmtId="0" fontId="105" fillId="0" borderId="51" xfId="0" applyFont="1" applyBorder="1" applyAlignment="1">
      <alignment horizontal="center"/>
    </xf>
    <xf numFmtId="0" fontId="97" fillId="0" borderId="28" xfId="0" applyFont="1" applyBorder="1" applyAlignment="1">
      <alignment horizontal="center"/>
    </xf>
    <xf numFmtId="0" fontId="97" fillId="0" borderId="28" xfId="0" applyFont="1" applyBorder="1"/>
    <xf numFmtId="0" fontId="97" fillId="0" borderId="6" xfId="0" applyFont="1" applyBorder="1" applyAlignment="1">
      <alignment horizontal="right"/>
    </xf>
    <xf numFmtId="0" fontId="6" fillId="0" borderId="0" xfId="0" applyFont="1" applyAlignment="1">
      <alignment horizontal="center"/>
    </xf>
    <xf numFmtId="4" fontId="91" fillId="0" borderId="0" xfId="0" applyNumberFormat="1" applyFont="1" applyAlignment="1">
      <alignment horizontal="center" vertical="center"/>
    </xf>
    <xf numFmtId="4" fontId="89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right" vertical="center"/>
    </xf>
    <xf numFmtId="164" fontId="91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4" fontId="90" fillId="43" borderId="0" xfId="0" applyNumberFormat="1" applyFont="1" applyFill="1" applyAlignment="1">
      <alignment horizontal="center" vertical="center"/>
    </xf>
    <xf numFmtId="0" fontId="74" fillId="39" borderId="0" xfId="0" applyFont="1" applyFill="1" applyAlignment="1">
      <alignment horizontal="center" vertical="center"/>
    </xf>
    <xf numFmtId="0" fontId="74" fillId="42" borderId="0" xfId="0" applyFont="1" applyFill="1" applyAlignment="1">
      <alignment horizontal="center" vertical="center"/>
    </xf>
    <xf numFmtId="0" fontId="74" fillId="14" borderId="0" xfId="0" applyFont="1" applyFill="1" applyAlignment="1">
      <alignment horizontal="center" vertical="center"/>
    </xf>
    <xf numFmtId="4" fontId="81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4" fontId="74" fillId="17" borderId="0" xfId="0" applyNumberFormat="1" applyFont="1" applyFill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4" fontId="74" fillId="16" borderId="0" xfId="0" applyNumberFormat="1" applyFont="1" applyFill="1" applyAlignment="1">
      <alignment horizontal="center" vertical="center"/>
    </xf>
    <xf numFmtId="4" fontId="74" fillId="37" borderId="0" xfId="0" applyNumberFormat="1" applyFont="1" applyFill="1" applyAlignment="1">
      <alignment horizontal="center" vertical="center" wrapText="1"/>
    </xf>
    <xf numFmtId="164" fontId="84" fillId="38" borderId="0" xfId="0" applyNumberFormat="1" applyFont="1" applyFill="1" applyAlignment="1">
      <alignment horizontal="center" vertical="center"/>
    </xf>
    <xf numFmtId="164" fontId="84" fillId="38" borderId="0" xfId="0" applyNumberFormat="1" applyFont="1" applyFill="1" applyAlignment="1">
      <alignment horizontal="center" vertical="center" wrapText="1"/>
    </xf>
    <xf numFmtId="4" fontId="84" fillId="38" borderId="0" xfId="0" applyNumberFormat="1" applyFont="1" applyFill="1" applyAlignment="1">
      <alignment horizontal="center" vertical="center" wrapText="1"/>
    </xf>
    <xf numFmtId="16" fontId="77" fillId="47" borderId="0" xfId="0" applyNumberFormat="1" applyFont="1" applyFill="1" applyAlignment="1">
      <alignment horizontal="center" vertical="center" wrapText="1"/>
    </xf>
    <xf numFmtId="0" fontId="77" fillId="47" borderId="0" xfId="0" applyFont="1" applyFill="1" applyAlignment="1">
      <alignment horizontal="center" vertical="center" wrapText="1"/>
    </xf>
    <xf numFmtId="16" fontId="77" fillId="45" borderId="0" xfId="0" applyNumberFormat="1" applyFont="1" applyFill="1" applyAlignment="1">
      <alignment horizontal="center" vertical="center" wrapText="1"/>
    </xf>
    <xf numFmtId="0" fontId="77" fillId="45" borderId="0" xfId="0" applyFont="1" applyFill="1" applyAlignment="1">
      <alignment horizontal="center" vertical="center" wrapText="1"/>
    </xf>
    <xf numFmtId="16" fontId="77" fillId="45" borderId="0" xfId="0" applyNumberFormat="1" applyFont="1" applyFill="1" applyAlignment="1">
      <alignment horizontal="center" vertical="center"/>
    </xf>
    <xf numFmtId="0" fontId="77" fillId="45" borderId="0" xfId="0" applyFont="1" applyFill="1" applyAlignment="1">
      <alignment horizontal="center" vertical="center"/>
    </xf>
    <xf numFmtId="0" fontId="80" fillId="47" borderId="0" xfId="0" applyFont="1" applyFill="1" applyAlignment="1">
      <alignment horizontal="center" vertical="center" wrapText="1"/>
    </xf>
    <xf numFmtId="0" fontId="78" fillId="47" borderId="0" xfId="0" applyFont="1" applyFill="1" applyAlignment="1">
      <alignment horizontal="center" vertical="center" wrapText="1"/>
    </xf>
    <xf numFmtId="0" fontId="77" fillId="45" borderId="0" xfId="0" applyFont="1" applyFill="1" applyAlignment="1">
      <alignment horizontal="center"/>
    </xf>
    <xf numFmtId="0" fontId="77" fillId="0" borderId="0" xfId="0" applyFont="1" applyAlignment="1">
      <alignment horizontal="center"/>
    </xf>
    <xf numFmtId="0" fontId="76" fillId="45" borderId="0" xfId="0" applyFont="1" applyFill="1" applyAlignment="1">
      <alignment horizontal="center" vertical="center" wrapText="1"/>
    </xf>
    <xf numFmtId="0" fontId="77" fillId="46" borderId="0" xfId="0" applyFont="1" applyFill="1" applyAlignment="1">
      <alignment horizontal="center" vertical="center" wrapText="1"/>
    </xf>
    <xf numFmtId="0" fontId="76" fillId="45" borderId="0" xfId="0" applyFont="1" applyFill="1" applyAlignment="1">
      <alignment horizontal="center" vertical="center" textRotation="90" wrapText="1"/>
    </xf>
    <xf numFmtId="0" fontId="79" fillId="45" borderId="0" xfId="0" applyFont="1" applyFill="1" applyAlignment="1">
      <alignment horizontal="center" vertical="center" wrapText="1"/>
    </xf>
    <xf numFmtId="0" fontId="93" fillId="45" borderId="0" xfId="862" applyFont="1" applyFill="1" applyAlignment="1">
      <alignment horizontal="left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18" borderId="0" xfId="0" applyFont="1" applyFill="1" applyAlignment="1">
      <alignment horizontal="center"/>
    </xf>
    <xf numFmtId="0" fontId="19" fillId="19" borderId="0" xfId="0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4" fontId="0" fillId="20" borderId="0" xfId="0" applyNumberFormat="1" applyFill="1" applyAlignment="1">
      <alignment horizontal="center"/>
    </xf>
    <xf numFmtId="4" fontId="19" fillId="27" borderId="0" xfId="0" applyNumberFormat="1" applyFont="1" applyFill="1" applyAlignment="1">
      <alignment horizontal="center"/>
    </xf>
    <xf numFmtId="4" fontId="0" fillId="27" borderId="0" xfId="0" applyNumberFormat="1" applyFill="1" applyAlignment="1">
      <alignment horizontal="center"/>
    </xf>
    <xf numFmtId="0" fontId="19" fillId="21" borderId="0" xfId="0" applyFont="1" applyFill="1" applyAlignment="1">
      <alignment horizontal="center"/>
    </xf>
    <xf numFmtId="0" fontId="19" fillId="22" borderId="0" xfId="0" applyFont="1" applyFill="1" applyAlignment="1">
      <alignment horizontal="center"/>
    </xf>
    <xf numFmtId="0" fontId="50" fillId="3" borderId="0" xfId="0" applyFont="1" applyFill="1" applyAlignment="1">
      <alignment horizontal="center"/>
    </xf>
    <xf numFmtId="0" fontId="52" fillId="3" borderId="0" xfId="0" applyFont="1" applyFill="1" applyAlignment="1">
      <alignment horizontal="center"/>
    </xf>
    <xf numFmtId="0" fontId="66" fillId="3" borderId="0" xfId="0" applyFont="1" applyFill="1" applyAlignment="1">
      <alignment horizontal="center"/>
    </xf>
    <xf numFmtId="4" fontId="55" fillId="42" borderId="0" xfId="0" applyNumberFormat="1" applyFont="1" applyFill="1" applyAlignment="1">
      <alignment horizontal="center"/>
    </xf>
    <xf numFmtId="4" fontId="0" fillId="42" borderId="0" xfId="0" applyNumberFormat="1" applyFill="1" applyAlignment="1">
      <alignment horizontal="center"/>
    </xf>
    <xf numFmtId="0" fontId="55" fillId="14" borderId="0" xfId="0" applyFont="1" applyFill="1" applyAlignment="1">
      <alignment horizontal="center"/>
    </xf>
    <xf numFmtId="0" fontId="55" fillId="15" borderId="0" xfId="0" applyFont="1" applyFill="1" applyAlignment="1">
      <alignment horizontal="center"/>
    </xf>
    <xf numFmtId="0" fontId="55" fillId="16" borderId="0" xfId="0" applyFont="1" applyFill="1" applyAlignment="1">
      <alignment horizontal="center"/>
    </xf>
    <xf numFmtId="4" fontId="19" fillId="17" borderId="0" xfId="0" applyNumberFormat="1" applyFont="1" applyFill="1" applyAlignment="1">
      <alignment horizontal="center"/>
    </xf>
    <xf numFmtId="4" fontId="55" fillId="16" borderId="0" xfId="0" applyNumberFormat="1" applyFont="1" applyFill="1" applyAlignment="1">
      <alignment horizontal="center"/>
    </xf>
    <xf numFmtId="4" fontId="55" fillId="37" borderId="0" xfId="0" applyNumberFormat="1" applyFont="1" applyFill="1" applyAlignment="1">
      <alignment horizontal="center"/>
    </xf>
    <xf numFmtId="4" fontId="55" fillId="17" borderId="0" xfId="0" applyNumberFormat="1" applyFont="1" applyFill="1" applyAlignment="1">
      <alignment horizontal="center"/>
    </xf>
    <xf numFmtId="4" fontId="55" fillId="43" borderId="0" xfId="0" applyNumberFormat="1" applyFont="1" applyFill="1" applyAlignment="1">
      <alignment horizontal="center"/>
    </xf>
    <xf numFmtId="0" fontId="55" fillId="39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19" fillId="12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31" borderId="0" xfId="0" applyFill="1" applyAlignment="1">
      <alignment horizontal="center"/>
    </xf>
    <xf numFmtId="0" fontId="0" fillId="32" borderId="0" xfId="0" applyFill="1" applyAlignment="1">
      <alignment horizontal="center"/>
    </xf>
    <xf numFmtId="0" fontId="55" fillId="17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0" fillId="0" borderId="4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31" fillId="0" borderId="0" xfId="0" applyFont="1" applyAlignment="1">
      <alignment horizontal="left" vertical="center" readingOrder="1"/>
    </xf>
    <xf numFmtId="0" fontId="31" fillId="0" borderId="0" xfId="0" applyFont="1" applyAlignment="1">
      <alignment horizontal="left" vertical="center" wrapText="1" readingOrder="1"/>
    </xf>
    <xf numFmtId="165" fontId="43" fillId="0" borderId="15" xfId="22" applyNumberForma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5" fillId="9" borderId="0" xfId="0" applyNumberFormat="1" applyFont="1" applyFill="1" applyAlignment="1">
      <alignment horizontal="center"/>
    </xf>
    <xf numFmtId="165" fontId="43" fillId="0" borderId="17" xfId="22" applyNumberFormat="1" applyBorder="1" applyAlignment="1">
      <alignment horizontal="center"/>
    </xf>
    <xf numFmtId="165" fontId="43" fillId="0" borderId="31" xfId="22" applyNumberFormat="1" applyBorder="1" applyAlignment="1">
      <alignment horizontal="center"/>
    </xf>
    <xf numFmtId="165" fontId="43" fillId="0" borderId="15" xfId="22" quotePrefix="1" applyNumberFormat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0" fontId="6" fillId="69" borderId="0" xfId="0" applyFont="1" applyFill="1" applyAlignment="1">
      <alignment horizontal="center"/>
    </xf>
    <xf numFmtId="16" fontId="0" fillId="0" borderId="16" xfId="0" applyNumberFormat="1" applyBorder="1" applyAlignment="1">
      <alignment horizontal="center" vertical="center" wrapText="1"/>
    </xf>
    <xf numFmtId="16" fontId="0" fillId="0" borderId="32" xfId="0" applyNumberFormat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4" fontId="0" fillId="0" borderId="32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</cellXfs>
  <cellStyles count="865">
    <cellStyle name="Euro" xfId="23" xr:uid="{00000000-0005-0000-0000-000000000000}"/>
    <cellStyle name="Euro 2" xfId="24" xr:uid="{00000000-0005-0000-0000-000001000000}"/>
    <cellStyle name="Euro 2 2" xfId="25" xr:uid="{00000000-0005-0000-0000-000002000000}"/>
    <cellStyle name="Euro 3" xfId="26" xr:uid="{00000000-0005-0000-0000-000003000000}"/>
    <cellStyle name="Euro 3 2" xfId="27" xr:uid="{00000000-0005-0000-0000-000004000000}"/>
    <cellStyle name="Euro 3 2 2" xfId="28" xr:uid="{00000000-0005-0000-0000-000005000000}"/>
    <cellStyle name="Euro 3 3" xfId="29" xr:uid="{00000000-0005-0000-0000-000006000000}"/>
    <cellStyle name="Euro 4" xfId="30" xr:uid="{00000000-0005-0000-0000-000007000000}"/>
    <cellStyle name="Hipervínculo" xfId="22" builtinId="8"/>
    <cellStyle name="Hipervínculo 2" xfId="1" xr:uid="{00000000-0005-0000-0000-000009000000}"/>
    <cellStyle name="Hipervínculo 2 2" xfId="3" xr:uid="{00000000-0005-0000-0000-00000A000000}"/>
    <cellStyle name="Hipervínculo 3" xfId="31" xr:uid="{00000000-0005-0000-0000-00000B000000}"/>
    <cellStyle name="Hipervínculo 4" xfId="32" xr:uid="{00000000-0005-0000-0000-00000C000000}"/>
    <cellStyle name="Hipervínculo 5" xfId="33" xr:uid="{00000000-0005-0000-0000-00000D000000}"/>
    <cellStyle name="Hipervínculo 6" xfId="863" xr:uid="{00000000-0005-0000-0000-00000E000000}"/>
    <cellStyle name="Millares" xfId="2" builtinId="3"/>
    <cellStyle name="Millares 2" xfId="4" xr:uid="{00000000-0005-0000-0000-000010000000}"/>
    <cellStyle name="Millares 2 2" xfId="34" xr:uid="{00000000-0005-0000-0000-000011000000}"/>
    <cellStyle name="Millares 3" xfId="864" xr:uid="{00000000-0005-0000-0000-000012000000}"/>
    <cellStyle name="Moneda 10" xfId="35" xr:uid="{00000000-0005-0000-0000-000013000000}"/>
    <cellStyle name="Moneda 10 10" xfId="36" xr:uid="{00000000-0005-0000-0000-000014000000}"/>
    <cellStyle name="Moneda 10 11" xfId="37" xr:uid="{00000000-0005-0000-0000-000015000000}"/>
    <cellStyle name="Moneda 10 12" xfId="38" xr:uid="{00000000-0005-0000-0000-000016000000}"/>
    <cellStyle name="Moneda 10 13" xfId="39" xr:uid="{00000000-0005-0000-0000-000017000000}"/>
    <cellStyle name="Moneda 10 14" xfId="40" xr:uid="{00000000-0005-0000-0000-000018000000}"/>
    <cellStyle name="Moneda 10 15" xfId="41" xr:uid="{00000000-0005-0000-0000-000019000000}"/>
    <cellStyle name="Moneda 10 16" xfId="42" xr:uid="{00000000-0005-0000-0000-00001A000000}"/>
    <cellStyle name="Moneda 10 17" xfId="43" xr:uid="{00000000-0005-0000-0000-00001B000000}"/>
    <cellStyle name="Moneda 10 18" xfId="44" xr:uid="{00000000-0005-0000-0000-00001C000000}"/>
    <cellStyle name="Moneda 10 19" xfId="45" xr:uid="{00000000-0005-0000-0000-00001D000000}"/>
    <cellStyle name="Moneda 10 2" xfId="46" xr:uid="{00000000-0005-0000-0000-00001E000000}"/>
    <cellStyle name="Moneda 10 20" xfId="47" xr:uid="{00000000-0005-0000-0000-00001F000000}"/>
    <cellStyle name="Moneda 10 3" xfId="48" xr:uid="{00000000-0005-0000-0000-000020000000}"/>
    <cellStyle name="Moneda 10 4" xfId="49" xr:uid="{00000000-0005-0000-0000-000021000000}"/>
    <cellStyle name="Moneda 10 5" xfId="50" xr:uid="{00000000-0005-0000-0000-000022000000}"/>
    <cellStyle name="Moneda 10 6" xfId="51" xr:uid="{00000000-0005-0000-0000-000023000000}"/>
    <cellStyle name="Moneda 10 7" xfId="52" xr:uid="{00000000-0005-0000-0000-000024000000}"/>
    <cellStyle name="Moneda 10 8" xfId="53" xr:uid="{00000000-0005-0000-0000-000025000000}"/>
    <cellStyle name="Moneda 10 9" xfId="54" xr:uid="{00000000-0005-0000-0000-000026000000}"/>
    <cellStyle name="Moneda 11" xfId="55" xr:uid="{00000000-0005-0000-0000-000027000000}"/>
    <cellStyle name="Moneda 11 10" xfId="56" xr:uid="{00000000-0005-0000-0000-000028000000}"/>
    <cellStyle name="Moneda 11 11" xfId="57" xr:uid="{00000000-0005-0000-0000-000029000000}"/>
    <cellStyle name="Moneda 11 12" xfId="58" xr:uid="{00000000-0005-0000-0000-00002A000000}"/>
    <cellStyle name="Moneda 11 13" xfId="59" xr:uid="{00000000-0005-0000-0000-00002B000000}"/>
    <cellStyle name="Moneda 11 14" xfId="60" xr:uid="{00000000-0005-0000-0000-00002C000000}"/>
    <cellStyle name="Moneda 11 15" xfId="61" xr:uid="{00000000-0005-0000-0000-00002D000000}"/>
    <cellStyle name="Moneda 11 16" xfId="62" xr:uid="{00000000-0005-0000-0000-00002E000000}"/>
    <cellStyle name="Moneda 11 17" xfId="63" xr:uid="{00000000-0005-0000-0000-00002F000000}"/>
    <cellStyle name="Moneda 11 18" xfId="64" xr:uid="{00000000-0005-0000-0000-000030000000}"/>
    <cellStyle name="Moneda 11 19" xfId="65" xr:uid="{00000000-0005-0000-0000-000031000000}"/>
    <cellStyle name="Moneda 11 2" xfId="66" xr:uid="{00000000-0005-0000-0000-000032000000}"/>
    <cellStyle name="Moneda 11 20" xfId="67" xr:uid="{00000000-0005-0000-0000-000033000000}"/>
    <cellStyle name="Moneda 11 3" xfId="68" xr:uid="{00000000-0005-0000-0000-000034000000}"/>
    <cellStyle name="Moneda 11 4" xfId="69" xr:uid="{00000000-0005-0000-0000-000035000000}"/>
    <cellStyle name="Moneda 11 5" xfId="70" xr:uid="{00000000-0005-0000-0000-000036000000}"/>
    <cellStyle name="Moneda 11 6" xfId="71" xr:uid="{00000000-0005-0000-0000-000037000000}"/>
    <cellStyle name="Moneda 11 7" xfId="72" xr:uid="{00000000-0005-0000-0000-000038000000}"/>
    <cellStyle name="Moneda 11 8" xfId="73" xr:uid="{00000000-0005-0000-0000-000039000000}"/>
    <cellStyle name="Moneda 11 9" xfId="74" xr:uid="{00000000-0005-0000-0000-00003A000000}"/>
    <cellStyle name="Moneda 12" xfId="75" xr:uid="{00000000-0005-0000-0000-00003B000000}"/>
    <cellStyle name="Moneda 12 10" xfId="76" xr:uid="{00000000-0005-0000-0000-00003C000000}"/>
    <cellStyle name="Moneda 12 11" xfId="77" xr:uid="{00000000-0005-0000-0000-00003D000000}"/>
    <cellStyle name="Moneda 12 12" xfId="78" xr:uid="{00000000-0005-0000-0000-00003E000000}"/>
    <cellStyle name="Moneda 12 13" xfId="79" xr:uid="{00000000-0005-0000-0000-00003F000000}"/>
    <cellStyle name="Moneda 12 14" xfId="80" xr:uid="{00000000-0005-0000-0000-000040000000}"/>
    <cellStyle name="Moneda 12 15" xfId="81" xr:uid="{00000000-0005-0000-0000-000041000000}"/>
    <cellStyle name="Moneda 12 16" xfId="82" xr:uid="{00000000-0005-0000-0000-000042000000}"/>
    <cellStyle name="Moneda 12 17" xfId="83" xr:uid="{00000000-0005-0000-0000-000043000000}"/>
    <cellStyle name="Moneda 12 18" xfId="84" xr:uid="{00000000-0005-0000-0000-000044000000}"/>
    <cellStyle name="Moneda 12 19" xfId="85" xr:uid="{00000000-0005-0000-0000-000045000000}"/>
    <cellStyle name="Moneda 12 2" xfId="86" xr:uid="{00000000-0005-0000-0000-000046000000}"/>
    <cellStyle name="Moneda 12 20" xfId="87" xr:uid="{00000000-0005-0000-0000-000047000000}"/>
    <cellStyle name="Moneda 12 3" xfId="88" xr:uid="{00000000-0005-0000-0000-000048000000}"/>
    <cellStyle name="Moneda 12 4" xfId="89" xr:uid="{00000000-0005-0000-0000-000049000000}"/>
    <cellStyle name="Moneda 12 5" xfId="90" xr:uid="{00000000-0005-0000-0000-00004A000000}"/>
    <cellStyle name="Moneda 12 6" xfId="91" xr:uid="{00000000-0005-0000-0000-00004B000000}"/>
    <cellStyle name="Moneda 12 7" xfId="92" xr:uid="{00000000-0005-0000-0000-00004C000000}"/>
    <cellStyle name="Moneda 12 8" xfId="93" xr:uid="{00000000-0005-0000-0000-00004D000000}"/>
    <cellStyle name="Moneda 12 9" xfId="94" xr:uid="{00000000-0005-0000-0000-00004E000000}"/>
    <cellStyle name="Moneda 13" xfId="95" xr:uid="{00000000-0005-0000-0000-00004F000000}"/>
    <cellStyle name="Moneda 13 10" xfId="96" xr:uid="{00000000-0005-0000-0000-000050000000}"/>
    <cellStyle name="Moneda 13 11" xfId="97" xr:uid="{00000000-0005-0000-0000-000051000000}"/>
    <cellStyle name="Moneda 13 12" xfId="98" xr:uid="{00000000-0005-0000-0000-000052000000}"/>
    <cellStyle name="Moneda 13 13" xfId="99" xr:uid="{00000000-0005-0000-0000-000053000000}"/>
    <cellStyle name="Moneda 13 14" xfId="100" xr:uid="{00000000-0005-0000-0000-000054000000}"/>
    <cellStyle name="Moneda 13 15" xfId="101" xr:uid="{00000000-0005-0000-0000-000055000000}"/>
    <cellStyle name="Moneda 13 16" xfId="102" xr:uid="{00000000-0005-0000-0000-000056000000}"/>
    <cellStyle name="Moneda 13 17" xfId="103" xr:uid="{00000000-0005-0000-0000-000057000000}"/>
    <cellStyle name="Moneda 13 18" xfId="104" xr:uid="{00000000-0005-0000-0000-000058000000}"/>
    <cellStyle name="Moneda 13 19" xfId="105" xr:uid="{00000000-0005-0000-0000-000059000000}"/>
    <cellStyle name="Moneda 13 2" xfId="106" xr:uid="{00000000-0005-0000-0000-00005A000000}"/>
    <cellStyle name="Moneda 13 20" xfId="107" xr:uid="{00000000-0005-0000-0000-00005B000000}"/>
    <cellStyle name="Moneda 13 3" xfId="108" xr:uid="{00000000-0005-0000-0000-00005C000000}"/>
    <cellStyle name="Moneda 13 4" xfId="109" xr:uid="{00000000-0005-0000-0000-00005D000000}"/>
    <cellStyle name="Moneda 13 5" xfId="110" xr:uid="{00000000-0005-0000-0000-00005E000000}"/>
    <cellStyle name="Moneda 13 6" xfId="111" xr:uid="{00000000-0005-0000-0000-00005F000000}"/>
    <cellStyle name="Moneda 13 7" xfId="112" xr:uid="{00000000-0005-0000-0000-000060000000}"/>
    <cellStyle name="Moneda 13 8" xfId="113" xr:uid="{00000000-0005-0000-0000-000061000000}"/>
    <cellStyle name="Moneda 13 9" xfId="114" xr:uid="{00000000-0005-0000-0000-000062000000}"/>
    <cellStyle name="Moneda 14" xfId="115" xr:uid="{00000000-0005-0000-0000-000063000000}"/>
    <cellStyle name="Moneda 14 10" xfId="116" xr:uid="{00000000-0005-0000-0000-000064000000}"/>
    <cellStyle name="Moneda 14 11" xfId="117" xr:uid="{00000000-0005-0000-0000-000065000000}"/>
    <cellStyle name="Moneda 14 12" xfId="118" xr:uid="{00000000-0005-0000-0000-000066000000}"/>
    <cellStyle name="Moneda 14 13" xfId="119" xr:uid="{00000000-0005-0000-0000-000067000000}"/>
    <cellStyle name="Moneda 14 14" xfId="120" xr:uid="{00000000-0005-0000-0000-000068000000}"/>
    <cellStyle name="Moneda 14 15" xfId="121" xr:uid="{00000000-0005-0000-0000-000069000000}"/>
    <cellStyle name="Moneda 14 16" xfId="122" xr:uid="{00000000-0005-0000-0000-00006A000000}"/>
    <cellStyle name="Moneda 14 17" xfId="123" xr:uid="{00000000-0005-0000-0000-00006B000000}"/>
    <cellStyle name="Moneda 14 18" xfId="124" xr:uid="{00000000-0005-0000-0000-00006C000000}"/>
    <cellStyle name="Moneda 14 19" xfId="125" xr:uid="{00000000-0005-0000-0000-00006D000000}"/>
    <cellStyle name="Moneda 14 2" xfId="126" xr:uid="{00000000-0005-0000-0000-00006E000000}"/>
    <cellStyle name="Moneda 14 20" xfId="127" xr:uid="{00000000-0005-0000-0000-00006F000000}"/>
    <cellStyle name="Moneda 14 3" xfId="128" xr:uid="{00000000-0005-0000-0000-000070000000}"/>
    <cellStyle name="Moneda 14 4" xfId="129" xr:uid="{00000000-0005-0000-0000-000071000000}"/>
    <cellStyle name="Moneda 14 5" xfId="130" xr:uid="{00000000-0005-0000-0000-000072000000}"/>
    <cellStyle name="Moneda 14 6" xfId="131" xr:uid="{00000000-0005-0000-0000-000073000000}"/>
    <cellStyle name="Moneda 14 7" xfId="132" xr:uid="{00000000-0005-0000-0000-000074000000}"/>
    <cellStyle name="Moneda 14 8" xfId="133" xr:uid="{00000000-0005-0000-0000-000075000000}"/>
    <cellStyle name="Moneda 14 9" xfId="134" xr:uid="{00000000-0005-0000-0000-000076000000}"/>
    <cellStyle name="Moneda 15" xfId="135" xr:uid="{00000000-0005-0000-0000-000077000000}"/>
    <cellStyle name="Moneda 16" xfId="136" xr:uid="{00000000-0005-0000-0000-000078000000}"/>
    <cellStyle name="Moneda 16 2" xfId="137" xr:uid="{00000000-0005-0000-0000-000079000000}"/>
    <cellStyle name="Moneda 17" xfId="138" xr:uid="{00000000-0005-0000-0000-00007A000000}"/>
    <cellStyle name="Moneda 17 2" xfId="139" xr:uid="{00000000-0005-0000-0000-00007B000000}"/>
    <cellStyle name="Moneda 18" xfId="140" xr:uid="{00000000-0005-0000-0000-00007C000000}"/>
    <cellStyle name="Moneda 19" xfId="141" xr:uid="{00000000-0005-0000-0000-00007D000000}"/>
    <cellStyle name="Moneda 19 2" xfId="142" xr:uid="{00000000-0005-0000-0000-00007E000000}"/>
    <cellStyle name="Moneda 2" xfId="143" xr:uid="{00000000-0005-0000-0000-00007F000000}"/>
    <cellStyle name="Moneda 2 2" xfId="144" xr:uid="{00000000-0005-0000-0000-000080000000}"/>
    <cellStyle name="Moneda 2 2 2" xfId="145" xr:uid="{00000000-0005-0000-0000-000081000000}"/>
    <cellStyle name="Moneda 2 3" xfId="146" xr:uid="{00000000-0005-0000-0000-000082000000}"/>
    <cellStyle name="Moneda 20" xfId="147" xr:uid="{00000000-0005-0000-0000-000083000000}"/>
    <cellStyle name="Moneda 21" xfId="148" xr:uid="{00000000-0005-0000-0000-000084000000}"/>
    <cellStyle name="Moneda 22" xfId="149" xr:uid="{00000000-0005-0000-0000-000085000000}"/>
    <cellStyle name="Moneda 22 2" xfId="150" xr:uid="{00000000-0005-0000-0000-000086000000}"/>
    <cellStyle name="Moneda 23" xfId="151" xr:uid="{00000000-0005-0000-0000-000087000000}"/>
    <cellStyle name="Moneda 23 2" xfId="152" xr:uid="{00000000-0005-0000-0000-000088000000}"/>
    <cellStyle name="Moneda 24" xfId="153" xr:uid="{00000000-0005-0000-0000-000089000000}"/>
    <cellStyle name="Moneda 24 2" xfId="154" xr:uid="{00000000-0005-0000-0000-00008A000000}"/>
    <cellStyle name="Moneda 25" xfId="155" xr:uid="{00000000-0005-0000-0000-00008B000000}"/>
    <cellStyle name="Moneda 26" xfId="156" xr:uid="{00000000-0005-0000-0000-00008C000000}"/>
    <cellStyle name="Moneda 26 2" xfId="157" xr:uid="{00000000-0005-0000-0000-00008D000000}"/>
    <cellStyle name="Moneda 27" xfId="158" xr:uid="{00000000-0005-0000-0000-00008E000000}"/>
    <cellStyle name="Moneda 27 2" xfId="159" xr:uid="{00000000-0005-0000-0000-00008F000000}"/>
    <cellStyle name="Moneda 28" xfId="160" xr:uid="{00000000-0005-0000-0000-000090000000}"/>
    <cellStyle name="Moneda 28 2" xfId="161" xr:uid="{00000000-0005-0000-0000-000091000000}"/>
    <cellStyle name="Moneda 29" xfId="162" xr:uid="{00000000-0005-0000-0000-000092000000}"/>
    <cellStyle name="Moneda 3" xfId="163" xr:uid="{00000000-0005-0000-0000-000093000000}"/>
    <cellStyle name="Moneda 3 10" xfId="164" xr:uid="{00000000-0005-0000-0000-000094000000}"/>
    <cellStyle name="Moneda 3 11" xfId="165" xr:uid="{00000000-0005-0000-0000-000095000000}"/>
    <cellStyle name="Moneda 3 12" xfId="166" xr:uid="{00000000-0005-0000-0000-000096000000}"/>
    <cellStyle name="Moneda 3 13" xfId="167" xr:uid="{00000000-0005-0000-0000-000097000000}"/>
    <cellStyle name="Moneda 3 14" xfId="168" xr:uid="{00000000-0005-0000-0000-000098000000}"/>
    <cellStyle name="Moneda 3 15" xfId="169" xr:uid="{00000000-0005-0000-0000-000099000000}"/>
    <cellStyle name="Moneda 3 16" xfId="170" xr:uid="{00000000-0005-0000-0000-00009A000000}"/>
    <cellStyle name="Moneda 3 17" xfId="171" xr:uid="{00000000-0005-0000-0000-00009B000000}"/>
    <cellStyle name="Moneda 3 18" xfId="172" xr:uid="{00000000-0005-0000-0000-00009C000000}"/>
    <cellStyle name="Moneda 3 19" xfId="173" xr:uid="{00000000-0005-0000-0000-00009D000000}"/>
    <cellStyle name="Moneda 3 2" xfId="174" xr:uid="{00000000-0005-0000-0000-00009E000000}"/>
    <cellStyle name="Moneda 3 2 10" xfId="175" xr:uid="{00000000-0005-0000-0000-00009F000000}"/>
    <cellStyle name="Moneda 3 2 11" xfId="176" xr:uid="{00000000-0005-0000-0000-0000A0000000}"/>
    <cellStyle name="Moneda 3 2 12" xfId="177" xr:uid="{00000000-0005-0000-0000-0000A1000000}"/>
    <cellStyle name="Moneda 3 2 13" xfId="178" xr:uid="{00000000-0005-0000-0000-0000A2000000}"/>
    <cellStyle name="Moneda 3 2 14" xfId="179" xr:uid="{00000000-0005-0000-0000-0000A3000000}"/>
    <cellStyle name="Moneda 3 2 15" xfId="180" xr:uid="{00000000-0005-0000-0000-0000A4000000}"/>
    <cellStyle name="Moneda 3 2 16" xfId="181" xr:uid="{00000000-0005-0000-0000-0000A5000000}"/>
    <cellStyle name="Moneda 3 2 17" xfId="182" xr:uid="{00000000-0005-0000-0000-0000A6000000}"/>
    <cellStyle name="Moneda 3 2 18" xfId="183" xr:uid="{00000000-0005-0000-0000-0000A7000000}"/>
    <cellStyle name="Moneda 3 2 19" xfId="184" xr:uid="{00000000-0005-0000-0000-0000A8000000}"/>
    <cellStyle name="Moneda 3 2 2" xfId="185" xr:uid="{00000000-0005-0000-0000-0000A9000000}"/>
    <cellStyle name="Moneda 3 2 20" xfId="186" xr:uid="{00000000-0005-0000-0000-0000AA000000}"/>
    <cellStyle name="Moneda 3 2 3" xfId="187" xr:uid="{00000000-0005-0000-0000-0000AB000000}"/>
    <cellStyle name="Moneda 3 2 4" xfId="188" xr:uid="{00000000-0005-0000-0000-0000AC000000}"/>
    <cellStyle name="Moneda 3 2 5" xfId="189" xr:uid="{00000000-0005-0000-0000-0000AD000000}"/>
    <cellStyle name="Moneda 3 2 6" xfId="190" xr:uid="{00000000-0005-0000-0000-0000AE000000}"/>
    <cellStyle name="Moneda 3 2 7" xfId="191" xr:uid="{00000000-0005-0000-0000-0000AF000000}"/>
    <cellStyle name="Moneda 3 2 8" xfId="192" xr:uid="{00000000-0005-0000-0000-0000B0000000}"/>
    <cellStyle name="Moneda 3 2 9" xfId="193" xr:uid="{00000000-0005-0000-0000-0000B1000000}"/>
    <cellStyle name="Moneda 3 20" xfId="194" xr:uid="{00000000-0005-0000-0000-0000B2000000}"/>
    <cellStyle name="Moneda 3 21" xfId="195" xr:uid="{00000000-0005-0000-0000-0000B3000000}"/>
    <cellStyle name="Moneda 3 22" xfId="196" xr:uid="{00000000-0005-0000-0000-0000B4000000}"/>
    <cellStyle name="Moneda 3 23" xfId="197" xr:uid="{00000000-0005-0000-0000-0000B5000000}"/>
    <cellStyle name="Moneda 3 24" xfId="198" xr:uid="{00000000-0005-0000-0000-0000B6000000}"/>
    <cellStyle name="Moneda 3 25" xfId="199" xr:uid="{00000000-0005-0000-0000-0000B7000000}"/>
    <cellStyle name="Moneda 3 26" xfId="200" xr:uid="{00000000-0005-0000-0000-0000B8000000}"/>
    <cellStyle name="Moneda 3 27" xfId="201" xr:uid="{00000000-0005-0000-0000-0000B9000000}"/>
    <cellStyle name="Moneda 3 27 2" xfId="202" xr:uid="{00000000-0005-0000-0000-0000BA000000}"/>
    <cellStyle name="Moneda 3 28" xfId="203" xr:uid="{00000000-0005-0000-0000-0000BB000000}"/>
    <cellStyle name="Moneda 3 29" xfId="204" xr:uid="{00000000-0005-0000-0000-0000BC000000}"/>
    <cellStyle name="Moneda 3 29 2" xfId="205" xr:uid="{00000000-0005-0000-0000-0000BD000000}"/>
    <cellStyle name="Moneda 3 3" xfId="206" xr:uid="{00000000-0005-0000-0000-0000BE000000}"/>
    <cellStyle name="Moneda 3 3 10" xfId="207" xr:uid="{00000000-0005-0000-0000-0000BF000000}"/>
    <cellStyle name="Moneda 3 3 11" xfId="208" xr:uid="{00000000-0005-0000-0000-0000C0000000}"/>
    <cellStyle name="Moneda 3 3 12" xfId="209" xr:uid="{00000000-0005-0000-0000-0000C1000000}"/>
    <cellStyle name="Moneda 3 3 13" xfId="210" xr:uid="{00000000-0005-0000-0000-0000C2000000}"/>
    <cellStyle name="Moneda 3 3 14" xfId="211" xr:uid="{00000000-0005-0000-0000-0000C3000000}"/>
    <cellStyle name="Moneda 3 3 15" xfId="212" xr:uid="{00000000-0005-0000-0000-0000C4000000}"/>
    <cellStyle name="Moneda 3 3 16" xfId="213" xr:uid="{00000000-0005-0000-0000-0000C5000000}"/>
    <cellStyle name="Moneda 3 3 17" xfId="214" xr:uid="{00000000-0005-0000-0000-0000C6000000}"/>
    <cellStyle name="Moneda 3 3 18" xfId="215" xr:uid="{00000000-0005-0000-0000-0000C7000000}"/>
    <cellStyle name="Moneda 3 3 19" xfId="216" xr:uid="{00000000-0005-0000-0000-0000C8000000}"/>
    <cellStyle name="Moneda 3 3 2" xfId="217" xr:uid="{00000000-0005-0000-0000-0000C9000000}"/>
    <cellStyle name="Moneda 3 3 20" xfId="218" xr:uid="{00000000-0005-0000-0000-0000CA000000}"/>
    <cellStyle name="Moneda 3 3 3" xfId="219" xr:uid="{00000000-0005-0000-0000-0000CB000000}"/>
    <cellStyle name="Moneda 3 3 4" xfId="220" xr:uid="{00000000-0005-0000-0000-0000CC000000}"/>
    <cellStyle name="Moneda 3 3 5" xfId="221" xr:uid="{00000000-0005-0000-0000-0000CD000000}"/>
    <cellStyle name="Moneda 3 3 6" xfId="222" xr:uid="{00000000-0005-0000-0000-0000CE000000}"/>
    <cellStyle name="Moneda 3 3 7" xfId="223" xr:uid="{00000000-0005-0000-0000-0000CF000000}"/>
    <cellStyle name="Moneda 3 3 8" xfId="224" xr:uid="{00000000-0005-0000-0000-0000D0000000}"/>
    <cellStyle name="Moneda 3 3 9" xfId="225" xr:uid="{00000000-0005-0000-0000-0000D1000000}"/>
    <cellStyle name="Moneda 3 30" xfId="226" xr:uid="{00000000-0005-0000-0000-0000D2000000}"/>
    <cellStyle name="Moneda 3 31" xfId="227" xr:uid="{00000000-0005-0000-0000-0000D3000000}"/>
    <cellStyle name="Moneda 3 32" xfId="228" xr:uid="{00000000-0005-0000-0000-0000D4000000}"/>
    <cellStyle name="Moneda 3 32 2" xfId="229" xr:uid="{00000000-0005-0000-0000-0000D5000000}"/>
    <cellStyle name="Moneda 3 33" xfId="230" xr:uid="{00000000-0005-0000-0000-0000D6000000}"/>
    <cellStyle name="Moneda 3 34" xfId="231" xr:uid="{00000000-0005-0000-0000-0000D7000000}"/>
    <cellStyle name="Moneda 3 35" xfId="232" xr:uid="{00000000-0005-0000-0000-0000D8000000}"/>
    <cellStyle name="Moneda 3 4" xfId="233" xr:uid="{00000000-0005-0000-0000-0000D9000000}"/>
    <cellStyle name="Moneda 3 4 10" xfId="234" xr:uid="{00000000-0005-0000-0000-0000DA000000}"/>
    <cellStyle name="Moneda 3 4 11" xfId="235" xr:uid="{00000000-0005-0000-0000-0000DB000000}"/>
    <cellStyle name="Moneda 3 4 12" xfId="236" xr:uid="{00000000-0005-0000-0000-0000DC000000}"/>
    <cellStyle name="Moneda 3 4 13" xfId="237" xr:uid="{00000000-0005-0000-0000-0000DD000000}"/>
    <cellStyle name="Moneda 3 4 14" xfId="238" xr:uid="{00000000-0005-0000-0000-0000DE000000}"/>
    <cellStyle name="Moneda 3 4 15" xfId="239" xr:uid="{00000000-0005-0000-0000-0000DF000000}"/>
    <cellStyle name="Moneda 3 4 16" xfId="240" xr:uid="{00000000-0005-0000-0000-0000E0000000}"/>
    <cellStyle name="Moneda 3 4 17" xfId="241" xr:uid="{00000000-0005-0000-0000-0000E1000000}"/>
    <cellStyle name="Moneda 3 4 18" xfId="242" xr:uid="{00000000-0005-0000-0000-0000E2000000}"/>
    <cellStyle name="Moneda 3 4 19" xfId="243" xr:uid="{00000000-0005-0000-0000-0000E3000000}"/>
    <cellStyle name="Moneda 3 4 2" xfId="244" xr:uid="{00000000-0005-0000-0000-0000E4000000}"/>
    <cellStyle name="Moneda 3 4 20" xfId="245" xr:uid="{00000000-0005-0000-0000-0000E5000000}"/>
    <cellStyle name="Moneda 3 4 3" xfId="246" xr:uid="{00000000-0005-0000-0000-0000E6000000}"/>
    <cellStyle name="Moneda 3 4 4" xfId="247" xr:uid="{00000000-0005-0000-0000-0000E7000000}"/>
    <cellStyle name="Moneda 3 4 5" xfId="248" xr:uid="{00000000-0005-0000-0000-0000E8000000}"/>
    <cellStyle name="Moneda 3 4 6" xfId="249" xr:uid="{00000000-0005-0000-0000-0000E9000000}"/>
    <cellStyle name="Moneda 3 4 7" xfId="250" xr:uid="{00000000-0005-0000-0000-0000EA000000}"/>
    <cellStyle name="Moneda 3 4 8" xfId="251" xr:uid="{00000000-0005-0000-0000-0000EB000000}"/>
    <cellStyle name="Moneda 3 4 9" xfId="252" xr:uid="{00000000-0005-0000-0000-0000EC000000}"/>
    <cellStyle name="Moneda 3 5" xfId="253" xr:uid="{00000000-0005-0000-0000-0000ED000000}"/>
    <cellStyle name="Moneda 3 5 10" xfId="254" xr:uid="{00000000-0005-0000-0000-0000EE000000}"/>
    <cellStyle name="Moneda 3 5 11" xfId="255" xr:uid="{00000000-0005-0000-0000-0000EF000000}"/>
    <cellStyle name="Moneda 3 5 12" xfId="256" xr:uid="{00000000-0005-0000-0000-0000F0000000}"/>
    <cellStyle name="Moneda 3 5 13" xfId="257" xr:uid="{00000000-0005-0000-0000-0000F1000000}"/>
    <cellStyle name="Moneda 3 5 14" xfId="258" xr:uid="{00000000-0005-0000-0000-0000F2000000}"/>
    <cellStyle name="Moneda 3 5 15" xfId="259" xr:uid="{00000000-0005-0000-0000-0000F3000000}"/>
    <cellStyle name="Moneda 3 5 16" xfId="260" xr:uid="{00000000-0005-0000-0000-0000F4000000}"/>
    <cellStyle name="Moneda 3 5 17" xfId="261" xr:uid="{00000000-0005-0000-0000-0000F5000000}"/>
    <cellStyle name="Moneda 3 5 18" xfId="262" xr:uid="{00000000-0005-0000-0000-0000F6000000}"/>
    <cellStyle name="Moneda 3 5 19" xfId="263" xr:uid="{00000000-0005-0000-0000-0000F7000000}"/>
    <cellStyle name="Moneda 3 5 2" xfId="264" xr:uid="{00000000-0005-0000-0000-0000F8000000}"/>
    <cellStyle name="Moneda 3 5 20" xfId="265" xr:uid="{00000000-0005-0000-0000-0000F9000000}"/>
    <cellStyle name="Moneda 3 5 3" xfId="266" xr:uid="{00000000-0005-0000-0000-0000FA000000}"/>
    <cellStyle name="Moneda 3 5 4" xfId="267" xr:uid="{00000000-0005-0000-0000-0000FB000000}"/>
    <cellStyle name="Moneda 3 5 5" xfId="268" xr:uid="{00000000-0005-0000-0000-0000FC000000}"/>
    <cellStyle name="Moneda 3 5 6" xfId="269" xr:uid="{00000000-0005-0000-0000-0000FD000000}"/>
    <cellStyle name="Moneda 3 5 7" xfId="270" xr:uid="{00000000-0005-0000-0000-0000FE000000}"/>
    <cellStyle name="Moneda 3 5 8" xfId="271" xr:uid="{00000000-0005-0000-0000-0000FF000000}"/>
    <cellStyle name="Moneda 3 5 9" xfId="272" xr:uid="{00000000-0005-0000-0000-000000010000}"/>
    <cellStyle name="Moneda 3 6" xfId="273" xr:uid="{00000000-0005-0000-0000-000001010000}"/>
    <cellStyle name="Moneda 3 6 10" xfId="274" xr:uid="{00000000-0005-0000-0000-000002010000}"/>
    <cellStyle name="Moneda 3 6 11" xfId="275" xr:uid="{00000000-0005-0000-0000-000003010000}"/>
    <cellStyle name="Moneda 3 6 12" xfId="276" xr:uid="{00000000-0005-0000-0000-000004010000}"/>
    <cellStyle name="Moneda 3 6 13" xfId="277" xr:uid="{00000000-0005-0000-0000-000005010000}"/>
    <cellStyle name="Moneda 3 6 14" xfId="278" xr:uid="{00000000-0005-0000-0000-000006010000}"/>
    <cellStyle name="Moneda 3 6 15" xfId="279" xr:uid="{00000000-0005-0000-0000-000007010000}"/>
    <cellStyle name="Moneda 3 6 16" xfId="280" xr:uid="{00000000-0005-0000-0000-000008010000}"/>
    <cellStyle name="Moneda 3 6 17" xfId="281" xr:uid="{00000000-0005-0000-0000-000009010000}"/>
    <cellStyle name="Moneda 3 6 18" xfId="282" xr:uid="{00000000-0005-0000-0000-00000A010000}"/>
    <cellStyle name="Moneda 3 6 19" xfId="283" xr:uid="{00000000-0005-0000-0000-00000B010000}"/>
    <cellStyle name="Moneda 3 6 2" xfId="284" xr:uid="{00000000-0005-0000-0000-00000C010000}"/>
    <cellStyle name="Moneda 3 6 20" xfId="285" xr:uid="{00000000-0005-0000-0000-00000D010000}"/>
    <cellStyle name="Moneda 3 6 3" xfId="286" xr:uid="{00000000-0005-0000-0000-00000E010000}"/>
    <cellStyle name="Moneda 3 6 4" xfId="287" xr:uid="{00000000-0005-0000-0000-00000F010000}"/>
    <cellStyle name="Moneda 3 6 5" xfId="288" xr:uid="{00000000-0005-0000-0000-000010010000}"/>
    <cellStyle name="Moneda 3 6 6" xfId="289" xr:uid="{00000000-0005-0000-0000-000011010000}"/>
    <cellStyle name="Moneda 3 6 7" xfId="290" xr:uid="{00000000-0005-0000-0000-000012010000}"/>
    <cellStyle name="Moneda 3 6 8" xfId="291" xr:uid="{00000000-0005-0000-0000-000013010000}"/>
    <cellStyle name="Moneda 3 6 9" xfId="292" xr:uid="{00000000-0005-0000-0000-000014010000}"/>
    <cellStyle name="Moneda 3 7" xfId="293" xr:uid="{00000000-0005-0000-0000-000015010000}"/>
    <cellStyle name="Moneda 3 7 10" xfId="294" xr:uid="{00000000-0005-0000-0000-000016010000}"/>
    <cellStyle name="Moneda 3 7 11" xfId="295" xr:uid="{00000000-0005-0000-0000-000017010000}"/>
    <cellStyle name="Moneda 3 7 12" xfId="296" xr:uid="{00000000-0005-0000-0000-000018010000}"/>
    <cellStyle name="Moneda 3 7 13" xfId="297" xr:uid="{00000000-0005-0000-0000-000019010000}"/>
    <cellStyle name="Moneda 3 7 14" xfId="298" xr:uid="{00000000-0005-0000-0000-00001A010000}"/>
    <cellStyle name="Moneda 3 7 15" xfId="299" xr:uid="{00000000-0005-0000-0000-00001B010000}"/>
    <cellStyle name="Moneda 3 7 16" xfId="300" xr:uid="{00000000-0005-0000-0000-00001C010000}"/>
    <cellStyle name="Moneda 3 7 17" xfId="301" xr:uid="{00000000-0005-0000-0000-00001D010000}"/>
    <cellStyle name="Moneda 3 7 18" xfId="302" xr:uid="{00000000-0005-0000-0000-00001E010000}"/>
    <cellStyle name="Moneda 3 7 19" xfId="303" xr:uid="{00000000-0005-0000-0000-00001F010000}"/>
    <cellStyle name="Moneda 3 7 2" xfId="304" xr:uid="{00000000-0005-0000-0000-000020010000}"/>
    <cellStyle name="Moneda 3 7 20" xfId="305" xr:uid="{00000000-0005-0000-0000-000021010000}"/>
    <cellStyle name="Moneda 3 7 3" xfId="306" xr:uid="{00000000-0005-0000-0000-000022010000}"/>
    <cellStyle name="Moneda 3 7 4" xfId="307" xr:uid="{00000000-0005-0000-0000-000023010000}"/>
    <cellStyle name="Moneda 3 7 5" xfId="308" xr:uid="{00000000-0005-0000-0000-000024010000}"/>
    <cellStyle name="Moneda 3 7 6" xfId="309" xr:uid="{00000000-0005-0000-0000-000025010000}"/>
    <cellStyle name="Moneda 3 7 7" xfId="310" xr:uid="{00000000-0005-0000-0000-000026010000}"/>
    <cellStyle name="Moneda 3 7 8" xfId="311" xr:uid="{00000000-0005-0000-0000-000027010000}"/>
    <cellStyle name="Moneda 3 7 9" xfId="312" xr:uid="{00000000-0005-0000-0000-000028010000}"/>
    <cellStyle name="Moneda 3 8" xfId="313" xr:uid="{00000000-0005-0000-0000-000029010000}"/>
    <cellStyle name="Moneda 3 8 10" xfId="314" xr:uid="{00000000-0005-0000-0000-00002A010000}"/>
    <cellStyle name="Moneda 3 8 11" xfId="315" xr:uid="{00000000-0005-0000-0000-00002B010000}"/>
    <cellStyle name="Moneda 3 8 12" xfId="316" xr:uid="{00000000-0005-0000-0000-00002C010000}"/>
    <cellStyle name="Moneda 3 8 13" xfId="317" xr:uid="{00000000-0005-0000-0000-00002D010000}"/>
    <cellStyle name="Moneda 3 8 14" xfId="318" xr:uid="{00000000-0005-0000-0000-00002E010000}"/>
    <cellStyle name="Moneda 3 8 15" xfId="319" xr:uid="{00000000-0005-0000-0000-00002F010000}"/>
    <cellStyle name="Moneda 3 8 16" xfId="320" xr:uid="{00000000-0005-0000-0000-000030010000}"/>
    <cellStyle name="Moneda 3 8 17" xfId="321" xr:uid="{00000000-0005-0000-0000-000031010000}"/>
    <cellStyle name="Moneda 3 8 18" xfId="322" xr:uid="{00000000-0005-0000-0000-000032010000}"/>
    <cellStyle name="Moneda 3 8 19" xfId="323" xr:uid="{00000000-0005-0000-0000-000033010000}"/>
    <cellStyle name="Moneda 3 8 2" xfId="324" xr:uid="{00000000-0005-0000-0000-000034010000}"/>
    <cellStyle name="Moneda 3 8 20" xfId="325" xr:uid="{00000000-0005-0000-0000-000035010000}"/>
    <cellStyle name="Moneda 3 8 3" xfId="326" xr:uid="{00000000-0005-0000-0000-000036010000}"/>
    <cellStyle name="Moneda 3 8 4" xfId="327" xr:uid="{00000000-0005-0000-0000-000037010000}"/>
    <cellStyle name="Moneda 3 8 5" xfId="328" xr:uid="{00000000-0005-0000-0000-000038010000}"/>
    <cellStyle name="Moneda 3 8 6" xfId="329" xr:uid="{00000000-0005-0000-0000-000039010000}"/>
    <cellStyle name="Moneda 3 8 7" xfId="330" xr:uid="{00000000-0005-0000-0000-00003A010000}"/>
    <cellStyle name="Moneda 3 8 8" xfId="331" xr:uid="{00000000-0005-0000-0000-00003B010000}"/>
    <cellStyle name="Moneda 3 8 9" xfId="332" xr:uid="{00000000-0005-0000-0000-00003C010000}"/>
    <cellStyle name="Moneda 3 9" xfId="333" xr:uid="{00000000-0005-0000-0000-00003D010000}"/>
    <cellStyle name="Moneda 3 9 10" xfId="334" xr:uid="{00000000-0005-0000-0000-00003E010000}"/>
    <cellStyle name="Moneda 3 9 11" xfId="335" xr:uid="{00000000-0005-0000-0000-00003F010000}"/>
    <cellStyle name="Moneda 3 9 12" xfId="336" xr:uid="{00000000-0005-0000-0000-000040010000}"/>
    <cellStyle name="Moneda 3 9 13" xfId="337" xr:uid="{00000000-0005-0000-0000-000041010000}"/>
    <cellStyle name="Moneda 3 9 14" xfId="338" xr:uid="{00000000-0005-0000-0000-000042010000}"/>
    <cellStyle name="Moneda 3 9 15" xfId="339" xr:uid="{00000000-0005-0000-0000-000043010000}"/>
    <cellStyle name="Moneda 3 9 16" xfId="340" xr:uid="{00000000-0005-0000-0000-000044010000}"/>
    <cellStyle name="Moneda 3 9 17" xfId="341" xr:uid="{00000000-0005-0000-0000-000045010000}"/>
    <cellStyle name="Moneda 3 9 18" xfId="342" xr:uid="{00000000-0005-0000-0000-000046010000}"/>
    <cellStyle name="Moneda 3 9 19" xfId="343" xr:uid="{00000000-0005-0000-0000-000047010000}"/>
    <cellStyle name="Moneda 3 9 2" xfId="344" xr:uid="{00000000-0005-0000-0000-000048010000}"/>
    <cellStyle name="Moneda 3 9 20" xfId="345" xr:uid="{00000000-0005-0000-0000-000049010000}"/>
    <cellStyle name="Moneda 3 9 3" xfId="346" xr:uid="{00000000-0005-0000-0000-00004A010000}"/>
    <cellStyle name="Moneda 3 9 4" xfId="347" xr:uid="{00000000-0005-0000-0000-00004B010000}"/>
    <cellStyle name="Moneda 3 9 5" xfId="348" xr:uid="{00000000-0005-0000-0000-00004C010000}"/>
    <cellStyle name="Moneda 3 9 6" xfId="349" xr:uid="{00000000-0005-0000-0000-00004D010000}"/>
    <cellStyle name="Moneda 3 9 7" xfId="350" xr:uid="{00000000-0005-0000-0000-00004E010000}"/>
    <cellStyle name="Moneda 3 9 8" xfId="351" xr:uid="{00000000-0005-0000-0000-00004F010000}"/>
    <cellStyle name="Moneda 3 9 9" xfId="352" xr:uid="{00000000-0005-0000-0000-000050010000}"/>
    <cellStyle name="Moneda 30" xfId="353" xr:uid="{00000000-0005-0000-0000-000051010000}"/>
    <cellStyle name="Moneda 31" xfId="354" xr:uid="{00000000-0005-0000-0000-000052010000}"/>
    <cellStyle name="Moneda 32" xfId="355" xr:uid="{00000000-0005-0000-0000-000053010000}"/>
    <cellStyle name="Moneda 33" xfId="356" xr:uid="{00000000-0005-0000-0000-000054010000}"/>
    <cellStyle name="Moneda 33 2" xfId="357" xr:uid="{00000000-0005-0000-0000-000055010000}"/>
    <cellStyle name="Moneda 34" xfId="358" xr:uid="{00000000-0005-0000-0000-000056010000}"/>
    <cellStyle name="Moneda 35" xfId="359" xr:uid="{00000000-0005-0000-0000-000057010000}"/>
    <cellStyle name="Moneda 36" xfId="360" xr:uid="{00000000-0005-0000-0000-000058010000}"/>
    <cellStyle name="Moneda 37" xfId="361" xr:uid="{00000000-0005-0000-0000-000059010000}"/>
    <cellStyle name="Moneda 38" xfId="362" xr:uid="{00000000-0005-0000-0000-00005A010000}"/>
    <cellStyle name="Moneda 38 2" xfId="363" xr:uid="{00000000-0005-0000-0000-00005B010000}"/>
    <cellStyle name="Moneda 39" xfId="364" xr:uid="{00000000-0005-0000-0000-00005C010000}"/>
    <cellStyle name="Moneda 39 2" xfId="365" xr:uid="{00000000-0005-0000-0000-00005D010000}"/>
    <cellStyle name="Moneda 4" xfId="366" xr:uid="{00000000-0005-0000-0000-00005E010000}"/>
    <cellStyle name="Moneda 4 2" xfId="367" xr:uid="{00000000-0005-0000-0000-00005F010000}"/>
    <cellStyle name="Moneda 4 2 2" xfId="368" xr:uid="{00000000-0005-0000-0000-000060010000}"/>
    <cellStyle name="Moneda 4 3" xfId="369" xr:uid="{00000000-0005-0000-0000-000061010000}"/>
    <cellStyle name="Moneda 40" xfId="370" xr:uid="{00000000-0005-0000-0000-000062010000}"/>
    <cellStyle name="Moneda 41" xfId="371" xr:uid="{00000000-0005-0000-0000-000063010000}"/>
    <cellStyle name="Moneda 42" xfId="372" xr:uid="{00000000-0005-0000-0000-000064010000}"/>
    <cellStyle name="Moneda 43" xfId="373" xr:uid="{00000000-0005-0000-0000-000065010000}"/>
    <cellStyle name="Moneda 44" xfId="374" xr:uid="{00000000-0005-0000-0000-000066010000}"/>
    <cellStyle name="Moneda 44 2" xfId="375" xr:uid="{00000000-0005-0000-0000-000067010000}"/>
    <cellStyle name="Moneda 45" xfId="376" xr:uid="{00000000-0005-0000-0000-000068010000}"/>
    <cellStyle name="Moneda 5" xfId="377" xr:uid="{00000000-0005-0000-0000-000069010000}"/>
    <cellStyle name="Moneda 5 10" xfId="378" xr:uid="{00000000-0005-0000-0000-00006A010000}"/>
    <cellStyle name="Moneda 5 11" xfId="379" xr:uid="{00000000-0005-0000-0000-00006B010000}"/>
    <cellStyle name="Moneda 5 12" xfId="380" xr:uid="{00000000-0005-0000-0000-00006C010000}"/>
    <cellStyle name="Moneda 5 13" xfId="381" xr:uid="{00000000-0005-0000-0000-00006D010000}"/>
    <cellStyle name="Moneda 5 14" xfId="382" xr:uid="{00000000-0005-0000-0000-00006E010000}"/>
    <cellStyle name="Moneda 5 15" xfId="383" xr:uid="{00000000-0005-0000-0000-00006F010000}"/>
    <cellStyle name="Moneda 5 16" xfId="384" xr:uid="{00000000-0005-0000-0000-000070010000}"/>
    <cellStyle name="Moneda 5 17" xfId="385" xr:uid="{00000000-0005-0000-0000-000071010000}"/>
    <cellStyle name="Moneda 5 18" xfId="386" xr:uid="{00000000-0005-0000-0000-000072010000}"/>
    <cellStyle name="Moneda 5 19" xfId="387" xr:uid="{00000000-0005-0000-0000-000073010000}"/>
    <cellStyle name="Moneda 5 2" xfId="388" xr:uid="{00000000-0005-0000-0000-000074010000}"/>
    <cellStyle name="Moneda 5 20" xfId="389" xr:uid="{00000000-0005-0000-0000-000075010000}"/>
    <cellStyle name="Moneda 5 3" xfId="390" xr:uid="{00000000-0005-0000-0000-000076010000}"/>
    <cellStyle name="Moneda 5 4" xfId="391" xr:uid="{00000000-0005-0000-0000-000077010000}"/>
    <cellStyle name="Moneda 5 5" xfId="392" xr:uid="{00000000-0005-0000-0000-000078010000}"/>
    <cellStyle name="Moneda 5 6" xfId="393" xr:uid="{00000000-0005-0000-0000-000079010000}"/>
    <cellStyle name="Moneda 5 7" xfId="394" xr:uid="{00000000-0005-0000-0000-00007A010000}"/>
    <cellStyle name="Moneda 5 8" xfId="395" xr:uid="{00000000-0005-0000-0000-00007B010000}"/>
    <cellStyle name="Moneda 5 9" xfId="396" xr:uid="{00000000-0005-0000-0000-00007C010000}"/>
    <cellStyle name="Moneda 6" xfId="397" xr:uid="{00000000-0005-0000-0000-00007D010000}"/>
    <cellStyle name="Moneda 6 10" xfId="398" xr:uid="{00000000-0005-0000-0000-00007E010000}"/>
    <cellStyle name="Moneda 6 11" xfId="399" xr:uid="{00000000-0005-0000-0000-00007F010000}"/>
    <cellStyle name="Moneda 6 12" xfId="400" xr:uid="{00000000-0005-0000-0000-000080010000}"/>
    <cellStyle name="Moneda 6 13" xfId="401" xr:uid="{00000000-0005-0000-0000-000081010000}"/>
    <cellStyle name="Moneda 6 14" xfId="402" xr:uid="{00000000-0005-0000-0000-000082010000}"/>
    <cellStyle name="Moneda 6 15" xfId="403" xr:uid="{00000000-0005-0000-0000-000083010000}"/>
    <cellStyle name="Moneda 6 16" xfId="404" xr:uid="{00000000-0005-0000-0000-000084010000}"/>
    <cellStyle name="Moneda 6 17" xfId="405" xr:uid="{00000000-0005-0000-0000-000085010000}"/>
    <cellStyle name="Moneda 6 18" xfId="406" xr:uid="{00000000-0005-0000-0000-000086010000}"/>
    <cellStyle name="Moneda 6 19" xfId="407" xr:uid="{00000000-0005-0000-0000-000087010000}"/>
    <cellStyle name="Moneda 6 2" xfId="408" xr:uid="{00000000-0005-0000-0000-000088010000}"/>
    <cellStyle name="Moneda 6 20" xfId="409" xr:uid="{00000000-0005-0000-0000-000089010000}"/>
    <cellStyle name="Moneda 6 3" xfId="410" xr:uid="{00000000-0005-0000-0000-00008A010000}"/>
    <cellStyle name="Moneda 6 4" xfId="411" xr:uid="{00000000-0005-0000-0000-00008B010000}"/>
    <cellStyle name="Moneda 6 5" xfId="412" xr:uid="{00000000-0005-0000-0000-00008C010000}"/>
    <cellStyle name="Moneda 6 6" xfId="413" xr:uid="{00000000-0005-0000-0000-00008D010000}"/>
    <cellStyle name="Moneda 6 7" xfId="414" xr:uid="{00000000-0005-0000-0000-00008E010000}"/>
    <cellStyle name="Moneda 6 8" xfId="415" xr:uid="{00000000-0005-0000-0000-00008F010000}"/>
    <cellStyle name="Moneda 6 9" xfId="416" xr:uid="{00000000-0005-0000-0000-000090010000}"/>
    <cellStyle name="Moneda 7" xfId="417" xr:uid="{00000000-0005-0000-0000-000091010000}"/>
    <cellStyle name="Moneda 7 2" xfId="418" xr:uid="{00000000-0005-0000-0000-000092010000}"/>
    <cellStyle name="Moneda 7 2 2" xfId="419" xr:uid="{00000000-0005-0000-0000-000093010000}"/>
    <cellStyle name="Moneda 7 3" xfId="420" xr:uid="{00000000-0005-0000-0000-000094010000}"/>
    <cellStyle name="Moneda 8" xfId="421" xr:uid="{00000000-0005-0000-0000-000095010000}"/>
    <cellStyle name="Moneda 8 2" xfId="422" xr:uid="{00000000-0005-0000-0000-000096010000}"/>
    <cellStyle name="Moneda 8 2 2" xfId="423" xr:uid="{00000000-0005-0000-0000-000097010000}"/>
    <cellStyle name="Moneda 8 3" xfId="424" xr:uid="{00000000-0005-0000-0000-000098010000}"/>
    <cellStyle name="Moneda 9" xfId="425" xr:uid="{00000000-0005-0000-0000-000099010000}"/>
    <cellStyle name="Moneda 9 10" xfId="426" xr:uid="{00000000-0005-0000-0000-00009A010000}"/>
    <cellStyle name="Moneda 9 11" xfId="427" xr:uid="{00000000-0005-0000-0000-00009B010000}"/>
    <cellStyle name="Moneda 9 12" xfId="428" xr:uid="{00000000-0005-0000-0000-00009C010000}"/>
    <cellStyle name="Moneda 9 13" xfId="429" xr:uid="{00000000-0005-0000-0000-00009D010000}"/>
    <cellStyle name="Moneda 9 14" xfId="430" xr:uid="{00000000-0005-0000-0000-00009E010000}"/>
    <cellStyle name="Moneda 9 15" xfId="431" xr:uid="{00000000-0005-0000-0000-00009F010000}"/>
    <cellStyle name="Moneda 9 16" xfId="432" xr:uid="{00000000-0005-0000-0000-0000A0010000}"/>
    <cellStyle name="Moneda 9 17" xfId="433" xr:uid="{00000000-0005-0000-0000-0000A1010000}"/>
    <cellStyle name="Moneda 9 18" xfId="434" xr:uid="{00000000-0005-0000-0000-0000A2010000}"/>
    <cellStyle name="Moneda 9 19" xfId="435" xr:uid="{00000000-0005-0000-0000-0000A3010000}"/>
    <cellStyle name="Moneda 9 2" xfId="436" xr:uid="{00000000-0005-0000-0000-0000A4010000}"/>
    <cellStyle name="Moneda 9 20" xfId="437" xr:uid="{00000000-0005-0000-0000-0000A5010000}"/>
    <cellStyle name="Moneda 9 3" xfId="438" xr:uid="{00000000-0005-0000-0000-0000A6010000}"/>
    <cellStyle name="Moneda 9 4" xfId="439" xr:uid="{00000000-0005-0000-0000-0000A7010000}"/>
    <cellStyle name="Moneda 9 5" xfId="440" xr:uid="{00000000-0005-0000-0000-0000A8010000}"/>
    <cellStyle name="Moneda 9 6" xfId="441" xr:uid="{00000000-0005-0000-0000-0000A9010000}"/>
    <cellStyle name="Moneda 9 7" xfId="442" xr:uid="{00000000-0005-0000-0000-0000AA010000}"/>
    <cellStyle name="Moneda 9 8" xfId="443" xr:uid="{00000000-0005-0000-0000-0000AB010000}"/>
    <cellStyle name="Moneda 9 9" xfId="444" xr:uid="{00000000-0005-0000-0000-0000AC010000}"/>
    <cellStyle name="Normal" xfId="0" builtinId="0"/>
    <cellStyle name="Normal 10" xfId="445" xr:uid="{00000000-0005-0000-0000-0000AE010000}"/>
    <cellStyle name="Normal 10 10" xfId="446" xr:uid="{00000000-0005-0000-0000-0000AF010000}"/>
    <cellStyle name="Normal 10 11" xfId="447" xr:uid="{00000000-0005-0000-0000-0000B0010000}"/>
    <cellStyle name="Normal 10 12" xfId="448" xr:uid="{00000000-0005-0000-0000-0000B1010000}"/>
    <cellStyle name="Normal 10 12 2" xfId="449" xr:uid="{00000000-0005-0000-0000-0000B2010000}"/>
    <cellStyle name="Normal 10 13" xfId="450" xr:uid="{00000000-0005-0000-0000-0000B3010000}"/>
    <cellStyle name="Normal 10 14" xfId="451" xr:uid="{00000000-0005-0000-0000-0000B4010000}"/>
    <cellStyle name="Normal 10 15" xfId="452" xr:uid="{00000000-0005-0000-0000-0000B5010000}"/>
    <cellStyle name="Normal 10 16" xfId="453" xr:uid="{00000000-0005-0000-0000-0000B6010000}"/>
    <cellStyle name="Normal 10 17" xfId="454" xr:uid="{00000000-0005-0000-0000-0000B7010000}"/>
    <cellStyle name="Normal 10 18" xfId="455" xr:uid="{00000000-0005-0000-0000-0000B8010000}"/>
    <cellStyle name="Normal 10 19" xfId="456" xr:uid="{00000000-0005-0000-0000-0000B9010000}"/>
    <cellStyle name="Normal 10 2" xfId="457" xr:uid="{00000000-0005-0000-0000-0000BA010000}"/>
    <cellStyle name="Normal 10 20" xfId="458" xr:uid="{00000000-0005-0000-0000-0000BB010000}"/>
    <cellStyle name="Normal 10 3" xfId="459" xr:uid="{00000000-0005-0000-0000-0000BC010000}"/>
    <cellStyle name="Normal 10 4" xfId="460" xr:uid="{00000000-0005-0000-0000-0000BD010000}"/>
    <cellStyle name="Normal 10 5" xfId="461" xr:uid="{00000000-0005-0000-0000-0000BE010000}"/>
    <cellStyle name="Normal 10 6" xfId="462" xr:uid="{00000000-0005-0000-0000-0000BF010000}"/>
    <cellStyle name="Normal 10 7" xfId="463" xr:uid="{00000000-0005-0000-0000-0000C0010000}"/>
    <cellStyle name="Normal 10 8" xfId="464" xr:uid="{00000000-0005-0000-0000-0000C1010000}"/>
    <cellStyle name="Normal 10 9" xfId="465" xr:uid="{00000000-0005-0000-0000-0000C2010000}"/>
    <cellStyle name="Normal 11" xfId="466" xr:uid="{00000000-0005-0000-0000-0000C3010000}"/>
    <cellStyle name="Normal 11 10" xfId="467" xr:uid="{00000000-0005-0000-0000-0000C4010000}"/>
    <cellStyle name="Normal 11 11" xfId="468" xr:uid="{00000000-0005-0000-0000-0000C5010000}"/>
    <cellStyle name="Normal 11 12" xfId="469" xr:uid="{00000000-0005-0000-0000-0000C6010000}"/>
    <cellStyle name="Normal 11 13" xfId="470" xr:uid="{00000000-0005-0000-0000-0000C7010000}"/>
    <cellStyle name="Normal 11 14" xfId="471" xr:uid="{00000000-0005-0000-0000-0000C8010000}"/>
    <cellStyle name="Normal 11 15" xfId="472" xr:uid="{00000000-0005-0000-0000-0000C9010000}"/>
    <cellStyle name="Normal 11 16" xfId="473" xr:uid="{00000000-0005-0000-0000-0000CA010000}"/>
    <cellStyle name="Normal 11 17" xfId="474" xr:uid="{00000000-0005-0000-0000-0000CB010000}"/>
    <cellStyle name="Normal 11 18" xfId="475" xr:uid="{00000000-0005-0000-0000-0000CC010000}"/>
    <cellStyle name="Normal 11 19" xfId="476" xr:uid="{00000000-0005-0000-0000-0000CD010000}"/>
    <cellStyle name="Normal 11 2" xfId="477" xr:uid="{00000000-0005-0000-0000-0000CE010000}"/>
    <cellStyle name="Normal 11 20" xfId="478" xr:uid="{00000000-0005-0000-0000-0000CF010000}"/>
    <cellStyle name="Normal 11 3" xfId="479" xr:uid="{00000000-0005-0000-0000-0000D0010000}"/>
    <cellStyle name="Normal 11 4" xfId="480" xr:uid="{00000000-0005-0000-0000-0000D1010000}"/>
    <cellStyle name="Normal 11 5" xfId="481" xr:uid="{00000000-0005-0000-0000-0000D2010000}"/>
    <cellStyle name="Normal 11 6" xfId="482" xr:uid="{00000000-0005-0000-0000-0000D3010000}"/>
    <cellStyle name="Normal 11 7" xfId="483" xr:uid="{00000000-0005-0000-0000-0000D4010000}"/>
    <cellStyle name="Normal 11 8" xfId="484" xr:uid="{00000000-0005-0000-0000-0000D5010000}"/>
    <cellStyle name="Normal 11 9" xfId="485" xr:uid="{00000000-0005-0000-0000-0000D6010000}"/>
    <cellStyle name="Normal 12" xfId="5" xr:uid="{00000000-0005-0000-0000-0000D7010000}"/>
    <cellStyle name="Normal 12 10" xfId="486" xr:uid="{00000000-0005-0000-0000-0000D8010000}"/>
    <cellStyle name="Normal 12 11" xfId="487" xr:uid="{00000000-0005-0000-0000-0000D9010000}"/>
    <cellStyle name="Normal 12 12" xfId="488" xr:uid="{00000000-0005-0000-0000-0000DA010000}"/>
    <cellStyle name="Normal 12 13" xfId="489" xr:uid="{00000000-0005-0000-0000-0000DB010000}"/>
    <cellStyle name="Normal 12 14" xfId="490" xr:uid="{00000000-0005-0000-0000-0000DC010000}"/>
    <cellStyle name="Normal 12 15" xfId="491" xr:uid="{00000000-0005-0000-0000-0000DD010000}"/>
    <cellStyle name="Normal 12 16" xfId="492" xr:uid="{00000000-0005-0000-0000-0000DE010000}"/>
    <cellStyle name="Normal 12 17" xfId="493" xr:uid="{00000000-0005-0000-0000-0000DF010000}"/>
    <cellStyle name="Normal 12 18" xfId="494" xr:uid="{00000000-0005-0000-0000-0000E0010000}"/>
    <cellStyle name="Normal 12 19" xfId="495" xr:uid="{00000000-0005-0000-0000-0000E1010000}"/>
    <cellStyle name="Normal 12 2" xfId="496" xr:uid="{00000000-0005-0000-0000-0000E2010000}"/>
    <cellStyle name="Normal 12 20" xfId="497" xr:uid="{00000000-0005-0000-0000-0000E3010000}"/>
    <cellStyle name="Normal 12 3" xfId="498" xr:uid="{00000000-0005-0000-0000-0000E4010000}"/>
    <cellStyle name="Normal 12 4" xfId="499" xr:uid="{00000000-0005-0000-0000-0000E5010000}"/>
    <cellStyle name="Normal 12 5" xfId="500" xr:uid="{00000000-0005-0000-0000-0000E6010000}"/>
    <cellStyle name="Normal 12 6" xfId="501" xr:uid="{00000000-0005-0000-0000-0000E7010000}"/>
    <cellStyle name="Normal 12 7" xfId="502" xr:uid="{00000000-0005-0000-0000-0000E8010000}"/>
    <cellStyle name="Normal 12 8" xfId="503" xr:uid="{00000000-0005-0000-0000-0000E9010000}"/>
    <cellStyle name="Normal 12 9" xfId="504" xr:uid="{00000000-0005-0000-0000-0000EA010000}"/>
    <cellStyle name="Normal 13" xfId="505" xr:uid="{00000000-0005-0000-0000-0000EB010000}"/>
    <cellStyle name="Normal 14" xfId="506" xr:uid="{00000000-0005-0000-0000-0000EC010000}"/>
    <cellStyle name="Normal 14 2" xfId="507" xr:uid="{00000000-0005-0000-0000-0000ED010000}"/>
    <cellStyle name="Normal 15" xfId="508" xr:uid="{00000000-0005-0000-0000-0000EE010000}"/>
    <cellStyle name="Normal 15 2" xfId="509" xr:uid="{00000000-0005-0000-0000-0000EF010000}"/>
    <cellStyle name="Normal 16" xfId="510" xr:uid="{00000000-0005-0000-0000-0000F0010000}"/>
    <cellStyle name="Normal 16 2" xfId="511" xr:uid="{00000000-0005-0000-0000-0000F1010000}"/>
    <cellStyle name="Normal 17" xfId="512" xr:uid="{00000000-0005-0000-0000-0000F2010000}"/>
    <cellStyle name="Normal 18" xfId="513" xr:uid="{00000000-0005-0000-0000-0000F3010000}"/>
    <cellStyle name="Normal 18 2" xfId="514" xr:uid="{00000000-0005-0000-0000-0000F4010000}"/>
    <cellStyle name="Normal 19" xfId="515" xr:uid="{00000000-0005-0000-0000-0000F5010000}"/>
    <cellStyle name="Normal 19 2" xfId="516" xr:uid="{00000000-0005-0000-0000-0000F6010000}"/>
    <cellStyle name="Normal 2" xfId="6" xr:uid="{00000000-0005-0000-0000-0000F7010000}"/>
    <cellStyle name="Normal 2 2" xfId="7" xr:uid="{00000000-0005-0000-0000-0000F8010000}"/>
    <cellStyle name="Normal 2 2 2" xfId="517" xr:uid="{00000000-0005-0000-0000-0000F9010000}"/>
    <cellStyle name="Normal 2 3" xfId="8" xr:uid="{00000000-0005-0000-0000-0000FA010000}"/>
    <cellStyle name="Normal 20" xfId="518" xr:uid="{00000000-0005-0000-0000-0000FB010000}"/>
    <cellStyle name="Normal 20 2" xfId="519" xr:uid="{00000000-0005-0000-0000-0000FC010000}"/>
    <cellStyle name="Normal 21" xfId="520" xr:uid="{00000000-0005-0000-0000-0000FD010000}"/>
    <cellStyle name="Normal 21 2" xfId="521" xr:uid="{00000000-0005-0000-0000-0000FE010000}"/>
    <cellStyle name="Normal 22" xfId="522" xr:uid="{00000000-0005-0000-0000-0000FF010000}"/>
    <cellStyle name="Normal 22 2" xfId="523" xr:uid="{00000000-0005-0000-0000-000000020000}"/>
    <cellStyle name="Normal 23" xfId="524" xr:uid="{00000000-0005-0000-0000-000001020000}"/>
    <cellStyle name="Normal 23 2" xfId="525" xr:uid="{00000000-0005-0000-0000-000002020000}"/>
    <cellStyle name="Normal 24" xfId="526" xr:uid="{00000000-0005-0000-0000-000003020000}"/>
    <cellStyle name="Normal 24 2" xfId="527" xr:uid="{00000000-0005-0000-0000-000004020000}"/>
    <cellStyle name="Normal 25" xfId="528" xr:uid="{00000000-0005-0000-0000-000005020000}"/>
    <cellStyle name="Normal 25 2" xfId="529" xr:uid="{00000000-0005-0000-0000-000006020000}"/>
    <cellStyle name="Normal 26" xfId="530" xr:uid="{00000000-0005-0000-0000-000007020000}"/>
    <cellStyle name="Normal 26 2" xfId="531" xr:uid="{00000000-0005-0000-0000-000008020000}"/>
    <cellStyle name="Normal 27" xfId="532" xr:uid="{00000000-0005-0000-0000-000009020000}"/>
    <cellStyle name="Normal 27 2" xfId="533" xr:uid="{00000000-0005-0000-0000-00000A020000}"/>
    <cellStyle name="Normal 28" xfId="534" xr:uid="{00000000-0005-0000-0000-00000B020000}"/>
    <cellStyle name="Normal 28 2" xfId="535" xr:uid="{00000000-0005-0000-0000-00000C020000}"/>
    <cellStyle name="Normal 29" xfId="536" xr:uid="{00000000-0005-0000-0000-00000D020000}"/>
    <cellStyle name="Normal 29 2" xfId="537" xr:uid="{00000000-0005-0000-0000-00000E020000}"/>
    <cellStyle name="Normal 3" xfId="9" xr:uid="{00000000-0005-0000-0000-00000F020000}"/>
    <cellStyle name="Normal 3 10" xfId="538" xr:uid="{00000000-0005-0000-0000-000010020000}"/>
    <cellStyle name="Normal 3 11" xfId="539" xr:uid="{00000000-0005-0000-0000-000011020000}"/>
    <cellStyle name="Normal 3 12" xfId="540" xr:uid="{00000000-0005-0000-0000-000012020000}"/>
    <cellStyle name="Normal 3 13" xfId="541" xr:uid="{00000000-0005-0000-0000-000013020000}"/>
    <cellStyle name="Normal 3 14" xfId="542" xr:uid="{00000000-0005-0000-0000-000014020000}"/>
    <cellStyle name="Normal 3 15" xfId="543" xr:uid="{00000000-0005-0000-0000-000015020000}"/>
    <cellStyle name="Normal 3 16" xfId="544" xr:uid="{00000000-0005-0000-0000-000016020000}"/>
    <cellStyle name="Normal 3 17" xfId="545" xr:uid="{00000000-0005-0000-0000-000017020000}"/>
    <cellStyle name="Normal 3 18" xfId="546" xr:uid="{00000000-0005-0000-0000-000018020000}"/>
    <cellStyle name="Normal 3 19" xfId="547" xr:uid="{00000000-0005-0000-0000-000019020000}"/>
    <cellStyle name="Normal 3 2" xfId="10" xr:uid="{00000000-0005-0000-0000-00001A020000}"/>
    <cellStyle name="Normal 3 2 10" xfId="548" xr:uid="{00000000-0005-0000-0000-00001B020000}"/>
    <cellStyle name="Normal 3 2 11" xfId="549" xr:uid="{00000000-0005-0000-0000-00001C020000}"/>
    <cellStyle name="Normal 3 2 12" xfId="550" xr:uid="{00000000-0005-0000-0000-00001D020000}"/>
    <cellStyle name="Normal 3 2 13" xfId="551" xr:uid="{00000000-0005-0000-0000-00001E020000}"/>
    <cellStyle name="Normal 3 2 14" xfId="552" xr:uid="{00000000-0005-0000-0000-00001F020000}"/>
    <cellStyle name="Normal 3 2 15" xfId="553" xr:uid="{00000000-0005-0000-0000-000020020000}"/>
    <cellStyle name="Normal 3 2 16" xfId="554" xr:uid="{00000000-0005-0000-0000-000021020000}"/>
    <cellStyle name="Normal 3 2 17" xfId="555" xr:uid="{00000000-0005-0000-0000-000022020000}"/>
    <cellStyle name="Normal 3 2 18" xfId="556" xr:uid="{00000000-0005-0000-0000-000023020000}"/>
    <cellStyle name="Normal 3 2 19" xfId="557" xr:uid="{00000000-0005-0000-0000-000024020000}"/>
    <cellStyle name="Normal 3 2 2" xfId="558" xr:uid="{00000000-0005-0000-0000-000025020000}"/>
    <cellStyle name="Normal 3 2 20" xfId="559" xr:uid="{00000000-0005-0000-0000-000026020000}"/>
    <cellStyle name="Normal 3 2 21" xfId="560" xr:uid="{00000000-0005-0000-0000-000027020000}"/>
    <cellStyle name="Normal 3 2 3" xfId="561" xr:uid="{00000000-0005-0000-0000-000028020000}"/>
    <cellStyle name="Normal 3 2 4" xfId="562" xr:uid="{00000000-0005-0000-0000-000029020000}"/>
    <cellStyle name="Normal 3 2 5" xfId="563" xr:uid="{00000000-0005-0000-0000-00002A020000}"/>
    <cellStyle name="Normal 3 2 6" xfId="564" xr:uid="{00000000-0005-0000-0000-00002B020000}"/>
    <cellStyle name="Normal 3 2 7" xfId="565" xr:uid="{00000000-0005-0000-0000-00002C020000}"/>
    <cellStyle name="Normal 3 2 8" xfId="566" xr:uid="{00000000-0005-0000-0000-00002D020000}"/>
    <cellStyle name="Normal 3 2 9" xfId="567" xr:uid="{00000000-0005-0000-0000-00002E020000}"/>
    <cellStyle name="Normal 3 20" xfId="568" xr:uid="{00000000-0005-0000-0000-00002F020000}"/>
    <cellStyle name="Normal 3 21" xfId="569" xr:uid="{00000000-0005-0000-0000-000030020000}"/>
    <cellStyle name="Normal 3 21 2" xfId="570" xr:uid="{00000000-0005-0000-0000-000031020000}"/>
    <cellStyle name="Normal 3 22" xfId="571" xr:uid="{00000000-0005-0000-0000-000032020000}"/>
    <cellStyle name="Normal 3 22 2" xfId="572" xr:uid="{00000000-0005-0000-0000-000033020000}"/>
    <cellStyle name="Normal 3 23" xfId="573" xr:uid="{00000000-0005-0000-0000-000034020000}"/>
    <cellStyle name="Normal 3 23 2" xfId="574" xr:uid="{00000000-0005-0000-0000-000035020000}"/>
    <cellStyle name="Normal 3 24" xfId="575" xr:uid="{00000000-0005-0000-0000-000036020000}"/>
    <cellStyle name="Normal 3 24 2" xfId="576" xr:uid="{00000000-0005-0000-0000-000037020000}"/>
    <cellStyle name="Normal 3 25" xfId="577" xr:uid="{00000000-0005-0000-0000-000038020000}"/>
    <cellStyle name="Normal 3 26" xfId="578" xr:uid="{00000000-0005-0000-0000-000039020000}"/>
    <cellStyle name="Normal 3 26 2" xfId="579" xr:uid="{00000000-0005-0000-0000-00003A020000}"/>
    <cellStyle name="Normal 3 27" xfId="580" xr:uid="{00000000-0005-0000-0000-00003B020000}"/>
    <cellStyle name="Normal 3 28" xfId="581" xr:uid="{00000000-0005-0000-0000-00003C020000}"/>
    <cellStyle name="Normal 3 29" xfId="582" xr:uid="{00000000-0005-0000-0000-00003D020000}"/>
    <cellStyle name="Normal 3 3" xfId="11" xr:uid="{00000000-0005-0000-0000-00003E020000}"/>
    <cellStyle name="Normal 3 3 10" xfId="583" xr:uid="{00000000-0005-0000-0000-00003F020000}"/>
    <cellStyle name="Normal 3 3 11" xfId="584" xr:uid="{00000000-0005-0000-0000-000040020000}"/>
    <cellStyle name="Normal 3 3 12" xfId="585" xr:uid="{00000000-0005-0000-0000-000041020000}"/>
    <cellStyle name="Normal 3 3 13" xfId="586" xr:uid="{00000000-0005-0000-0000-000042020000}"/>
    <cellStyle name="Normal 3 3 14" xfId="587" xr:uid="{00000000-0005-0000-0000-000043020000}"/>
    <cellStyle name="Normal 3 3 15" xfId="588" xr:uid="{00000000-0005-0000-0000-000044020000}"/>
    <cellStyle name="Normal 3 3 16" xfId="589" xr:uid="{00000000-0005-0000-0000-000045020000}"/>
    <cellStyle name="Normal 3 3 17" xfId="590" xr:uid="{00000000-0005-0000-0000-000046020000}"/>
    <cellStyle name="Normal 3 3 18" xfId="591" xr:uid="{00000000-0005-0000-0000-000047020000}"/>
    <cellStyle name="Normal 3 3 19" xfId="592" xr:uid="{00000000-0005-0000-0000-000048020000}"/>
    <cellStyle name="Normal 3 3 2" xfId="593" xr:uid="{00000000-0005-0000-0000-000049020000}"/>
    <cellStyle name="Normal 3 3 20" xfId="594" xr:uid="{00000000-0005-0000-0000-00004A020000}"/>
    <cellStyle name="Normal 3 3 3" xfId="595" xr:uid="{00000000-0005-0000-0000-00004B020000}"/>
    <cellStyle name="Normal 3 3 4" xfId="596" xr:uid="{00000000-0005-0000-0000-00004C020000}"/>
    <cellStyle name="Normal 3 3 5" xfId="597" xr:uid="{00000000-0005-0000-0000-00004D020000}"/>
    <cellStyle name="Normal 3 3 6" xfId="598" xr:uid="{00000000-0005-0000-0000-00004E020000}"/>
    <cellStyle name="Normal 3 3 7" xfId="599" xr:uid="{00000000-0005-0000-0000-00004F020000}"/>
    <cellStyle name="Normal 3 3 8" xfId="600" xr:uid="{00000000-0005-0000-0000-000050020000}"/>
    <cellStyle name="Normal 3 3 9" xfId="601" xr:uid="{00000000-0005-0000-0000-000051020000}"/>
    <cellStyle name="Normal 3 4" xfId="602" xr:uid="{00000000-0005-0000-0000-000052020000}"/>
    <cellStyle name="Normal 3 4 10" xfId="603" xr:uid="{00000000-0005-0000-0000-000053020000}"/>
    <cellStyle name="Normal 3 4 11" xfId="604" xr:uid="{00000000-0005-0000-0000-000054020000}"/>
    <cellStyle name="Normal 3 4 12" xfId="605" xr:uid="{00000000-0005-0000-0000-000055020000}"/>
    <cellStyle name="Normal 3 4 13" xfId="606" xr:uid="{00000000-0005-0000-0000-000056020000}"/>
    <cellStyle name="Normal 3 4 14" xfId="607" xr:uid="{00000000-0005-0000-0000-000057020000}"/>
    <cellStyle name="Normal 3 4 15" xfId="608" xr:uid="{00000000-0005-0000-0000-000058020000}"/>
    <cellStyle name="Normal 3 4 16" xfId="609" xr:uid="{00000000-0005-0000-0000-000059020000}"/>
    <cellStyle name="Normal 3 4 17" xfId="610" xr:uid="{00000000-0005-0000-0000-00005A020000}"/>
    <cellStyle name="Normal 3 4 18" xfId="611" xr:uid="{00000000-0005-0000-0000-00005B020000}"/>
    <cellStyle name="Normal 3 4 19" xfId="612" xr:uid="{00000000-0005-0000-0000-00005C020000}"/>
    <cellStyle name="Normal 3 4 2" xfId="613" xr:uid="{00000000-0005-0000-0000-00005D020000}"/>
    <cellStyle name="Normal 3 4 20" xfId="614" xr:uid="{00000000-0005-0000-0000-00005E020000}"/>
    <cellStyle name="Normal 3 4 3" xfId="615" xr:uid="{00000000-0005-0000-0000-00005F020000}"/>
    <cellStyle name="Normal 3 4 4" xfId="616" xr:uid="{00000000-0005-0000-0000-000060020000}"/>
    <cellStyle name="Normal 3 4 5" xfId="617" xr:uid="{00000000-0005-0000-0000-000061020000}"/>
    <cellStyle name="Normal 3 4 6" xfId="618" xr:uid="{00000000-0005-0000-0000-000062020000}"/>
    <cellStyle name="Normal 3 4 7" xfId="619" xr:uid="{00000000-0005-0000-0000-000063020000}"/>
    <cellStyle name="Normal 3 4 8" xfId="620" xr:uid="{00000000-0005-0000-0000-000064020000}"/>
    <cellStyle name="Normal 3 4 9" xfId="621" xr:uid="{00000000-0005-0000-0000-000065020000}"/>
    <cellStyle name="Normal 3 5" xfId="622" xr:uid="{00000000-0005-0000-0000-000066020000}"/>
    <cellStyle name="Normal 3 5 10" xfId="623" xr:uid="{00000000-0005-0000-0000-000067020000}"/>
    <cellStyle name="Normal 3 5 11" xfId="624" xr:uid="{00000000-0005-0000-0000-000068020000}"/>
    <cellStyle name="Normal 3 5 12" xfId="625" xr:uid="{00000000-0005-0000-0000-000069020000}"/>
    <cellStyle name="Normal 3 5 13" xfId="626" xr:uid="{00000000-0005-0000-0000-00006A020000}"/>
    <cellStyle name="Normal 3 5 14" xfId="627" xr:uid="{00000000-0005-0000-0000-00006B020000}"/>
    <cellStyle name="Normal 3 5 15" xfId="628" xr:uid="{00000000-0005-0000-0000-00006C020000}"/>
    <cellStyle name="Normal 3 5 16" xfId="629" xr:uid="{00000000-0005-0000-0000-00006D020000}"/>
    <cellStyle name="Normal 3 5 17" xfId="630" xr:uid="{00000000-0005-0000-0000-00006E020000}"/>
    <cellStyle name="Normal 3 5 18" xfId="631" xr:uid="{00000000-0005-0000-0000-00006F020000}"/>
    <cellStyle name="Normal 3 5 19" xfId="632" xr:uid="{00000000-0005-0000-0000-000070020000}"/>
    <cellStyle name="Normal 3 5 2" xfId="633" xr:uid="{00000000-0005-0000-0000-000071020000}"/>
    <cellStyle name="Normal 3 5 20" xfId="634" xr:uid="{00000000-0005-0000-0000-000072020000}"/>
    <cellStyle name="Normal 3 5 3" xfId="635" xr:uid="{00000000-0005-0000-0000-000073020000}"/>
    <cellStyle name="Normal 3 5 4" xfId="636" xr:uid="{00000000-0005-0000-0000-000074020000}"/>
    <cellStyle name="Normal 3 5 5" xfId="637" xr:uid="{00000000-0005-0000-0000-000075020000}"/>
    <cellStyle name="Normal 3 5 6" xfId="638" xr:uid="{00000000-0005-0000-0000-000076020000}"/>
    <cellStyle name="Normal 3 5 7" xfId="639" xr:uid="{00000000-0005-0000-0000-000077020000}"/>
    <cellStyle name="Normal 3 5 8" xfId="640" xr:uid="{00000000-0005-0000-0000-000078020000}"/>
    <cellStyle name="Normal 3 5 9" xfId="641" xr:uid="{00000000-0005-0000-0000-000079020000}"/>
    <cellStyle name="Normal 3 6" xfId="642" xr:uid="{00000000-0005-0000-0000-00007A020000}"/>
    <cellStyle name="Normal 3 6 10" xfId="643" xr:uid="{00000000-0005-0000-0000-00007B020000}"/>
    <cellStyle name="Normal 3 6 11" xfId="644" xr:uid="{00000000-0005-0000-0000-00007C020000}"/>
    <cellStyle name="Normal 3 6 12" xfId="645" xr:uid="{00000000-0005-0000-0000-00007D020000}"/>
    <cellStyle name="Normal 3 6 13" xfId="646" xr:uid="{00000000-0005-0000-0000-00007E020000}"/>
    <cellStyle name="Normal 3 6 14" xfId="647" xr:uid="{00000000-0005-0000-0000-00007F020000}"/>
    <cellStyle name="Normal 3 6 15" xfId="648" xr:uid="{00000000-0005-0000-0000-000080020000}"/>
    <cellStyle name="Normal 3 6 16" xfId="649" xr:uid="{00000000-0005-0000-0000-000081020000}"/>
    <cellStyle name="Normal 3 6 17" xfId="650" xr:uid="{00000000-0005-0000-0000-000082020000}"/>
    <cellStyle name="Normal 3 6 18" xfId="651" xr:uid="{00000000-0005-0000-0000-000083020000}"/>
    <cellStyle name="Normal 3 6 19" xfId="652" xr:uid="{00000000-0005-0000-0000-000084020000}"/>
    <cellStyle name="Normal 3 6 2" xfId="653" xr:uid="{00000000-0005-0000-0000-000085020000}"/>
    <cellStyle name="Normal 3 6 20" xfId="654" xr:uid="{00000000-0005-0000-0000-000086020000}"/>
    <cellStyle name="Normal 3 6 3" xfId="655" xr:uid="{00000000-0005-0000-0000-000087020000}"/>
    <cellStyle name="Normal 3 6 4" xfId="656" xr:uid="{00000000-0005-0000-0000-000088020000}"/>
    <cellStyle name="Normal 3 6 5" xfId="657" xr:uid="{00000000-0005-0000-0000-000089020000}"/>
    <cellStyle name="Normal 3 6 6" xfId="658" xr:uid="{00000000-0005-0000-0000-00008A020000}"/>
    <cellStyle name="Normal 3 6 7" xfId="659" xr:uid="{00000000-0005-0000-0000-00008B020000}"/>
    <cellStyle name="Normal 3 6 8" xfId="660" xr:uid="{00000000-0005-0000-0000-00008C020000}"/>
    <cellStyle name="Normal 3 6 9" xfId="661" xr:uid="{00000000-0005-0000-0000-00008D020000}"/>
    <cellStyle name="Normal 3 7" xfId="662" xr:uid="{00000000-0005-0000-0000-00008E020000}"/>
    <cellStyle name="Normal 3 7 10" xfId="663" xr:uid="{00000000-0005-0000-0000-00008F020000}"/>
    <cellStyle name="Normal 3 7 11" xfId="664" xr:uid="{00000000-0005-0000-0000-000090020000}"/>
    <cellStyle name="Normal 3 7 12" xfId="665" xr:uid="{00000000-0005-0000-0000-000091020000}"/>
    <cellStyle name="Normal 3 7 13" xfId="666" xr:uid="{00000000-0005-0000-0000-000092020000}"/>
    <cellStyle name="Normal 3 7 14" xfId="667" xr:uid="{00000000-0005-0000-0000-000093020000}"/>
    <cellStyle name="Normal 3 7 15" xfId="668" xr:uid="{00000000-0005-0000-0000-000094020000}"/>
    <cellStyle name="Normal 3 7 16" xfId="669" xr:uid="{00000000-0005-0000-0000-000095020000}"/>
    <cellStyle name="Normal 3 7 17" xfId="670" xr:uid="{00000000-0005-0000-0000-000096020000}"/>
    <cellStyle name="Normal 3 7 18" xfId="671" xr:uid="{00000000-0005-0000-0000-000097020000}"/>
    <cellStyle name="Normal 3 7 19" xfId="672" xr:uid="{00000000-0005-0000-0000-000098020000}"/>
    <cellStyle name="Normal 3 7 2" xfId="673" xr:uid="{00000000-0005-0000-0000-000099020000}"/>
    <cellStyle name="Normal 3 7 20" xfId="674" xr:uid="{00000000-0005-0000-0000-00009A020000}"/>
    <cellStyle name="Normal 3 7 3" xfId="675" xr:uid="{00000000-0005-0000-0000-00009B020000}"/>
    <cellStyle name="Normal 3 7 4" xfId="676" xr:uid="{00000000-0005-0000-0000-00009C020000}"/>
    <cellStyle name="Normal 3 7 5" xfId="677" xr:uid="{00000000-0005-0000-0000-00009D020000}"/>
    <cellStyle name="Normal 3 7 6" xfId="678" xr:uid="{00000000-0005-0000-0000-00009E020000}"/>
    <cellStyle name="Normal 3 7 7" xfId="679" xr:uid="{00000000-0005-0000-0000-00009F020000}"/>
    <cellStyle name="Normal 3 7 8" xfId="680" xr:uid="{00000000-0005-0000-0000-0000A0020000}"/>
    <cellStyle name="Normal 3 7 9" xfId="681" xr:uid="{00000000-0005-0000-0000-0000A1020000}"/>
    <cellStyle name="Normal 3 8" xfId="682" xr:uid="{00000000-0005-0000-0000-0000A2020000}"/>
    <cellStyle name="Normal 3 8 10" xfId="683" xr:uid="{00000000-0005-0000-0000-0000A3020000}"/>
    <cellStyle name="Normal 3 8 11" xfId="684" xr:uid="{00000000-0005-0000-0000-0000A4020000}"/>
    <cellStyle name="Normal 3 8 12" xfId="685" xr:uid="{00000000-0005-0000-0000-0000A5020000}"/>
    <cellStyle name="Normal 3 8 13" xfId="686" xr:uid="{00000000-0005-0000-0000-0000A6020000}"/>
    <cellStyle name="Normal 3 8 14" xfId="687" xr:uid="{00000000-0005-0000-0000-0000A7020000}"/>
    <cellStyle name="Normal 3 8 15" xfId="688" xr:uid="{00000000-0005-0000-0000-0000A8020000}"/>
    <cellStyle name="Normal 3 8 16" xfId="689" xr:uid="{00000000-0005-0000-0000-0000A9020000}"/>
    <cellStyle name="Normal 3 8 17" xfId="690" xr:uid="{00000000-0005-0000-0000-0000AA020000}"/>
    <cellStyle name="Normal 3 8 18" xfId="691" xr:uid="{00000000-0005-0000-0000-0000AB020000}"/>
    <cellStyle name="Normal 3 8 19" xfId="692" xr:uid="{00000000-0005-0000-0000-0000AC020000}"/>
    <cellStyle name="Normal 3 8 2" xfId="693" xr:uid="{00000000-0005-0000-0000-0000AD020000}"/>
    <cellStyle name="Normal 3 8 20" xfId="694" xr:uid="{00000000-0005-0000-0000-0000AE020000}"/>
    <cellStyle name="Normal 3 8 3" xfId="695" xr:uid="{00000000-0005-0000-0000-0000AF020000}"/>
    <cellStyle name="Normal 3 8 4" xfId="696" xr:uid="{00000000-0005-0000-0000-0000B0020000}"/>
    <cellStyle name="Normal 3 8 5" xfId="697" xr:uid="{00000000-0005-0000-0000-0000B1020000}"/>
    <cellStyle name="Normal 3 8 6" xfId="698" xr:uid="{00000000-0005-0000-0000-0000B2020000}"/>
    <cellStyle name="Normal 3 8 7" xfId="699" xr:uid="{00000000-0005-0000-0000-0000B3020000}"/>
    <cellStyle name="Normal 3 8 8" xfId="700" xr:uid="{00000000-0005-0000-0000-0000B4020000}"/>
    <cellStyle name="Normal 3 8 9" xfId="701" xr:uid="{00000000-0005-0000-0000-0000B5020000}"/>
    <cellStyle name="Normal 3 9" xfId="702" xr:uid="{00000000-0005-0000-0000-0000B6020000}"/>
    <cellStyle name="Normal 3 9 10" xfId="703" xr:uid="{00000000-0005-0000-0000-0000B7020000}"/>
    <cellStyle name="Normal 3 9 11" xfId="704" xr:uid="{00000000-0005-0000-0000-0000B8020000}"/>
    <cellStyle name="Normal 3 9 12" xfId="705" xr:uid="{00000000-0005-0000-0000-0000B9020000}"/>
    <cellStyle name="Normal 3 9 13" xfId="706" xr:uid="{00000000-0005-0000-0000-0000BA020000}"/>
    <cellStyle name="Normal 3 9 14" xfId="707" xr:uid="{00000000-0005-0000-0000-0000BB020000}"/>
    <cellStyle name="Normal 3 9 15" xfId="708" xr:uid="{00000000-0005-0000-0000-0000BC020000}"/>
    <cellStyle name="Normal 3 9 16" xfId="709" xr:uid="{00000000-0005-0000-0000-0000BD020000}"/>
    <cellStyle name="Normal 3 9 17" xfId="710" xr:uid="{00000000-0005-0000-0000-0000BE020000}"/>
    <cellStyle name="Normal 3 9 18" xfId="711" xr:uid="{00000000-0005-0000-0000-0000BF020000}"/>
    <cellStyle name="Normal 3 9 19" xfId="712" xr:uid="{00000000-0005-0000-0000-0000C0020000}"/>
    <cellStyle name="Normal 3 9 2" xfId="713" xr:uid="{00000000-0005-0000-0000-0000C1020000}"/>
    <cellStyle name="Normal 3 9 20" xfId="714" xr:uid="{00000000-0005-0000-0000-0000C2020000}"/>
    <cellStyle name="Normal 3 9 3" xfId="715" xr:uid="{00000000-0005-0000-0000-0000C3020000}"/>
    <cellStyle name="Normal 3 9 4" xfId="716" xr:uid="{00000000-0005-0000-0000-0000C4020000}"/>
    <cellStyle name="Normal 3 9 5" xfId="717" xr:uid="{00000000-0005-0000-0000-0000C5020000}"/>
    <cellStyle name="Normal 3 9 6" xfId="718" xr:uid="{00000000-0005-0000-0000-0000C6020000}"/>
    <cellStyle name="Normal 3 9 7" xfId="719" xr:uid="{00000000-0005-0000-0000-0000C7020000}"/>
    <cellStyle name="Normal 3 9 8" xfId="720" xr:uid="{00000000-0005-0000-0000-0000C8020000}"/>
    <cellStyle name="Normal 3 9 9" xfId="721" xr:uid="{00000000-0005-0000-0000-0000C9020000}"/>
    <cellStyle name="Normal 30" xfId="722" xr:uid="{00000000-0005-0000-0000-0000CA020000}"/>
    <cellStyle name="Normal 30 2" xfId="723" xr:uid="{00000000-0005-0000-0000-0000CB020000}"/>
    <cellStyle name="Normal 31" xfId="724" xr:uid="{00000000-0005-0000-0000-0000CC020000}"/>
    <cellStyle name="Normal 31 2" xfId="725" xr:uid="{00000000-0005-0000-0000-0000CD020000}"/>
    <cellStyle name="Normal 32" xfId="726" xr:uid="{00000000-0005-0000-0000-0000CE020000}"/>
    <cellStyle name="Normal 32 2" xfId="727" xr:uid="{00000000-0005-0000-0000-0000CF020000}"/>
    <cellStyle name="Normal 33" xfId="728" xr:uid="{00000000-0005-0000-0000-0000D0020000}"/>
    <cellStyle name="Normal 34" xfId="729" xr:uid="{00000000-0005-0000-0000-0000D1020000}"/>
    <cellStyle name="Normal 34 2" xfId="730" xr:uid="{00000000-0005-0000-0000-0000D2020000}"/>
    <cellStyle name="Normal 35" xfId="731" xr:uid="{00000000-0005-0000-0000-0000D3020000}"/>
    <cellStyle name="Normal 35 2" xfId="732" xr:uid="{00000000-0005-0000-0000-0000D4020000}"/>
    <cellStyle name="Normal 36" xfId="733" xr:uid="{00000000-0005-0000-0000-0000D5020000}"/>
    <cellStyle name="Normal 36 2" xfId="734" xr:uid="{00000000-0005-0000-0000-0000D6020000}"/>
    <cellStyle name="Normal 37" xfId="735" xr:uid="{00000000-0005-0000-0000-0000D7020000}"/>
    <cellStyle name="Normal 37 2" xfId="736" xr:uid="{00000000-0005-0000-0000-0000D8020000}"/>
    <cellStyle name="Normal 38" xfId="737" xr:uid="{00000000-0005-0000-0000-0000D9020000}"/>
    <cellStyle name="Normal 39" xfId="738" xr:uid="{00000000-0005-0000-0000-0000DA020000}"/>
    <cellStyle name="Normal 4" xfId="12" xr:uid="{00000000-0005-0000-0000-0000DB020000}"/>
    <cellStyle name="Normal 4 10" xfId="739" xr:uid="{00000000-0005-0000-0000-0000DC020000}"/>
    <cellStyle name="Normal 4 11" xfId="740" xr:uid="{00000000-0005-0000-0000-0000DD020000}"/>
    <cellStyle name="Normal 4 12" xfId="741" xr:uid="{00000000-0005-0000-0000-0000DE020000}"/>
    <cellStyle name="Normal 4 13" xfId="742" xr:uid="{00000000-0005-0000-0000-0000DF020000}"/>
    <cellStyle name="Normal 4 14" xfId="743" xr:uid="{00000000-0005-0000-0000-0000E0020000}"/>
    <cellStyle name="Normal 4 15" xfId="744" xr:uid="{00000000-0005-0000-0000-0000E1020000}"/>
    <cellStyle name="Normal 4 16" xfId="745" xr:uid="{00000000-0005-0000-0000-0000E2020000}"/>
    <cellStyle name="Normal 4 17" xfId="746" xr:uid="{00000000-0005-0000-0000-0000E3020000}"/>
    <cellStyle name="Normal 4 18" xfId="747" xr:uid="{00000000-0005-0000-0000-0000E4020000}"/>
    <cellStyle name="Normal 4 19" xfId="748" xr:uid="{00000000-0005-0000-0000-0000E5020000}"/>
    <cellStyle name="Normal 4 2" xfId="13" xr:uid="{00000000-0005-0000-0000-0000E6020000}"/>
    <cellStyle name="Normal 4 20" xfId="749" xr:uid="{00000000-0005-0000-0000-0000E7020000}"/>
    <cellStyle name="Normal 4 21" xfId="750" xr:uid="{00000000-0005-0000-0000-0000E8020000}"/>
    <cellStyle name="Normal 4 22" xfId="751" xr:uid="{00000000-0005-0000-0000-0000E9020000}"/>
    <cellStyle name="Normal 4 3" xfId="752" xr:uid="{00000000-0005-0000-0000-0000EA020000}"/>
    <cellStyle name="Normal 4 4" xfId="753" xr:uid="{00000000-0005-0000-0000-0000EB020000}"/>
    <cellStyle name="Normal 4 5" xfId="754" xr:uid="{00000000-0005-0000-0000-0000EC020000}"/>
    <cellStyle name="Normal 4 6" xfId="755" xr:uid="{00000000-0005-0000-0000-0000ED020000}"/>
    <cellStyle name="Normal 4 7" xfId="756" xr:uid="{00000000-0005-0000-0000-0000EE020000}"/>
    <cellStyle name="Normal 4 8" xfId="757" xr:uid="{00000000-0005-0000-0000-0000EF020000}"/>
    <cellStyle name="Normal 4 9" xfId="758" xr:uid="{00000000-0005-0000-0000-0000F0020000}"/>
    <cellStyle name="Normal 40" xfId="759" xr:uid="{00000000-0005-0000-0000-0000F1020000}"/>
    <cellStyle name="Normal 41" xfId="760" xr:uid="{00000000-0005-0000-0000-0000F2020000}"/>
    <cellStyle name="Normal 42" xfId="761" xr:uid="{00000000-0005-0000-0000-0000F3020000}"/>
    <cellStyle name="Normal 43" xfId="762" xr:uid="{00000000-0005-0000-0000-0000F4020000}"/>
    <cellStyle name="Normal 44" xfId="763" xr:uid="{00000000-0005-0000-0000-0000F5020000}"/>
    <cellStyle name="Normal 45" xfId="764" xr:uid="{00000000-0005-0000-0000-0000F6020000}"/>
    <cellStyle name="Normal 46" xfId="765" xr:uid="{00000000-0005-0000-0000-0000F7020000}"/>
    <cellStyle name="Normal 47" xfId="862" xr:uid="{00000000-0005-0000-0000-0000F8020000}"/>
    <cellStyle name="Normal 5" xfId="14" xr:uid="{00000000-0005-0000-0000-0000F9020000}"/>
    <cellStyle name="Normal 5 10" xfId="766" xr:uid="{00000000-0005-0000-0000-0000FA020000}"/>
    <cellStyle name="Normal 5 11" xfId="767" xr:uid="{00000000-0005-0000-0000-0000FB020000}"/>
    <cellStyle name="Normal 5 12" xfId="768" xr:uid="{00000000-0005-0000-0000-0000FC020000}"/>
    <cellStyle name="Normal 5 13" xfId="769" xr:uid="{00000000-0005-0000-0000-0000FD020000}"/>
    <cellStyle name="Normal 5 14" xfId="770" xr:uid="{00000000-0005-0000-0000-0000FE020000}"/>
    <cellStyle name="Normal 5 15" xfId="771" xr:uid="{00000000-0005-0000-0000-0000FF020000}"/>
    <cellStyle name="Normal 5 16" xfId="772" xr:uid="{00000000-0005-0000-0000-000000030000}"/>
    <cellStyle name="Normal 5 17" xfId="773" xr:uid="{00000000-0005-0000-0000-000001030000}"/>
    <cellStyle name="Normal 5 18" xfId="774" xr:uid="{00000000-0005-0000-0000-000002030000}"/>
    <cellStyle name="Normal 5 19" xfId="775" xr:uid="{00000000-0005-0000-0000-000003030000}"/>
    <cellStyle name="Normal 5 2" xfId="15" xr:uid="{00000000-0005-0000-0000-000004030000}"/>
    <cellStyle name="Normal 5 20" xfId="776" xr:uid="{00000000-0005-0000-0000-000005030000}"/>
    <cellStyle name="Normal 5 21" xfId="777" xr:uid="{00000000-0005-0000-0000-000006030000}"/>
    <cellStyle name="Normal 5 3" xfId="778" xr:uid="{00000000-0005-0000-0000-000007030000}"/>
    <cellStyle name="Normal 5 4" xfId="779" xr:uid="{00000000-0005-0000-0000-000008030000}"/>
    <cellStyle name="Normal 5 5" xfId="780" xr:uid="{00000000-0005-0000-0000-000009030000}"/>
    <cellStyle name="Normal 5 6" xfId="781" xr:uid="{00000000-0005-0000-0000-00000A030000}"/>
    <cellStyle name="Normal 5 7" xfId="782" xr:uid="{00000000-0005-0000-0000-00000B030000}"/>
    <cellStyle name="Normal 5 8" xfId="783" xr:uid="{00000000-0005-0000-0000-00000C030000}"/>
    <cellStyle name="Normal 5 9" xfId="784" xr:uid="{00000000-0005-0000-0000-00000D030000}"/>
    <cellStyle name="Normal 6" xfId="16" xr:uid="{00000000-0005-0000-0000-00000E030000}"/>
    <cellStyle name="Normal 6 10" xfId="785" xr:uid="{00000000-0005-0000-0000-00000F030000}"/>
    <cellStyle name="Normal 6 11" xfId="786" xr:uid="{00000000-0005-0000-0000-000010030000}"/>
    <cellStyle name="Normal 6 12" xfId="787" xr:uid="{00000000-0005-0000-0000-000011030000}"/>
    <cellStyle name="Normal 6 13" xfId="788" xr:uid="{00000000-0005-0000-0000-000012030000}"/>
    <cellStyle name="Normal 6 14" xfId="789" xr:uid="{00000000-0005-0000-0000-000013030000}"/>
    <cellStyle name="Normal 6 15" xfId="790" xr:uid="{00000000-0005-0000-0000-000014030000}"/>
    <cellStyle name="Normal 6 16" xfId="791" xr:uid="{00000000-0005-0000-0000-000015030000}"/>
    <cellStyle name="Normal 6 17" xfId="792" xr:uid="{00000000-0005-0000-0000-000016030000}"/>
    <cellStyle name="Normal 6 18" xfId="793" xr:uid="{00000000-0005-0000-0000-000017030000}"/>
    <cellStyle name="Normal 6 19" xfId="794" xr:uid="{00000000-0005-0000-0000-000018030000}"/>
    <cellStyle name="Normal 6 2" xfId="795" xr:uid="{00000000-0005-0000-0000-000019030000}"/>
    <cellStyle name="Normal 6 20" xfId="796" xr:uid="{00000000-0005-0000-0000-00001A030000}"/>
    <cellStyle name="Normal 6 3" xfId="797" xr:uid="{00000000-0005-0000-0000-00001B030000}"/>
    <cellStyle name="Normal 6 4" xfId="798" xr:uid="{00000000-0005-0000-0000-00001C030000}"/>
    <cellStyle name="Normal 6 5" xfId="799" xr:uid="{00000000-0005-0000-0000-00001D030000}"/>
    <cellStyle name="Normal 6 6" xfId="800" xr:uid="{00000000-0005-0000-0000-00001E030000}"/>
    <cellStyle name="Normal 6 7" xfId="801" xr:uid="{00000000-0005-0000-0000-00001F030000}"/>
    <cellStyle name="Normal 6 8" xfId="802" xr:uid="{00000000-0005-0000-0000-000020030000}"/>
    <cellStyle name="Normal 6 9" xfId="803" xr:uid="{00000000-0005-0000-0000-000021030000}"/>
    <cellStyle name="Normal 7" xfId="17" xr:uid="{00000000-0005-0000-0000-000022030000}"/>
    <cellStyle name="Normal 7 10" xfId="804" xr:uid="{00000000-0005-0000-0000-000023030000}"/>
    <cellStyle name="Normal 7 11" xfId="805" xr:uid="{00000000-0005-0000-0000-000024030000}"/>
    <cellStyle name="Normal 7 12" xfId="806" xr:uid="{00000000-0005-0000-0000-000025030000}"/>
    <cellStyle name="Normal 7 13" xfId="807" xr:uid="{00000000-0005-0000-0000-000026030000}"/>
    <cellStyle name="Normal 7 14" xfId="808" xr:uid="{00000000-0005-0000-0000-000027030000}"/>
    <cellStyle name="Normal 7 15" xfId="809" xr:uid="{00000000-0005-0000-0000-000028030000}"/>
    <cellStyle name="Normal 7 16" xfId="810" xr:uid="{00000000-0005-0000-0000-000029030000}"/>
    <cellStyle name="Normal 7 17" xfId="811" xr:uid="{00000000-0005-0000-0000-00002A030000}"/>
    <cellStyle name="Normal 7 18" xfId="812" xr:uid="{00000000-0005-0000-0000-00002B030000}"/>
    <cellStyle name="Normal 7 19" xfId="813" xr:uid="{00000000-0005-0000-0000-00002C030000}"/>
    <cellStyle name="Normal 7 2" xfId="18" xr:uid="{00000000-0005-0000-0000-00002D030000}"/>
    <cellStyle name="Normal 7 20" xfId="814" xr:uid="{00000000-0005-0000-0000-00002E030000}"/>
    <cellStyle name="Normal 7 3" xfId="815" xr:uid="{00000000-0005-0000-0000-00002F030000}"/>
    <cellStyle name="Normal 7 4" xfId="816" xr:uid="{00000000-0005-0000-0000-000030030000}"/>
    <cellStyle name="Normal 7 5" xfId="817" xr:uid="{00000000-0005-0000-0000-000031030000}"/>
    <cellStyle name="Normal 7 6" xfId="818" xr:uid="{00000000-0005-0000-0000-000032030000}"/>
    <cellStyle name="Normal 7 7" xfId="819" xr:uid="{00000000-0005-0000-0000-000033030000}"/>
    <cellStyle name="Normal 7 8" xfId="820" xr:uid="{00000000-0005-0000-0000-000034030000}"/>
    <cellStyle name="Normal 7 9" xfId="821" xr:uid="{00000000-0005-0000-0000-000035030000}"/>
    <cellStyle name="Normal 8" xfId="19" xr:uid="{00000000-0005-0000-0000-000036030000}"/>
    <cellStyle name="Normal 8 10" xfId="822" xr:uid="{00000000-0005-0000-0000-000037030000}"/>
    <cellStyle name="Normal 8 11" xfId="823" xr:uid="{00000000-0005-0000-0000-000038030000}"/>
    <cellStyle name="Normal 8 12" xfId="824" xr:uid="{00000000-0005-0000-0000-000039030000}"/>
    <cellStyle name="Normal 8 13" xfId="825" xr:uid="{00000000-0005-0000-0000-00003A030000}"/>
    <cellStyle name="Normal 8 14" xfId="826" xr:uid="{00000000-0005-0000-0000-00003B030000}"/>
    <cellStyle name="Normal 8 15" xfId="827" xr:uid="{00000000-0005-0000-0000-00003C030000}"/>
    <cellStyle name="Normal 8 16" xfId="828" xr:uid="{00000000-0005-0000-0000-00003D030000}"/>
    <cellStyle name="Normal 8 17" xfId="829" xr:uid="{00000000-0005-0000-0000-00003E030000}"/>
    <cellStyle name="Normal 8 18" xfId="830" xr:uid="{00000000-0005-0000-0000-00003F030000}"/>
    <cellStyle name="Normal 8 19" xfId="831" xr:uid="{00000000-0005-0000-0000-000040030000}"/>
    <cellStyle name="Normal 8 2" xfId="832" xr:uid="{00000000-0005-0000-0000-000041030000}"/>
    <cellStyle name="Normal 8 20" xfId="833" xr:uid="{00000000-0005-0000-0000-000042030000}"/>
    <cellStyle name="Normal 8 3" xfId="834" xr:uid="{00000000-0005-0000-0000-000043030000}"/>
    <cellStyle name="Normal 8 4" xfId="835" xr:uid="{00000000-0005-0000-0000-000044030000}"/>
    <cellStyle name="Normal 8 5" xfId="836" xr:uid="{00000000-0005-0000-0000-000045030000}"/>
    <cellStyle name="Normal 8 6" xfId="837" xr:uid="{00000000-0005-0000-0000-000046030000}"/>
    <cellStyle name="Normal 8 7" xfId="838" xr:uid="{00000000-0005-0000-0000-000047030000}"/>
    <cellStyle name="Normal 8 8" xfId="839" xr:uid="{00000000-0005-0000-0000-000048030000}"/>
    <cellStyle name="Normal 8 9" xfId="840" xr:uid="{00000000-0005-0000-0000-000049030000}"/>
    <cellStyle name="Normal 9" xfId="841" xr:uid="{00000000-0005-0000-0000-00004A030000}"/>
    <cellStyle name="Normal 9 10" xfId="842" xr:uid="{00000000-0005-0000-0000-00004B030000}"/>
    <cellStyle name="Normal 9 11" xfId="843" xr:uid="{00000000-0005-0000-0000-00004C030000}"/>
    <cellStyle name="Normal 9 12" xfId="844" xr:uid="{00000000-0005-0000-0000-00004D030000}"/>
    <cellStyle name="Normal 9 13" xfId="845" xr:uid="{00000000-0005-0000-0000-00004E030000}"/>
    <cellStyle name="Normal 9 14" xfId="846" xr:uid="{00000000-0005-0000-0000-00004F030000}"/>
    <cellStyle name="Normal 9 15" xfId="847" xr:uid="{00000000-0005-0000-0000-000050030000}"/>
    <cellStyle name="Normal 9 16" xfId="848" xr:uid="{00000000-0005-0000-0000-000051030000}"/>
    <cellStyle name="Normal 9 17" xfId="849" xr:uid="{00000000-0005-0000-0000-000052030000}"/>
    <cellStyle name="Normal 9 18" xfId="850" xr:uid="{00000000-0005-0000-0000-000053030000}"/>
    <cellStyle name="Normal 9 19" xfId="851" xr:uid="{00000000-0005-0000-0000-000054030000}"/>
    <cellStyle name="Normal 9 2" xfId="852" xr:uid="{00000000-0005-0000-0000-000055030000}"/>
    <cellStyle name="Normal 9 20" xfId="853" xr:uid="{00000000-0005-0000-0000-000056030000}"/>
    <cellStyle name="Normal 9 3" xfId="854" xr:uid="{00000000-0005-0000-0000-000057030000}"/>
    <cellStyle name="Normal 9 4" xfId="855" xr:uid="{00000000-0005-0000-0000-000058030000}"/>
    <cellStyle name="Normal 9 5" xfId="856" xr:uid="{00000000-0005-0000-0000-000059030000}"/>
    <cellStyle name="Normal 9 6" xfId="857" xr:uid="{00000000-0005-0000-0000-00005A030000}"/>
    <cellStyle name="Normal 9 7" xfId="858" xr:uid="{00000000-0005-0000-0000-00005B030000}"/>
    <cellStyle name="Normal 9 8" xfId="859" xr:uid="{00000000-0005-0000-0000-00005C030000}"/>
    <cellStyle name="Normal 9 9" xfId="860" xr:uid="{00000000-0005-0000-0000-00005D030000}"/>
    <cellStyle name="Normal_Hoja1" xfId="861" xr:uid="{00000000-0005-0000-0000-00005E030000}"/>
    <cellStyle name="Título1" xfId="20" xr:uid="{00000000-0005-0000-0000-00005F030000}"/>
    <cellStyle name="Título2" xfId="21" xr:uid="{00000000-0005-0000-0000-000060030000}"/>
  </cellStyles>
  <dxfs count="0"/>
  <tableStyles count="0" defaultTableStyle="TableStyleMedium2" defaultPivotStyle="PivotStyleLight16"/>
  <colors>
    <mruColors>
      <color rgb="FFFF9999"/>
      <color rgb="FFB3281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pcr1996@hotmail.commar" TargetMode="External"/><Relationship Id="rId13" Type="http://schemas.openxmlformats.org/officeDocument/2006/relationships/vmlDrawing" Target="../drawings/vmlDrawing8.vml"/><Relationship Id="rId3" Type="http://schemas.openxmlformats.org/officeDocument/2006/relationships/hyperlink" Target="mailto:n-madrid@e-piramide.com" TargetMode="External"/><Relationship Id="rId7" Type="http://schemas.openxmlformats.org/officeDocument/2006/relationships/hyperlink" Target="mailto:angelicaf1685@hotmail.com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mailto:e-hernandez@e-piramide.com" TargetMode="External"/><Relationship Id="rId1" Type="http://schemas.openxmlformats.org/officeDocument/2006/relationships/hyperlink" Target="mailto:fatimiuxsp@hotmail.com" TargetMode="External"/><Relationship Id="rId6" Type="http://schemas.openxmlformats.org/officeDocument/2006/relationships/hyperlink" Target="mailto:hugobf@casasyes.com" TargetMode="External"/><Relationship Id="rId11" Type="http://schemas.openxmlformats.org/officeDocument/2006/relationships/hyperlink" Target="mailto:amendoza@japami.bog.mx" TargetMode="External"/><Relationship Id="rId5" Type="http://schemas.openxmlformats.org/officeDocument/2006/relationships/hyperlink" Target="mailto:cps9902@rodigy.net.mx" TargetMode="External"/><Relationship Id="rId10" Type="http://schemas.openxmlformats.org/officeDocument/2006/relationships/hyperlink" Target="mailto:juanitocg@hotmail.com" TargetMode="External"/><Relationship Id="rId4" Type="http://schemas.openxmlformats.org/officeDocument/2006/relationships/hyperlink" Target="mailto:e_vazquez@axtel.net" TargetMode="External"/><Relationship Id="rId9" Type="http://schemas.openxmlformats.org/officeDocument/2006/relationships/hyperlink" Target="mailto:concepto04@yahoo.com.mx" TargetMode="External"/><Relationship Id="rId1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kylucesa22@hotmail.com" TargetMode="External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portafolio_ejecutivo@hotmail.com" TargetMode="External"/><Relationship Id="rId13" Type="http://schemas.openxmlformats.org/officeDocument/2006/relationships/hyperlink" Target="mailto:enilo@dscmexico.com" TargetMode="External"/><Relationship Id="rId18" Type="http://schemas.openxmlformats.org/officeDocument/2006/relationships/hyperlink" Target="mailto:ing.torres.hedz@gmail.com" TargetMode="External"/><Relationship Id="rId3" Type="http://schemas.openxmlformats.org/officeDocument/2006/relationships/hyperlink" Target="mailto:jcorrales@vise.com.mx" TargetMode="External"/><Relationship Id="rId21" Type="http://schemas.openxmlformats.org/officeDocument/2006/relationships/hyperlink" Target="mailto:arq.jlopez02@gmail.com" TargetMode="External"/><Relationship Id="rId7" Type="http://schemas.openxmlformats.org/officeDocument/2006/relationships/hyperlink" Target="mailto:cristopher.gomez@macirapuato.com" TargetMode="External"/><Relationship Id="rId12" Type="http://schemas.openxmlformats.org/officeDocument/2006/relationships/hyperlink" Target="mailto:acr.moreno@hotmail.com" TargetMode="External"/><Relationship Id="rId17" Type="http://schemas.openxmlformats.org/officeDocument/2006/relationships/hyperlink" Target="mailto:joelalejandro@att.net.mx" TargetMode="External"/><Relationship Id="rId2" Type="http://schemas.openxmlformats.org/officeDocument/2006/relationships/hyperlink" Target="mailto:ere.mendoza@scvial.com.mx" TargetMode="External"/><Relationship Id="rId16" Type="http://schemas.openxmlformats.org/officeDocument/2006/relationships/hyperlink" Target="mailto:imrivera81@hotmail.com" TargetMode="External"/><Relationship Id="rId20" Type="http://schemas.openxmlformats.org/officeDocument/2006/relationships/hyperlink" Target="mailto:admon@constructoragrk.com" TargetMode="External"/><Relationship Id="rId1" Type="http://schemas.openxmlformats.org/officeDocument/2006/relationships/hyperlink" Target="mailto:erick99bg@gmail.com" TargetMode="External"/><Relationship Id="rId6" Type="http://schemas.openxmlformats.org/officeDocument/2006/relationships/hyperlink" Target="mailto:bgarcia@icgleon.com" TargetMode="External"/><Relationship Id="rId11" Type="http://schemas.openxmlformats.org/officeDocument/2006/relationships/hyperlink" Target="mailto:emoreno@vise.com.mx" TargetMode="External"/><Relationship Id="rId5" Type="http://schemas.openxmlformats.org/officeDocument/2006/relationships/hyperlink" Target="mailto:carlosfernandez664@hotmail.com" TargetMode="External"/><Relationship Id="rId15" Type="http://schemas.openxmlformats.org/officeDocument/2006/relationships/hyperlink" Target="mailto:espaz@hotmail.com" TargetMode="External"/><Relationship Id="rId10" Type="http://schemas.openxmlformats.org/officeDocument/2006/relationships/hyperlink" Target="mailto:ingdanielhsilva@gmail.com" TargetMode="External"/><Relationship Id="rId19" Type="http://schemas.openxmlformats.org/officeDocument/2006/relationships/hyperlink" Target="mailto:josue2t2@outlook.com" TargetMode="External"/><Relationship Id="rId4" Type="http://schemas.openxmlformats.org/officeDocument/2006/relationships/hyperlink" Target="mailto:mcj08@hotmail.com" TargetMode="External"/><Relationship Id="rId9" Type="http://schemas.openxmlformats.org/officeDocument/2006/relationships/hyperlink" Target="mailto:lucia_hp@hotmail.com" TargetMode="External"/><Relationship Id="rId14" Type="http://schemas.openxmlformats.org/officeDocument/2006/relationships/hyperlink" Target="mailto:apantoja@axaproyectos.com" TargetMode="External"/><Relationship Id="rId22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ic.quiroz@hotmail.com" TargetMode="External"/><Relationship Id="rId3" Type="http://schemas.openxmlformats.org/officeDocument/2006/relationships/hyperlink" Target="mailto:ing.josemaq@gmail.com" TargetMode="External"/><Relationship Id="rId7" Type="http://schemas.openxmlformats.org/officeDocument/2006/relationships/hyperlink" Target="mailto:ivan.ortega.marin@gmail.com" TargetMode="External"/><Relationship Id="rId12" Type="http://schemas.openxmlformats.org/officeDocument/2006/relationships/printerSettings" Target="../printerSettings/printerSettings22.bin"/><Relationship Id="rId2" Type="http://schemas.openxmlformats.org/officeDocument/2006/relationships/hyperlink" Target="mailto:oarechiga_89@hotmail.com" TargetMode="External"/><Relationship Id="rId1" Type="http://schemas.openxmlformats.org/officeDocument/2006/relationships/hyperlink" Target="mailto:ingalvarez3@hotmail.com" TargetMode="External"/><Relationship Id="rId6" Type="http://schemas.openxmlformats.org/officeDocument/2006/relationships/hyperlink" Target="mailto:pumahcs@gmail.com" TargetMode="External"/><Relationship Id="rId11" Type="http://schemas.openxmlformats.org/officeDocument/2006/relationships/hyperlink" Target="mailto:villegas.arq@gmail.com" TargetMode="External"/><Relationship Id="rId5" Type="http://schemas.openxmlformats.org/officeDocument/2006/relationships/hyperlink" Target="mailto:aguevaravent@hotmail.com" TargetMode="External"/><Relationship Id="rId10" Type="http://schemas.openxmlformats.org/officeDocument/2006/relationships/hyperlink" Target="mailto:mariofabia0141@gmail.com" TargetMode="External"/><Relationship Id="rId4" Type="http://schemas.openxmlformats.org/officeDocument/2006/relationships/hyperlink" Target="mailto:ferrovela@hotmail.com" TargetMode="External"/><Relationship Id="rId9" Type="http://schemas.openxmlformats.org/officeDocument/2006/relationships/hyperlink" Target="mailto:rodrigorincon92@hotmail.com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magteacher_940@hotmail.com" TargetMode="External"/><Relationship Id="rId3" Type="http://schemas.openxmlformats.org/officeDocument/2006/relationships/hyperlink" Target="mailto:nelliecbaz@hotmail.com" TargetMode="External"/><Relationship Id="rId7" Type="http://schemas.openxmlformats.org/officeDocument/2006/relationships/hyperlink" Target="mailto:arqangelicagroc@hotmail.com" TargetMode="External"/><Relationship Id="rId2" Type="http://schemas.openxmlformats.org/officeDocument/2006/relationships/hyperlink" Target="mailto:rogeliocardona16@gmail.com" TargetMode="External"/><Relationship Id="rId1" Type="http://schemas.openxmlformats.org/officeDocument/2006/relationships/hyperlink" Target="mailto:ingalvarez3@hotmail.com" TargetMode="External"/><Relationship Id="rId6" Type="http://schemas.openxmlformats.org/officeDocument/2006/relationships/hyperlink" Target="mailto:javier.gonzalez@construzarar.com" TargetMode="External"/><Relationship Id="rId5" Type="http://schemas.openxmlformats.org/officeDocument/2006/relationships/hyperlink" Target="mailto:villegas.arq@gmail.com" TargetMode="External"/><Relationship Id="rId4" Type="http://schemas.openxmlformats.org/officeDocument/2006/relationships/hyperlink" Target="mailto:mariofabia0141@gmail.com" TargetMode="External"/><Relationship Id="rId9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steelshark.com.mx" TargetMode="External"/><Relationship Id="rId13" Type="http://schemas.openxmlformats.org/officeDocument/2006/relationships/hyperlink" Target="mailto:ing.balandra-romero@hotmail.com" TargetMode="External"/><Relationship Id="rId3" Type="http://schemas.openxmlformats.org/officeDocument/2006/relationships/hyperlink" Target="mailto:franciscoescamilla8@gmail.com" TargetMode="External"/><Relationship Id="rId7" Type="http://schemas.openxmlformats.org/officeDocument/2006/relationships/hyperlink" Target="mailto:franciscoquintana@steelshark.com.mx" TargetMode="External"/><Relationship Id="rId12" Type="http://schemas.openxmlformats.org/officeDocument/2006/relationships/hyperlink" Target="mailto:andreafloresr@outlook.com" TargetMode="External"/><Relationship Id="rId2" Type="http://schemas.openxmlformats.org/officeDocument/2006/relationships/hyperlink" Target="mailto:admin@casabe.com.mx" TargetMode="External"/><Relationship Id="rId1" Type="http://schemas.openxmlformats.org/officeDocument/2006/relationships/hyperlink" Target="mailto:educaz_190192@hotmail.com" TargetMode="External"/><Relationship Id="rId6" Type="http://schemas.openxmlformats.org/officeDocument/2006/relationships/hyperlink" Target="mailto:vgonzalez@grupoalcon.com" TargetMode="External"/><Relationship Id="rId11" Type="http://schemas.openxmlformats.org/officeDocument/2006/relationships/hyperlink" Target="mailto:3a.taller@gmail.com" TargetMode="External"/><Relationship Id="rId5" Type="http://schemas.openxmlformats.org/officeDocument/2006/relationships/hyperlink" Target="mailto:alejandra.garciama@udlap.mx" TargetMode="External"/><Relationship Id="rId10" Type="http://schemas.openxmlformats.org/officeDocument/2006/relationships/hyperlink" Target="mailto:impacto.rtg@outlook.com" TargetMode="External"/><Relationship Id="rId4" Type="http://schemas.openxmlformats.org/officeDocument/2006/relationships/hyperlink" Target="mailto:3a.taller@gmail.com" TargetMode="External"/><Relationship Id="rId9" Type="http://schemas.openxmlformats.org/officeDocument/2006/relationships/hyperlink" Target="mailto:marcos.rodriguez@ucsa.com.mx" TargetMode="External"/><Relationship Id="rId14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diegoaranda03@gmail.com" TargetMode="External"/><Relationship Id="rId13" Type="http://schemas.openxmlformats.org/officeDocument/2006/relationships/hyperlink" Target="mailto:i.pablomancera@gmail.com" TargetMode="External"/><Relationship Id="rId3" Type="http://schemas.openxmlformats.org/officeDocument/2006/relationships/hyperlink" Target="mailto:david@grupoursa.com" TargetMode="External"/><Relationship Id="rId7" Type="http://schemas.openxmlformats.org/officeDocument/2006/relationships/hyperlink" Target="mailto:diana@armetsa.com" TargetMode="External"/><Relationship Id="rId12" Type="http://schemas.openxmlformats.org/officeDocument/2006/relationships/hyperlink" Target="mailto:arq.luis27@outlok.es" TargetMode="External"/><Relationship Id="rId2" Type="http://schemas.openxmlformats.org/officeDocument/2006/relationships/hyperlink" Target="mailto:glopez@ingenieriat4.com" TargetMode="External"/><Relationship Id="rId1" Type="http://schemas.openxmlformats.org/officeDocument/2006/relationships/hyperlink" Target="mailto:drv.arq@gmail.com" TargetMode="External"/><Relationship Id="rId6" Type="http://schemas.openxmlformats.org/officeDocument/2006/relationships/hyperlink" Target="mailto:fatijusalas@gmail.com" TargetMode="External"/><Relationship Id="rId11" Type="http://schemas.openxmlformats.org/officeDocument/2006/relationships/hyperlink" Target="mailto:jorgeluis.acosta@outlok.com" TargetMode="External"/><Relationship Id="rId5" Type="http://schemas.openxmlformats.org/officeDocument/2006/relationships/hyperlink" Target="mailto:danielapsg@outlok.com" TargetMode="External"/><Relationship Id="rId15" Type="http://schemas.openxmlformats.org/officeDocument/2006/relationships/printerSettings" Target="../printerSettings/printerSettings31.bin"/><Relationship Id="rId10" Type="http://schemas.openxmlformats.org/officeDocument/2006/relationships/hyperlink" Target="mailto:jiva91@outlok.com" TargetMode="External"/><Relationship Id="rId4" Type="http://schemas.openxmlformats.org/officeDocument/2006/relationships/hyperlink" Target="mailto:aldo_ych13@hotmail.com" TargetMode="External"/><Relationship Id="rId9" Type="http://schemas.openxmlformats.org/officeDocument/2006/relationships/hyperlink" Target="mailto:frankarquys@gmail.com" TargetMode="External"/><Relationship Id="rId14" Type="http://schemas.openxmlformats.org/officeDocument/2006/relationships/hyperlink" Target="mailto:arqrodripiano@hotmail.com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samantha.urrea@gmail.com" TargetMode="External"/><Relationship Id="rId3" Type="http://schemas.openxmlformats.org/officeDocument/2006/relationships/hyperlink" Target="mailto:kcordoba@vise.com.mx" TargetMode="External"/><Relationship Id="rId7" Type="http://schemas.openxmlformats.org/officeDocument/2006/relationships/hyperlink" Target="mailto:maciasviridiana27@gmail.com" TargetMode="External"/><Relationship Id="rId2" Type="http://schemas.openxmlformats.org/officeDocument/2006/relationships/hyperlink" Target="mailto:sansalrocio@gmail.com" TargetMode="External"/><Relationship Id="rId1" Type="http://schemas.openxmlformats.org/officeDocument/2006/relationships/hyperlink" Target="mailto:brendam.murrietal@hotmail.com" TargetMode="External"/><Relationship Id="rId6" Type="http://schemas.openxmlformats.org/officeDocument/2006/relationships/hyperlink" Target="mailto:meeleesa.hdez@gmail.com" TargetMode="External"/><Relationship Id="rId11" Type="http://schemas.openxmlformats.org/officeDocument/2006/relationships/hyperlink" Target="mailto:cabrera.0694@gmail.com" TargetMode="External"/><Relationship Id="rId5" Type="http://schemas.openxmlformats.org/officeDocument/2006/relationships/hyperlink" Target="mailto:humberto.v.sarabia@hotmail.com" TargetMode="External"/><Relationship Id="rId10" Type="http://schemas.openxmlformats.org/officeDocument/2006/relationships/hyperlink" Target="mailto:lerr_96@hotmail.com" TargetMode="External"/><Relationship Id="rId4" Type="http://schemas.openxmlformats.org/officeDocument/2006/relationships/hyperlink" Target="mailto:edgar.palacios@reaga.com.mx" TargetMode="External"/><Relationship Id="rId9" Type="http://schemas.openxmlformats.org/officeDocument/2006/relationships/hyperlink" Target="mailto:zar.oscar@hotmail.com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mailto:rcollif@gmail.com" TargetMode="External"/><Relationship Id="rId2" Type="http://schemas.openxmlformats.org/officeDocument/2006/relationships/hyperlink" Target="mailto:izamejia@live.com.mx" TargetMode="External"/><Relationship Id="rId1" Type="http://schemas.openxmlformats.org/officeDocument/2006/relationships/hyperlink" Target="mailto:srico@axaproyectos.com" TargetMode="External"/><Relationship Id="rId6" Type="http://schemas.openxmlformats.org/officeDocument/2006/relationships/hyperlink" Target="mailto:torres.fdo@gmail.com" TargetMode="External"/><Relationship Id="rId5" Type="http://schemas.openxmlformats.org/officeDocument/2006/relationships/hyperlink" Target="mailto:ic_pako_gp@hotmail.com" TargetMode="External"/><Relationship Id="rId4" Type="http://schemas.openxmlformats.org/officeDocument/2006/relationships/hyperlink" Target="mailto:izamejia@live.com.mx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mailto:mariocal2000@hotmail.com" TargetMode="External"/><Relationship Id="rId2" Type="http://schemas.openxmlformats.org/officeDocument/2006/relationships/hyperlink" Target="mailto:abraham.villanueva@vise.com.mx" TargetMode="External"/><Relationship Id="rId1" Type="http://schemas.openxmlformats.org/officeDocument/2006/relationships/hyperlink" Target="mailto:jose.eduardo@outlook.com" TargetMode="External"/><Relationship Id="rId5" Type="http://schemas.openxmlformats.org/officeDocument/2006/relationships/hyperlink" Target="mailto:missi.luna93@gmail.com" TargetMode="External"/><Relationship Id="rId4" Type="http://schemas.openxmlformats.org/officeDocument/2006/relationships/hyperlink" Target="mailto:mvelazquez-1985@hotmail.com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9"/>
  </sheetPr>
  <dimension ref="A1:W549"/>
  <sheetViews>
    <sheetView topLeftCell="H341" workbookViewId="0">
      <selection activeCell="H344" sqref="H344:N344"/>
    </sheetView>
  </sheetViews>
  <sheetFormatPr baseColWidth="10" defaultColWidth="11.42578125" defaultRowHeight="15" x14ac:dyDescent="0.25"/>
  <cols>
    <col min="11" max="11" width="12.5703125" customWidth="1"/>
    <col min="16" max="16" width="15.7109375" customWidth="1"/>
    <col min="19" max="19" width="13.140625" customWidth="1"/>
  </cols>
  <sheetData>
    <row r="1" spans="1:14" x14ac:dyDescent="0.25">
      <c r="A1" s="697" t="s">
        <v>1869</v>
      </c>
      <c r="B1" s="697"/>
      <c r="C1" s="697"/>
      <c r="D1" s="697"/>
      <c r="E1" s="697"/>
      <c r="F1" s="697"/>
      <c r="H1" s="697" t="s">
        <v>1870</v>
      </c>
      <c r="I1" s="697"/>
      <c r="J1" s="697"/>
      <c r="K1" s="697"/>
      <c r="L1" s="697"/>
      <c r="M1" s="697"/>
      <c r="N1" s="697"/>
    </row>
    <row r="2" spans="1:14" ht="15.75" thickBot="1" x14ac:dyDescent="0.3"/>
    <row r="3" spans="1:14" x14ac:dyDescent="0.25">
      <c r="A3" s="387" t="s">
        <v>1871</v>
      </c>
      <c r="B3" s="698" t="s">
        <v>1872</v>
      </c>
      <c r="C3" s="698"/>
      <c r="D3" s="698"/>
      <c r="E3" s="698"/>
      <c r="F3" s="699"/>
      <c r="H3" s="684" t="s">
        <v>128</v>
      </c>
      <c r="I3" s="685"/>
      <c r="J3" s="685"/>
      <c r="K3" s="685"/>
      <c r="L3" s="685"/>
      <c r="M3" s="685"/>
      <c r="N3" s="686"/>
    </row>
    <row r="4" spans="1:14" x14ac:dyDescent="0.25">
      <c r="A4" s="388"/>
      <c r="E4" s="389" t="s">
        <v>1873</v>
      </c>
      <c r="F4" s="390"/>
      <c r="H4" s="391"/>
      <c r="N4" s="392"/>
    </row>
    <row r="5" spans="1:14" x14ac:dyDescent="0.25">
      <c r="A5" s="388"/>
      <c r="F5" s="390"/>
      <c r="H5" s="393" t="s">
        <v>1874</v>
      </c>
      <c r="N5" s="392"/>
    </row>
    <row r="6" spans="1:14" x14ac:dyDescent="0.25">
      <c r="A6" s="394" t="s">
        <v>1875</v>
      </c>
      <c r="B6" s="395" t="s">
        <v>132</v>
      </c>
      <c r="C6" s="395" t="s">
        <v>1876</v>
      </c>
      <c r="D6" s="395" t="s">
        <v>1877</v>
      </c>
      <c r="E6" s="395" t="s">
        <v>1878</v>
      </c>
      <c r="F6" s="396" t="s">
        <v>136</v>
      </c>
      <c r="H6" s="694" t="s">
        <v>1239</v>
      </c>
      <c r="I6" s="695"/>
      <c r="J6" s="695"/>
      <c r="K6" s="695"/>
      <c r="L6" s="695"/>
      <c r="M6" s="695"/>
      <c r="N6" s="696"/>
    </row>
    <row r="7" spans="1:14" ht="38.25" customHeight="1" x14ac:dyDescent="0.25">
      <c r="A7" s="397" t="s">
        <v>1879</v>
      </c>
      <c r="F7" s="390"/>
      <c r="H7" s="398" t="s">
        <v>130</v>
      </c>
      <c r="I7" s="399" t="s">
        <v>132</v>
      </c>
      <c r="J7" s="400" t="s">
        <v>133</v>
      </c>
      <c r="K7" s="401" t="s">
        <v>134</v>
      </c>
      <c r="L7" s="402" t="s">
        <v>135</v>
      </c>
      <c r="M7" s="399"/>
      <c r="N7" s="403" t="s">
        <v>136</v>
      </c>
    </row>
    <row r="8" spans="1:14" hidden="1" x14ac:dyDescent="0.25">
      <c r="A8" s="404" t="s">
        <v>1880</v>
      </c>
      <c r="B8" s="72">
        <v>3422</v>
      </c>
      <c r="C8" s="72">
        <f t="shared" ref="C8:C16" si="0">+B8*0.05</f>
        <v>171.10000000000002</v>
      </c>
      <c r="D8" s="72">
        <v>4</v>
      </c>
      <c r="E8" s="72">
        <f>C8*D8</f>
        <v>684.40000000000009</v>
      </c>
      <c r="F8" s="405">
        <f t="shared" ref="F8:F16" si="1">B8+E8</f>
        <v>4106.3999999999996</v>
      </c>
      <c r="H8" s="406" t="s">
        <v>53</v>
      </c>
      <c r="I8" s="43">
        <v>3840</v>
      </c>
      <c r="J8" s="43">
        <v>150</v>
      </c>
      <c r="K8" s="43">
        <f>+I8*0.05</f>
        <v>192</v>
      </c>
      <c r="L8" s="43">
        <v>3</v>
      </c>
      <c r="M8" s="43">
        <f>K8*L8</f>
        <v>576</v>
      </c>
      <c r="N8" s="46">
        <f>I8+J8+M8</f>
        <v>4566</v>
      </c>
    </row>
    <row r="9" spans="1:14" x14ac:dyDescent="0.25">
      <c r="A9" s="397" t="s">
        <v>1881</v>
      </c>
      <c r="B9" s="72"/>
      <c r="C9" s="72">
        <f t="shared" si="0"/>
        <v>0</v>
      </c>
      <c r="D9" s="72"/>
      <c r="E9" s="72"/>
      <c r="F9" s="407">
        <f t="shared" si="1"/>
        <v>0</v>
      </c>
      <c r="H9" s="406" t="s">
        <v>27</v>
      </c>
      <c r="I9" s="43">
        <v>3600</v>
      </c>
      <c r="J9" s="43">
        <v>150</v>
      </c>
      <c r="K9" s="43">
        <f>+I9*0.05</f>
        <v>180</v>
      </c>
      <c r="L9" s="43">
        <v>3</v>
      </c>
      <c r="M9" s="43">
        <f>K9*L9</f>
        <v>540</v>
      </c>
      <c r="N9" s="46">
        <f>I9+J9+M9</f>
        <v>4290</v>
      </c>
    </row>
    <row r="10" spans="1:14" x14ac:dyDescent="0.25">
      <c r="A10" s="397"/>
      <c r="B10" s="72"/>
      <c r="C10" s="72"/>
      <c r="D10" s="72"/>
      <c r="E10" s="72"/>
      <c r="F10" s="407"/>
      <c r="H10" s="406" t="s">
        <v>46</v>
      </c>
      <c r="I10" s="43">
        <v>3600</v>
      </c>
      <c r="J10" s="43">
        <v>150</v>
      </c>
      <c r="K10" s="43">
        <f>+I10*0.05</f>
        <v>180</v>
      </c>
      <c r="L10" s="43">
        <v>2</v>
      </c>
      <c r="M10" s="43">
        <f>K10*L10</f>
        <v>360</v>
      </c>
      <c r="N10" s="46">
        <f>I10+J10+M10</f>
        <v>4110</v>
      </c>
    </row>
    <row r="11" spans="1:14" x14ac:dyDescent="0.25">
      <c r="A11" s="388" t="s">
        <v>1882</v>
      </c>
      <c r="B11" s="72">
        <v>2204</v>
      </c>
      <c r="C11" s="72">
        <f t="shared" si="0"/>
        <v>110.2</v>
      </c>
      <c r="D11" s="72">
        <v>3</v>
      </c>
      <c r="E11" s="72">
        <f>C11*D11</f>
        <v>330.6</v>
      </c>
      <c r="F11" s="405">
        <f t="shared" si="1"/>
        <v>2534.6</v>
      </c>
      <c r="H11" s="406" t="s">
        <v>47</v>
      </c>
      <c r="I11" s="43">
        <v>3600</v>
      </c>
      <c r="J11" s="43">
        <v>150</v>
      </c>
      <c r="K11" s="43"/>
      <c r="L11" s="43">
        <v>0</v>
      </c>
      <c r="M11" s="43">
        <f>K11+L11</f>
        <v>0</v>
      </c>
      <c r="N11" s="46">
        <f>I11+J11+M11</f>
        <v>3750</v>
      </c>
    </row>
    <row r="12" spans="1:14" x14ac:dyDescent="0.25">
      <c r="A12" s="388"/>
      <c r="B12" s="72"/>
      <c r="C12" s="72"/>
      <c r="D12" s="72"/>
      <c r="E12" s="72"/>
      <c r="F12" s="405"/>
      <c r="H12" s="406" t="s">
        <v>48</v>
      </c>
      <c r="I12" s="408">
        <v>3384</v>
      </c>
      <c r="J12" s="43"/>
      <c r="K12" s="43"/>
      <c r="L12" s="43"/>
      <c r="M12" s="43"/>
      <c r="N12" s="46">
        <f>SUM(I12:M12)</f>
        <v>3384</v>
      </c>
    </row>
    <row r="13" spans="1:14" x14ac:dyDescent="0.25">
      <c r="A13" s="404" t="s">
        <v>1883</v>
      </c>
      <c r="B13" s="72">
        <v>3422</v>
      </c>
      <c r="C13" s="72">
        <f t="shared" si="0"/>
        <v>171.10000000000002</v>
      </c>
      <c r="D13" s="72">
        <v>3</v>
      </c>
      <c r="E13" s="72">
        <f>C13*D13</f>
        <v>513.30000000000007</v>
      </c>
      <c r="F13" s="407">
        <f t="shared" si="1"/>
        <v>3935.3</v>
      </c>
      <c r="H13" s="406" t="s">
        <v>171</v>
      </c>
      <c r="I13" s="43">
        <v>3384</v>
      </c>
      <c r="J13" s="43"/>
      <c r="K13" s="43"/>
      <c r="L13" s="43"/>
      <c r="M13" s="43"/>
      <c r="N13" s="46">
        <f>SUM(I13:M13)</f>
        <v>3384</v>
      </c>
    </row>
    <row r="14" spans="1:14" x14ac:dyDescent="0.25">
      <c r="A14" s="404" t="s">
        <v>1594</v>
      </c>
      <c r="B14" s="72">
        <v>3422</v>
      </c>
      <c r="C14" s="72">
        <f t="shared" si="0"/>
        <v>171.10000000000002</v>
      </c>
      <c r="D14" s="72">
        <v>2</v>
      </c>
      <c r="E14" s="72">
        <f>C14*D14</f>
        <v>342.20000000000005</v>
      </c>
      <c r="F14" s="407">
        <f t="shared" si="1"/>
        <v>3764.2</v>
      </c>
      <c r="H14" s="406" t="s">
        <v>176</v>
      </c>
      <c r="I14" s="43">
        <v>3384</v>
      </c>
      <c r="J14" s="43"/>
      <c r="K14" s="43"/>
      <c r="L14" s="43"/>
      <c r="M14" s="43"/>
      <c r="N14" s="46">
        <f>SUM(I14:M14)</f>
        <v>3384</v>
      </c>
    </row>
    <row r="15" spans="1:14" x14ac:dyDescent="0.25">
      <c r="A15" s="404" t="s">
        <v>1595</v>
      </c>
      <c r="B15" s="72">
        <v>3422</v>
      </c>
      <c r="C15" s="72">
        <f t="shared" si="0"/>
        <v>171.10000000000002</v>
      </c>
      <c r="D15" s="72">
        <v>1</v>
      </c>
      <c r="E15" s="72">
        <f>C15*D15</f>
        <v>171.10000000000002</v>
      </c>
      <c r="F15" s="407">
        <f t="shared" si="1"/>
        <v>3593.1</v>
      </c>
      <c r="H15" s="406" t="s">
        <v>198</v>
      </c>
      <c r="I15" s="43">
        <v>3384</v>
      </c>
      <c r="J15" s="43"/>
      <c r="K15" s="43"/>
      <c r="L15" s="43"/>
      <c r="M15" s="43"/>
      <c r="N15" s="46">
        <f>SUM(I15:M15)</f>
        <v>3384</v>
      </c>
    </row>
    <row r="16" spans="1:14" x14ac:dyDescent="0.25">
      <c r="A16" s="404" t="s">
        <v>1596</v>
      </c>
      <c r="B16" s="72">
        <v>3422</v>
      </c>
      <c r="C16" s="72">
        <f t="shared" si="0"/>
        <v>171.10000000000002</v>
      </c>
      <c r="D16" s="72">
        <v>0</v>
      </c>
      <c r="E16" s="72">
        <f>C16*D16</f>
        <v>0</v>
      </c>
      <c r="F16" s="407">
        <f t="shared" si="1"/>
        <v>3422</v>
      </c>
      <c r="H16" s="391"/>
      <c r="N16" s="392"/>
    </row>
    <row r="17" spans="1:16" ht="15.75" thickBot="1" x14ac:dyDescent="0.3">
      <c r="A17" s="388"/>
      <c r="B17" s="72"/>
      <c r="C17" s="72"/>
      <c r="D17" s="72"/>
      <c r="E17" s="72"/>
      <c r="F17" s="407"/>
      <c r="H17" s="409" t="s">
        <v>139</v>
      </c>
      <c r="I17" s="410"/>
      <c r="J17" s="410"/>
      <c r="K17" s="410"/>
      <c r="L17" s="410"/>
      <c r="M17" s="410"/>
      <c r="N17" s="411">
        <f>SUM(N9:N15)</f>
        <v>25686</v>
      </c>
    </row>
    <row r="18" spans="1:16" x14ac:dyDescent="0.25">
      <c r="A18" s="412" t="s">
        <v>136</v>
      </c>
      <c r="B18" s="413">
        <f>SUM(B8:B16)</f>
        <v>19314</v>
      </c>
      <c r="C18" s="413">
        <f>SUM(C8:C17)</f>
        <v>965.7</v>
      </c>
      <c r="D18" s="413">
        <f>SUM(D8:D16)</f>
        <v>13</v>
      </c>
      <c r="E18" s="413">
        <f>SUM(E8:E16)</f>
        <v>2041.6000000000004</v>
      </c>
      <c r="F18" s="414">
        <f>SUM(F8:F17)</f>
        <v>21355.599999999999</v>
      </c>
    </row>
    <row r="20" spans="1:16" ht="15.75" thickBot="1" x14ac:dyDescent="0.3">
      <c r="A20" s="387" t="s">
        <v>1871</v>
      </c>
      <c r="B20" s="698" t="s">
        <v>1884</v>
      </c>
      <c r="C20" s="698"/>
      <c r="D20" s="698"/>
      <c r="E20" s="698"/>
      <c r="F20" s="699"/>
    </row>
    <row r="21" spans="1:16" x14ac:dyDescent="0.25">
      <c r="A21" s="388"/>
      <c r="E21" s="389"/>
      <c r="F21" s="390"/>
      <c r="H21" s="684" t="s">
        <v>128</v>
      </c>
      <c r="I21" s="685"/>
      <c r="J21" s="685"/>
      <c r="K21" s="685"/>
      <c r="L21" s="685"/>
      <c r="M21" s="685"/>
      <c r="N21" s="686"/>
    </row>
    <row r="22" spans="1:16" x14ac:dyDescent="0.25">
      <c r="A22" s="388"/>
      <c r="F22" s="390"/>
      <c r="H22" s="391"/>
      <c r="N22" s="392"/>
    </row>
    <row r="23" spans="1:16" x14ac:dyDescent="0.25">
      <c r="A23" s="394" t="s">
        <v>1875</v>
      </c>
      <c r="B23" s="395" t="s">
        <v>132</v>
      </c>
      <c r="C23" s="395" t="s">
        <v>1876</v>
      </c>
      <c r="D23" s="395" t="s">
        <v>1877</v>
      </c>
      <c r="E23" s="395" t="s">
        <v>1878</v>
      </c>
      <c r="F23" s="396" t="s">
        <v>136</v>
      </c>
      <c r="H23" s="393" t="s">
        <v>1885</v>
      </c>
      <c r="N23" s="392"/>
    </row>
    <row r="24" spans="1:16" x14ac:dyDescent="0.25">
      <c r="A24" s="397" t="s">
        <v>1881</v>
      </c>
      <c r="B24" s="72"/>
      <c r="C24" s="72">
        <f>+B24*0.05</f>
        <v>0</v>
      </c>
      <c r="D24" s="72"/>
      <c r="E24" s="72"/>
      <c r="F24" s="407">
        <f>B24+E24</f>
        <v>0</v>
      </c>
      <c r="H24" s="687" t="s">
        <v>1050</v>
      </c>
      <c r="I24" s="688"/>
      <c r="J24" s="688"/>
      <c r="K24" s="688"/>
      <c r="L24" s="688"/>
      <c r="M24" s="688"/>
      <c r="N24" s="689"/>
    </row>
    <row r="25" spans="1:16" ht="25.5" x14ac:dyDescent="0.25">
      <c r="A25" s="404" t="s">
        <v>1596</v>
      </c>
      <c r="B25" s="72">
        <v>3840</v>
      </c>
      <c r="C25" s="72">
        <f>+B25*0.05</f>
        <v>192</v>
      </c>
      <c r="D25" s="72">
        <v>1</v>
      </c>
      <c r="E25" s="72">
        <f>C25*D25</f>
        <v>192</v>
      </c>
      <c r="F25" s="407">
        <f>B25+E25</f>
        <v>4032</v>
      </c>
      <c r="H25" s="398" t="s">
        <v>130</v>
      </c>
      <c r="I25" s="399" t="s">
        <v>132</v>
      </c>
      <c r="J25" s="400" t="s">
        <v>133</v>
      </c>
      <c r="K25" s="401" t="s">
        <v>134</v>
      </c>
      <c r="L25" s="402" t="s">
        <v>135</v>
      </c>
      <c r="M25" s="399"/>
      <c r="N25" s="403" t="s">
        <v>136</v>
      </c>
    </row>
    <row r="26" spans="1:16" x14ac:dyDescent="0.25">
      <c r="A26" s="404"/>
      <c r="B26" s="72"/>
      <c r="C26" s="72"/>
      <c r="D26" s="72"/>
      <c r="E26" s="72"/>
      <c r="F26" s="407"/>
      <c r="H26" s="415" t="s">
        <v>47</v>
      </c>
      <c r="I26" s="43">
        <v>3840</v>
      </c>
      <c r="J26" s="43">
        <v>150</v>
      </c>
      <c r="K26" s="43">
        <f>+I26*0.05</f>
        <v>192</v>
      </c>
      <c r="L26" s="43">
        <v>2</v>
      </c>
      <c r="M26" s="43">
        <f>K26*L26</f>
        <v>384</v>
      </c>
      <c r="N26" s="46">
        <f>I26+J26+M26</f>
        <v>4374</v>
      </c>
    </row>
    <row r="27" spans="1:16" x14ac:dyDescent="0.25">
      <c r="A27" s="404"/>
      <c r="B27" s="72"/>
      <c r="C27" s="72"/>
      <c r="D27" s="72"/>
      <c r="E27" s="72"/>
      <c r="F27" s="407"/>
      <c r="H27" s="138" t="s">
        <v>48</v>
      </c>
      <c r="I27" s="43">
        <v>3840</v>
      </c>
      <c r="J27" s="43">
        <v>150</v>
      </c>
      <c r="K27" s="43">
        <f>+I27*0.05</f>
        <v>192</v>
      </c>
      <c r="L27" s="43">
        <v>1</v>
      </c>
      <c r="M27" s="43">
        <f>K27*L27</f>
        <v>192</v>
      </c>
      <c r="N27" s="46">
        <f>I27+J27+M27</f>
        <v>4182</v>
      </c>
      <c r="P27">
        <f>3840+150</f>
        <v>3990</v>
      </c>
    </row>
    <row r="28" spans="1:16" x14ac:dyDescent="0.25">
      <c r="A28" s="404"/>
      <c r="B28" s="72"/>
      <c r="C28" s="72"/>
      <c r="D28" s="72"/>
      <c r="E28" s="72"/>
      <c r="F28" s="407"/>
      <c r="H28" s="138" t="s">
        <v>171</v>
      </c>
      <c r="I28" s="43">
        <v>3840</v>
      </c>
      <c r="J28" s="43"/>
      <c r="K28" s="43">
        <v>0</v>
      </c>
      <c r="L28" s="43">
        <v>0</v>
      </c>
      <c r="M28" s="43">
        <f>K28*L28</f>
        <v>0</v>
      </c>
      <c r="N28" s="46">
        <f>I28+J28+M28</f>
        <v>3840</v>
      </c>
    </row>
    <row r="29" spans="1:16" ht="15.75" thickBot="1" x14ac:dyDescent="0.3">
      <c r="A29" s="404" t="s">
        <v>1597</v>
      </c>
      <c r="B29" s="72">
        <v>3840</v>
      </c>
      <c r="C29" s="72">
        <f>+B29*0.05</f>
        <v>192</v>
      </c>
      <c r="D29" s="72">
        <v>0</v>
      </c>
      <c r="E29" s="72">
        <f>C29*D29</f>
        <v>0</v>
      </c>
      <c r="F29" s="407">
        <f>B29+E29</f>
        <v>3840</v>
      </c>
      <c r="H29" s="416" t="s">
        <v>139</v>
      </c>
      <c r="I29" s="417"/>
      <c r="J29" s="417"/>
      <c r="K29" s="417"/>
      <c r="L29" s="417"/>
      <c r="M29" s="417"/>
      <c r="N29" s="52">
        <f>SUM(N26:N28)</f>
        <v>12396</v>
      </c>
    </row>
    <row r="30" spans="1:16" x14ac:dyDescent="0.25">
      <c r="A30" s="388"/>
      <c r="B30" s="72"/>
      <c r="C30" s="72"/>
      <c r="D30" s="72"/>
      <c r="E30" s="72"/>
      <c r="F30" s="407"/>
    </row>
    <row r="31" spans="1:16" x14ac:dyDescent="0.25">
      <c r="A31" s="412" t="s">
        <v>136</v>
      </c>
      <c r="B31" s="413">
        <f>SUM(B24:B29)</f>
        <v>7680</v>
      </c>
      <c r="C31" s="413">
        <f>SUM(C24:C30)</f>
        <v>384</v>
      </c>
      <c r="D31" s="413">
        <f>SUM(D24:D29)</f>
        <v>1</v>
      </c>
      <c r="E31" s="413">
        <f>SUM(E24:E29)</f>
        <v>192</v>
      </c>
      <c r="F31" s="414">
        <f>SUM(F24:F30)</f>
        <v>7872</v>
      </c>
      <c r="H31" s="418"/>
    </row>
    <row r="32" spans="1:16" ht="9.75" customHeight="1" x14ac:dyDescent="0.25"/>
    <row r="33" spans="1:14" ht="32.25" customHeight="1" thickBot="1" x14ac:dyDescent="0.3">
      <c r="A33" s="387" t="s">
        <v>1871</v>
      </c>
      <c r="B33" s="690" t="s">
        <v>1886</v>
      </c>
      <c r="C33" s="690"/>
      <c r="D33" s="690"/>
      <c r="E33" s="690"/>
      <c r="F33" s="691"/>
    </row>
    <row r="34" spans="1:14" x14ac:dyDescent="0.25">
      <c r="A34" s="388"/>
      <c r="E34" s="389"/>
      <c r="F34" s="390"/>
      <c r="H34" s="684" t="s">
        <v>128</v>
      </c>
      <c r="I34" s="685"/>
      <c r="J34" s="685"/>
      <c r="K34" s="685"/>
      <c r="L34" s="685"/>
      <c r="M34" s="685"/>
      <c r="N34" s="686"/>
    </row>
    <row r="35" spans="1:14" x14ac:dyDescent="0.25">
      <c r="A35" s="388"/>
      <c r="F35" s="390"/>
      <c r="H35" s="391"/>
      <c r="N35" s="392"/>
    </row>
    <row r="36" spans="1:14" x14ac:dyDescent="0.25">
      <c r="A36" s="394" t="s">
        <v>1875</v>
      </c>
      <c r="B36" s="395" t="s">
        <v>132</v>
      </c>
      <c r="C36" s="395" t="s">
        <v>1876</v>
      </c>
      <c r="D36" s="395" t="s">
        <v>1877</v>
      </c>
      <c r="E36" s="395" t="s">
        <v>1878</v>
      </c>
      <c r="F36" s="396" t="s">
        <v>136</v>
      </c>
      <c r="H36" s="393" t="s">
        <v>1887</v>
      </c>
      <c r="N36" s="392"/>
    </row>
    <row r="37" spans="1:14" x14ac:dyDescent="0.25">
      <c r="A37" s="692" t="s">
        <v>1881</v>
      </c>
      <c r="B37" s="693"/>
      <c r="C37" s="72"/>
      <c r="D37" s="72"/>
      <c r="E37" s="72"/>
      <c r="F37" s="407"/>
      <c r="H37" s="694" t="s">
        <v>1888</v>
      </c>
      <c r="I37" s="695"/>
      <c r="J37" s="695"/>
      <c r="K37" s="695"/>
      <c r="L37" s="695"/>
      <c r="M37" s="695"/>
      <c r="N37" s="696"/>
    </row>
    <row r="38" spans="1:14" ht="25.5" x14ac:dyDescent="0.25">
      <c r="A38" s="404" t="s">
        <v>1595</v>
      </c>
      <c r="B38" s="72">
        <v>2950</v>
      </c>
      <c r="C38" s="72">
        <f>+B38*0.05</f>
        <v>147.5</v>
      </c>
      <c r="D38" s="72">
        <v>10</v>
      </c>
      <c r="E38" s="72">
        <f>C38*D38</f>
        <v>1475</v>
      </c>
      <c r="F38" s="407">
        <f>B38+E38</f>
        <v>4425</v>
      </c>
      <c r="H38" s="398" t="s">
        <v>130</v>
      </c>
      <c r="I38" s="399" t="s">
        <v>132</v>
      </c>
      <c r="J38" s="400" t="s">
        <v>133</v>
      </c>
      <c r="K38" s="401" t="s">
        <v>134</v>
      </c>
      <c r="L38" s="402" t="s">
        <v>135</v>
      </c>
      <c r="M38" s="399"/>
      <c r="N38" s="403" t="s">
        <v>136</v>
      </c>
    </row>
    <row r="39" spans="1:14" x14ac:dyDescent="0.25">
      <c r="A39" s="404" t="s">
        <v>1596</v>
      </c>
      <c r="B39" s="72">
        <v>2950</v>
      </c>
      <c r="C39" s="72">
        <f>+B39*0.05</f>
        <v>147.5</v>
      </c>
      <c r="D39" s="72">
        <v>11</v>
      </c>
      <c r="E39" s="72">
        <f>C39*D39</f>
        <v>1622.5</v>
      </c>
      <c r="F39" s="407">
        <f>B39+E39</f>
        <v>4572.5</v>
      </c>
      <c r="H39" s="406" t="s">
        <v>220</v>
      </c>
      <c r="I39" s="43">
        <v>3200</v>
      </c>
      <c r="J39" s="43">
        <v>150</v>
      </c>
      <c r="K39" s="43">
        <f t="shared" ref="K39:K44" si="2">+I39*0.05</f>
        <v>160</v>
      </c>
      <c r="L39" s="43">
        <v>5</v>
      </c>
      <c r="M39" s="43">
        <f t="shared" ref="M39:M44" si="3">K39*L39</f>
        <v>800</v>
      </c>
      <c r="N39" s="46">
        <f t="shared" ref="N39:N44" si="4">I39+J39+M39</f>
        <v>4150</v>
      </c>
    </row>
    <row r="40" spans="1:14" x14ac:dyDescent="0.25">
      <c r="A40" s="404" t="s">
        <v>1597</v>
      </c>
      <c r="B40" s="72">
        <v>2950</v>
      </c>
      <c r="C40" s="72">
        <f>+B40*0.05</f>
        <v>147.5</v>
      </c>
      <c r="D40" s="72">
        <v>12</v>
      </c>
      <c r="E40" s="72">
        <f>C40*D40</f>
        <v>1770</v>
      </c>
      <c r="F40" s="407">
        <f>B40+E40</f>
        <v>4720</v>
      </c>
      <c r="H40" s="406" t="s">
        <v>1889</v>
      </c>
      <c r="I40" s="43">
        <v>3200</v>
      </c>
      <c r="J40" s="43">
        <v>150</v>
      </c>
      <c r="K40" s="43">
        <f t="shared" si="2"/>
        <v>160</v>
      </c>
      <c r="L40" s="43">
        <v>4</v>
      </c>
      <c r="M40" s="43">
        <f t="shared" si="3"/>
        <v>640</v>
      </c>
      <c r="N40" s="46">
        <f t="shared" si="4"/>
        <v>3990</v>
      </c>
    </row>
    <row r="41" spans="1:14" x14ac:dyDescent="0.25">
      <c r="A41" s="388"/>
      <c r="B41" s="72"/>
      <c r="C41" s="72"/>
      <c r="D41" s="72"/>
      <c r="E41" s="72"/>
      <c r="F41" s="407"/>
      <c r="H41" s="406" t="s">
        <v>1890</v>
      </c>
      <c r="I41" s="43">
        <v>3200</v>
      </c>
      <c r="J41" s="43">
        <v>150</v>
      </c>
      <c r="K41" s="43">
        <f t="shared" si="2"/>
        <v>160</v>
      </c>
      <c r="L41" s="43">
        <v>3</v>
      </c>
      <c r="M41" s="43">
        <f t="shared" si="3"/>
        <v>480</v>
      </c>
      <c r="N41" s="46">
        <f t="shared" si="4"/>
        <v>3830</v>
      </c>
    </row>
    <row r="42" spans="1:14" x14ac:dyDescent="0.25">
      <c r="A42" s="412" t="s">
        <v>136</v>
      </c>
      <c r="B42" s="413"/>
      <c r="C42" s="413"/>
      <c r="D42" s="413"/>
      <c r="E42" s="413"/>
      <c r="F42" s="414">
        <f>SUM(F37:F41)</f>
        <v>13717.5</v>
      </c>
      <c r="H42" s="406" t="s">
        <v>46</v>
      </c>
      <c r="I42" s="43">
        <v>3200</v>
      </c>
      <c r="J42" s="43">
        <v>150</v>
      </c>
      <c r="K42" s="43">
        <f t="shared" si="2"/>
        <v>160</v>
      </c>
      <c r="L42" s="43">
        <v>2</v>
      </c>
      <c r="M42" s="43">
        <f t="shared" si="3"/>
        <v>320</v>
      </c>
      <c r="N42" s="46">
        <f t="shared" si="4"/>
        <v>3670</v>
      </c>
    </row>
    <row r="43" spans="1:14" x14ac:dyDescent="0.25">
      <c r="H43" s="406" t="s">
        <v>47</v>
      </c>
      <c r="I43" s="43">
        <v>3200</v>
      </c>
      <c r="J43" s="43">
        <v>150</v>
      </c>
      <c r="K43" s="43">
        <f t="shared" si="2"/>
        <v>160</v>
      </c>
      <c r="L43" s="43">
        <v>1</v>
      </c>
      <c r="M43" s="43">
        <f t="shared" si="3"/>
        <v>160</v>
      </c>
      <c r="N43" s="46">
        <f t="shared" si="4"/>
        <v>3510</v>
      </c>
    </row>
    <row r="44" spans="1:14" x14ac:dyDescent="0.25">
      <c r="A44" s="387" t="s">
        <v>1871</v>
      </c>
      <c r="B44" s="698" t="s">
        <v>1891</v>
      </c>
      <c r="C44" s="698"/>
      <c r="D44" s="698"/>
      <c r="E44" s="698"/>
      <c r="F44" s="699"/>
      <c r="H44" s="406" t="s">
        <v>48</v>
      </c>
      <c r="I44" s="43">
        <v>3200</v>
      </c>
      <c r="J44" s="43">
        <v>150</v>
      </c>
      <c r="K44" s="43">
        <f t="shared" si="2"/>
        <v>160</v>
      </c>
      <c r="L44" s="43"/>
      <c r="M44" s="43">
        <f t="shared" si="3"/>
        <v>0</v>
      </c>
      <c r="N44" s="46">
        <f t="shared" si="4"/>
        <v>3350</v>
      </c>
    </row>
    <row r="45" spans="1:14" x14ac:dyDescent="0.25">
      <c r="A45" s="388"/>
      <c r="E45" s="389"/>
      <c r="F45" s="390"/>
      <c r="H45" s="391"/>
      <c r="N45" s="392"/>
    </row>
    <row r="46" spans="1:14" ht="15.75" thickBot="1" x14ac:dyDescent="0.3">
      <c r="A46" s="388"/>
      <c r="F46" s="390"/>
      <c r="H46" s="409" t="s">
        <v>139</v>
      </c>
      <c r="I46" s="410"/>
      <c r="J46" s="410"/>
      <c r="K46" s="410"/>
      <c r="L46" s="410"/>
      <c r="M46" s="410"/>
      <c r="N46" s="411">
        <f>SUM(N39:N45)</f>
        <v>22500</v>
      </c>
    </row>
    <row r="47" spans="1:14" x14ac:dyDescent="0.25">
      <c r="A47" s="394" t="s">
        <v>1875</v>
      </c>
      <c r="B47" s="395" t="s">
        <v>132</v>
      </c>
      <c r="C47" s="395" t="s">
        <v>1876</v>
      </c>
      <c r="D47" s="395" t="s">
        <v>1877</v>
      </c>
      <c r="E47" s="395" t="s">
        <v>1878</v>
      </c>
      <c r="F47" s="396" t="s">
        <v>136</v>
      </c>
    </row>
    <row r="48" spans="1:14" x14ac:dyDescent="0.25">
      <c r="A48" s="397" t="s">
        <v>1592</v>
      </c>
      <c r="B48" s="72"/>
      <c r="C48" s="72"/>
      <c r="D48" s="72"/>
      <c r="E48" s="72"/>
      <c r="F48" s="407"/>
      <c r="H48" s="418" t="s">
        <v>1892</v>
      </c>
    </row>
    <row r="49" spans="1:14" x14ac:dyDescent="0.25">
      <c r="A49" s="404" t="s">
        <v>1599</v>
      </c>
      <c r="B49" s="72">
        <v>3840</v>
      </c>
      <c r="C49" s="72">
        <f>+B49*0.05</f>
        <v>192</v>
      </c>
      <c r="D49" s="72">
        <v>2</v>
      </c>
      <c r="E49" s="72">
        <f>C49*D49</f>
        <v>384</v>
      </c>
      <c r="F49" s="407">
        <f>B49+E49</f>
        <v>4224</v>
      </c>
    </row>
    <row r="50" spans="1:14" ht="15.75" thickBot="1" x14ac:dyDescent="0.3">
      <c r="A50" s="397" t="s">
        <v>1881</v>
      </c>
      <c r="B50" s="72"/>
      <c r="C50" s="72"/>
      <c r="D50" s="72"/>
      <c r="E50" s="72"/>
      <c r="F50" s="407"/>
    </row>
    <row r="51" spans="1:14" x14ac:dyDescent="0.25">
      <c r="A51" s="404" t="s">
        <v>1893</v>
      </c>
      <c r="B51" s="72">
        <v>3840</v>
      </c>
      <c r="C51" s="72">
        <f>+B51*0.05</f>
        <v>192</v>
      </c>
      <c r="D51" s="72">
        <v>1</v>
      </c>
      <c r="E51" s="72">
        <f>C51*D51</f>
        <v>192</v>
      </c>
      <c r="F51" s="407">
        <f>B51+E51</f>
        <v>4032</v>
      </c>
      <c r="H51" s="684" t="s">
        <v>128</v>
      </c>
      <c r="I51" s="685"/>
      <c r="J51" s="685"/>
      <c r="K51" s="685"/>
      <c r="L51" s="685"/>
      <c r="M51" s="685"/>
      <c r="N51" s="686"/>
    </row>
    <row r="52" spans="1:14" x14ac:dyDescent="0.25">
      <c r="A52" s="412" t="s">
        <v>136</v>
      </c>
      <c r="B52" s="413"/>
      <c r="C52" s="413"/>
      <c r="D52" s="413"/>
      <c r="E52" s="413"/>
      <c r="F52" s="414">
        <f>SUM(F48:F51)</f>
        <v>8256</v>
      </c>
      <c r="H52" s="391"/>
      <c r="N52" s="392"/>
    </row>
    <row r="53" spans="1:14" x14ac:dyDescent="0.25">
      <c r="H53" s="393" t="s">
        <v>1894</v>
      </c>
      <c r="N53" s="392"/>
    </row>
    <row r="54" spans="1:14" x14ac:dyDescent="0.25">
      <c r="A54" s="700" t="s">
        <v>1895</v>
      </c>
      <c r="B54" s="701"/>
      <c r="C54" s="701"/>
      <c r="D54" s="701"/>
      <c r="E54" s="701"/>
      <c r="F54" s="702"/>
      <c r="H54" s="694" t="s">
        <v>1239</v>
      </c>
      <c r="I54" s="695"/>
      <c r="J54" s="695"/>
      <c r="K54" s="695"/>
      <c r="L54" s="695"/>
      <c r="M54" s="695"/>
      <c r="N54" s="696"/>
    </row>
    <row r="55" spans="1:14" ht="25.5" x14ac:dyDescent="0.25">
      <c r="A55" s="388"/>
      <c r="E55" s="389"/>
      <c r="F55" s="390"/>
      <c r="H55" s="398" t="s">
        <v>130</v>
      </c>
      <c r="I55" s="399" t="s">
        <v>132</v>
      </c>
      <c r="J55" s="400" t="s">
        <v>133</v>
      </c>
      <c r="K55" s="401" t="s">
        <v>134</v>
      </c>
      <c r="L55" s="402" t="s">
        <v>135</v>
      </c>
      <c r="M55" s="399"/>
      <c r="N55" s="403" t="s">
        <v>136</v>
      </c>
    </row>
    <row r="56" spans="1:14" x14ac:dyDescent="0.25">
      <c r="A56" s="388"/>
      <c r="F56" s="390"/>
      <c r="H56" s="406" t="s">
        <v>219</v>
      </c>
      <c r="I56" s="43">
        <v>3200</v>
      </c>
      <c r="J56" s="43">
        <v>150</v>
      </c>
      <c r="K56" s="43">
        <f>+I56*0.05</f>
        <v>160</v>
      </c>
      <c r="L56" s="43">
        <v>1</v>
      </c>
      <c r="M56" s="43">
        <f>K56*L56</f>
        <v>160</v>
      </c>
      <c r="N56" s="46">
        <f>I56+J56+M56</f>
        <v>3510</v>
      </c>
    </row>
    <row r="57" spans="1:14" x14ac:dyDescent="0.25">
      <c r="A57" s="394" t="s">
        <v>1875</v>
      </c>
      <c r="B57" s="395" t="s">
        <v>132</v>
      </c>
      <c r="C57" s="395" t="s">
        <v>1876</v>
      </c>
      <c r="D57" s="395" t="s">
        <v>1877</v>
      </c>
      <c r="E57" s="395" t="s">
        <v>1878</v>
      </c>
      <c r="F57" s="396" t="s">
        <v>136</v>
      </c>
      <c r="H57" s="406" t="s">
        <v>53</v>
      </c>
      <c r="I57" s="419">
        <v>3200</v>
      </c>
      <c r="J57" s="43">
        <v>0</v>
      </c>
      <c r="K57" s="43">
        <v>0</v>
      </c>
      <c r="L57" s="43">
        <v>0</v>
      </c>
      <c r="M57" s="43">
        <f>K57+L57</f>
        <v>0</v>
      </c>
      <c r="N57" s="46">
        <f>I57+J57+M57</f>
        <v>3200</v>
      </c>
    </row>
    <row r="58" spans="1:14" x14ac:dyDescent="0.25">
      <c r="A58" s="397" t="s">
        <v>1881</v>
      </c>
      <c r="B58" s="72"/>
      <c r="C58" s="72"/>
      <c r="D58" s="72"/>
      <c r="E58" s="72"/>
      <c r="F58" s="407"/>
      <c r="H58" s="391"/>
      <c r="N58" s="392"/>
    </row>
    <row r="59" spans="1:14" ht="15.75" thickBot="1" x14ac:dyDescent="0.3">
      <c r="A59" s="404" t="s">
        <v>1595</v>
      </c>
      <c r="B59" s="72">
        <v>3200</v>
      </c>
      <c r="C59" s="72">
        <f>+B59*0.05</f>
        <v>160</v>
      </c>
      <c r="D59" s="72">
        <v>1</v>
      </c>
      <c r="E59" s="72">
        <f>C59*D59</f>
        <v>160</v>
      </c>
      <c r="F59" s="407">
        <f>B59+E59</f>
        <v>3360</v>
      </c>
      <c r="H59" s="409" t="s">
        <v>139</v>
      </c>
      <c r="I59" s="410"/>
      <c r="J59" s="410"/>
      <c r="K59" s="410"/>
      <c r="L59" s="410"/>
      <c r="M59" s="410"/>
      <c r="N59" s="411">
        <f>SUM(N56:N58)</f>
        <v>6710</v>
      </c>
    </row>
    <row r="60" spans="1:14" x14ac:dyDescent="0.25">
      <c r="A60" s="412" t="s">
        <v>136</v>
      </c>
      <c r="B60" s="413"/>
      <c r="C60" s="413"/>
      <c r="D60" s="413"/>
      <c r="E60" s="413"/>
      <c r="F60" s="414">
        <f>SUM(F58:F59)</f>
        <v>3360</v>
      </c>
    </row>
    <row r="61" spans="1:14" x14ac:dyDescent="0.25">
      <c r="H61" s="418" t="s">
        <v>1892</v>
      </c>
    </row>
    <row r="62" spans="1:14" ht="15.75" thickBot="1" x14ac:dyDescent="0.3">
      <c r="A62" s="387" t="s">
        <v>1871</v>
      </c>
      <c r="B62" s="698" t="s">
        <v>1896</v>
      </c>
      <c r="C62" s="698"/>
      <c r="D62" s="698"/>
      <c r="E62" s="698"/>
      <c r="F62" s="699"/>
    </row>
    <row r="63" spans="1:14" x14ac:dyDescent="0.25">
      <c r="A63" s="388"/>
      <c r="E63" s="389"/>
      <c r="F63" s="390"/>
      <c r="H63" s="684" t="s">
        <v>128</v>
      </c>
      <c r="I63" s="685"/>
      <c r="J63" s="685"/>
      <c r="K63" s="685"/>
      <c r="L63" s="685"/>
      <c r="M63" s="685"/>
      <c r="N63" s="686"/>
    </row>
    <row r="64" spans="1:14" x14ac:dyDescent="0.25">
      <c r="A64" s="388"/>
      <c r="F64" s="390"/>
      <c r="H64" s="391"/>
      <c r="N64" s="392"/>
    </row>
    <row r="65" spans="1:14" ht="25.5" x14ac:dyDescent="0.25">
      <c r="A65" s="394" t="s">
        <v>1875</v>
      </c>
      <c r="B65" s="395" t="s">
        <v>132</v>
      </c>
      <c r="C65" s="395" t="s">
        <v>1876</v>
      </c>
      <c r="D65" s="395" t="s">
        <v>1877</v>
      </c>
      <c r="E65" s="395" t="s">
        <v>1878</v>
      </c>
      <c r="F65" s="396" t="s">
        <v>136</v>
      </c>
      <c r="H65" s="398" t="s">
        <v>130</v>
      </c>
      <c r="I65" s="399" t="s">
        <v>132</v>
      </c>
      <c r="J65" s="400" t="s">
        <v>133</v>
      </c>
      <c r="K65" s="401" t="s">
        <v>134</v>
      </c>
      <c r="L65" s="402" t="s">
        <v>135</v>
      </c>
      <c r="M65" s="399"/>
      <c r="N65" s="403" t="s">
        <v>136</v>
      </c>
    </row>
    <row r="66" spans="1:14" x14ac:dyDescent="0.25">
      <c r="A66" s="397" t="s">
        <v>1881</v>
      </c>
      <c r="B66" s="72"/>
      <c r="C66" s="72"/>
      <c r="D66" s="72"/>
      <c r="E66" s="72"/>
      <c r="F66" s="407"/>
      <c r="H66" s="406" t="s">
        <v>219</v>
      </c>
      <c r="I66" s="43">
        <v>3200</v>
      </c>
      <c r="J66" s="43">
        <v>150</v>
      </c>
      <c r="K66" s="43">
        <f>+I66*0.05</f>
        <v>160</v>
      </c>
      <c r="L66" s="43">
        <v>1</v>
      </c>
      <c r="M66" s="43">
        <f>K66*L66</f>
        <v>160</v>
      </c>
      <c r="N66" s="46">
        <f>I66+J66+M66</f>
        <v>3510</v>
      </c>
    </row>
    <row r="67" spans="1:14" x14ac:dyDescent="0.25">
      <c r="A67" s="404" t="s">
        <v>1594</v>
      </c>
      <c r="B67" s="72">
        <v>3200</v>
      </c>
      <c r="C67" s="72">
        <f>+B67*0.05</f>
        <v>160</v>
      </c>
      <c r="D67" s="72">
        <v>2</v>
      </c>
      <c r="E67" s="72">
        <f>C67*D67</f>
        <v>320</v>
      </c>
      <c r="F67" s="407">
        <f>B67+E67</f>
        <v>3520</v>
      </c>
      <c r="H67" s="406" t="s">
        <v>53</v>
      </c>
      <c r="I67" s="419">
        <v>3200</v>
      </c>
      <c r="J67" s="43">
        <v>0</v>
      </c>
      <c r="K67" s="43">
        <v>0</v>
      </c>
      <c r="L67" s="43">
        <v>0</v>
      </c>
      <c r="M67" s="43">
        <f>K67+L67</f>
        <v>0</v>
      </c>
      <c r="N67" s="46">
        <f>I67+J67+M67</f>
        <v>3200</v>
      </c>
    </row>
    <row r="68" spans="1:14" x14ac:dyDescent="0.25">
      <c r="A68" s="404" t="s">
        <v>1595</v>
      </c>
      <c r="B68" s="72">
        <v>3200</v>
      </c>
      <c r="C68" s="72">
        <f>+B68*0.05</f>
        <v>160</v>
      </c>
      <c r="D68" s="72">
        <v>1</v>
      </c>
      <c r="E68" s="72">
        <f>C68*D68</f>
        <v>160</v>
      </c>
      <c r="F68" s="407">
        <f>B68+E68</f>
        <v>3360</v>
      </c>
      <c r="H68" s="391"/>
      <c r="N68" s="392"/>
    </row>
    <row r="69" spans="1:14" ht="15.75" thickBot="1" x14ac:dyDescent="0.3">
      <c r="A69" s="388"/>
      <c r="B69" s="72"/>
      <c r="C69" s="72"/>
      <c r="D69" s="72"/>
      <c r="E69" s="72"/>
      <c r="F69" s="407"/>
      <c r="H69" s="409" t="s">
        <v>139</v>
      </c>
      <c r="I69" s="410"/>
      <c r="J69" s="410"/>
      <c r="K69" s="410"/>
      <c r="L69" s="410"/>
      <c r="M69" s="410"/>
      <c r="N69" s="411">
        <f>SUM(N66:N68)</f>
        <v>6710</v>
      </c>
    </row>
    <row r="70" spans="1:14" x14ac:dyDescent="0.25">
      <c r="A70" s="412" t="s">
        <v>136</v>
      </c>
      <c r="B70" s="413"/>
      <c r="C70" s="413"/>
      <c r="D70" s="413"/>
      <c r="E70" s="413"/>
      <c r="F70" s="414">
        <f>SUM(F66:F69)</f>
        <v>6880</v>
      </c>
    </row>
    <row r="71" spans="1:14" x14ac:dyDescent="0.25">
      <c r="H71" s="418" t="s">
        <v>1892</v>
      </c>
    </row>
    <row r="72" spans="1:14" ht="15.75" thickBot="1" x14ac:dyDescent="0.3">
      <c r="A72" s="387" t="s">
        <v>1871</v>
      </c>
      <c r="B72" s="698" t="s">
        <v>1897</v>
      </c>
      <c r="C72" s="698"/>
      <c r="D72" s="698"/>
      <c r="E72" s="698"/>
      <c r="F72" s="699"/>
    </row>
    <row r="73" spans="1:14" x14ac:dyDescent="0.25">
      <c r="A73" s="388"/>
      <c r="E73" s="389"/>
      <c r="F73" s="390"/>
      <c r="H73" s="684" t="s">
        <v>128</v>
      </c>
      <c r="I73" s="685"/>
      <c r="J73" s="685"/>
      <c r="K73" s="685"/>
      <c r="L73" s="685"/>
      <c r="M73" s="685"/>
      <c r="N73" s="686"/>
    </row>
    <row r="74" spans="1:14" x14ac:dyDescent="0.25">
      <c r="A74" s="388"/>
      <c r="F74" s="390"/>
      <c r="H74" s="391"/>
      <c r="N74" s="392"/>
    </row>
    <row r="75" spans="1:14" x14ac:dyDescent="0.25">
      <c r="A75" s="394" t="s">
        <v>1875</v>
      </c>
      <c r="B75" s="395" t="s">
        <v>132</v>
      </c>
      <c r="C75" s="395" t="s">
        <v>1876</v>
      </c>
      <c r="D75" s="395" t="s">
        <v>1877</v>
      </c>
      <c r="E75" s="395" t="s">
        <v>1878</v>
      </c>
      <c r="F75" s="396" t="s">
        <v>136</v>
      </c>
      <c r="H75" s="393" t="s">
        <v>1898</v>
      </c>
      <c r="N75" s="392"/>
    </row>
    <row r="76" spans="1:14" x14ac:dyDescent="0.25">
      <c r="A76" s="397" t="s">
        <v>1592</v>
      </c>
      <c r="B76" s="72"/>
      <c r="C76" s="72"/>
      <c r="D76" s="72"/>
      <c r="E76" s="72"/>
      <c r="F76" s="407"/>
      <c r="H76" s="694" t="s">
        <v>1239</v>
      </c>
      <c r="I76" s="695"/>
      <c r="J76" s="695"/>
      <c r="K76" s="695"/>
      <c r="L76" s="695"/>
      <c r="M76" s="695"/>
      <c r="N76" s="696"/>
    </row>
    <row r="77" spans="1:14" ht="25.5" x14ac:dyDescent="0.25">
      <c r="A77" s="404" t="s">
        <v>1599</v>
      </c>
      <c r="B77" s="72">
        <v>3200</v>
      </c>
      <c r="C77" s="72">
        <f>+B77*0.05</f>
        <v>160</v>
      </c>
      <c r="D77" s="72">
        <v>2</v>
      </c>
      <c r="E77" s="72">
        <f>C77*D77</f>
        <v>320</v>
      </c>
      <c r="F77" s="407">
        <f>B77+E77</f>
        <v>3520</v>
      </c>
      <c r="H77" s="398" t="s">
        <v>130</v>
      </c>
      <c r="I77" s="399" t="s">
        <v>132</v>
      </c>
      <c r="J77" s="400" t="s">
        <v>133</v>
      </c>
      <c r="K77" s="401" t="s">
        <v>134</v>
      </c>
      <c r="L77" s="402" t="s">
        <v>135</v>
      </c>
      <c r="M77" s="399"/>
      <c r="N77" s="403" t="s">
        <v>136</v>
      </c>
    </row>
    <row r="78" spans="1:14" x14ac:dyDescent="0.25">
      <c r="A78" s="397" t="s">
        <v>1881</v>
      </c>
      <c r="B78" s="72"/>
      <c r="C78" s="72"/>
      <c r="D78" s="72"/>
      <c r="E78" s="72"/>
      <c r="F78" s="407"/>
      <c r="H78" s="406" t="s">
        <v>27</v>
      </c>
      <c r="I78" s="43">
        <v>3200</v>
      </c>
      <c r="J78" s="43">
        <v>150</v>
      </c>
      <c r="K78" s="43">
        <f>+I78*0.05</f>
        <v>160</v>
      </c>
      <c r="L78" s="43">
        <v>1</v>
      </c>
      <c r="M78" s="43">
        <f>K78*L78</f>
        <v>160</v>
      </c>
      <c r="N78" s="46">
        <f>I78+J78+M78</f>
        <v>3510</v>
      </c>
    </row>
    <row r="79" spans="1:14" x14ac:dyDescent="0.25">
      <c r="A79" s="404" t="s">
        <v>1893</v>
      </c>
      <c r="B79" s="72">
        <v>3200</v>
      </c>
      <c r="C79" s="72">
        <f>+B79*0.05</f>
        <v>160</v>
      </c>
      <c r="D79" s="72">
        <v>1</v>
      </c>
      <c r="E79" s="72">
        <f>C79*D79</f>
        <v>160</v>
      </c>
      <c r="F79" s="407">
        <f>B79+E79</f>
        <v>3360</v>
      </c>
      <c r="H79" s="406" t="s">
        <v>46</v>
      </c>
      <c r="I79" s="419">
        <v>3200</v>
      </c>
      <c r="J79" s="43">
        <v>0</v>
      </c>
      <c r="K79" s="43">
        <v>0</v>
      </c>
      <c r="L79" s="43">
        <v>0</v>
      </c>
      <c r="M79" s="43">
        <f>K79+L79</f>
        <v>0</v>
      </c>
      <c r="N79" s="46">
        <f>I79+J79+M79</f>
        <v>3200</v>
      </c>
    </row>
    <row r="80" spans="1:14" x14ac:dyDescent="0.25">
      <c r="A80" s="404" t="s">
        <v>1594</v>
      </c>
      <c r="B80" s="72">
        <v>3200</v>
      </c>
      <c r="C80" s="72"/>
      <c r="D80" s="72"/>
      <c r="E80" s="72"/>
      <c r="F80" s="407">
        <f>B80+E80</f>
        <v>3200</v>
      </c>
      <c r="H80" s="391"/>
      <c r="N80" s="392"/>
    </row>
    <row r="81" spans="1:14" ht="15.75" thickBot="1" x14ac:dyDescent="0.3">
      <c r="A81" s="388"/>
      <c r="B81" s="72"/>
      <c r="C81" s="72"/>
      <c r="D81" s="72"/>
      <c r="E81" s="72"/>
      <c r="F81" s="407"/>
      <c r="H81" s="409" t="s">
        <v>139</v>
      </c>
      <c r="I81" s="410"/>
      <c r="J81" s="410"/>
      <c r="K81" s="410"/>
      <c r="L81" s="410"/>
      <c r="M81" s="410"/>
      <c r="N81" s="411">
        <f>SUM(N78:N80)</f>
        <v>6710</v>
      </c>
    </row>
    <row r="82" spans="1:14" x14ac:dyDescent="0.25">
      <c r="A82" s="412" t="s">
        <v>136</v>
      </c>
      <c r="B82" s="413"/>
      <c r="C82" s="413"/>
      <c r="D82" s="413"/>
      <c r="E82" s="413"/>
      <c r="F82" s="414">
        <f>SUM(F77:F81)</f>
        <v>10080</v>
      </c>
    </row>
    <row r="84" spans="1:14" x14ac:dyDescent="0.25">
      <c r="A84" s="387" t="s">
        <v>1871</v>
      </c>
      <c r="B84" s="698" t="s">
        <v>1899</v>
      </c>
      <c r="C84" s="698"/>
      <c r="D84" s="698"/>
      <c r="E84" s="698"/>
      <c r="F84" s="699"/>
      <c r="H84" s="418" t="s">
        <v>1892</v>
      </c>
    </row>
    <row r="85" spans="1:14" x14ac:dyDescent="0.25">
      <c r="A85" s="388"/>
      <c r="E85" s="389"/>
      <c r="F85" s="390"/>
    </row>
    <row r="86" spans="1:14" ht="15.75" thickBot="1" x14ac:dyDescent="0.3">
      <c r="A86" s="388"/>
      <c r="F86" s="390"/>
    </row>
    <row r="87" spans="1:14" x14ac:dyDescent="0.25">
      <c r="A87" s="394" t="s">
        <v>1875</v>
      </c>
      <c r="B87" s="395" t="s">
        <v>132</v>
      </c>
      <c r="C87" s="395" t="s">
        <v>1876</v>
      </c>
      <c r="D87" s="395" t="s">
        <v>1877</v>
      </c>
      <c r="E87" s="395" t="s">
        <v>1878</v>
      </c>
      <c r="F87" s="396" t="s">
        <v>136</v>
      </c>
      <c r="H87" s="684" t="s">
        <v>128</v>
      </c>
      <c r="I87" s="685"/>
      <c r="J87" s="685"/>
      <c r="K87" s="685"/>
      <c r="L87" s="685"/>
      <c r="M87" s="685"/>
      <c r="N87" s="686"/>
    </row>
    <row r="88" spans="1:14" x14ac:dyDescent="0.25">
      <c r="A88" s="397" t="s">
        <v>1881</v>
      </c>
      <c r="B88" s="72"/>
      <c r="C88" s="72"/>
      <c r="D88" s="72"/>
      <c r="E88" s="72"/>
      <c r="F88" s="407"/>
      <c r="H88" s="391"/>
      <c r="N88" s="392"/>
    </row>
    <row r="89" spans="1:14" x14ac:dyDescent="0.25">
      <c r="A89" s="404" t="s">
        <v>1599</v>
      </c>
      <c r="B89" s="72">
        <v>3600</v>
      </c>
      <c r="C89" s="72">
        <f>+B89*0.05</f>
        <v>180</v>
      </c>
      <c r="D89" s="72">
        <v>3</v>
      </c>
      <c r="E89" s="72">
        <f>C89*D89</f>
        <v>540</v>
      </c>
      <c r="F89" s="407">
        <f>B89+E89</f>
        <v>4140</v>
      </c>
      <c r="H89" s="393" t="s">
        <v>1900</v>
      </c>
      <c r="N89" s="392"/>
    </row>
    <row r="90" spans="1:14" x14ac:dyDescent="0.25">
      <c r="A90" s="397" t="s">
        <v>1881</v>
      </c>
      <c r="B90" s="72"/>
      <c r="C90" s="72"/>
      <c r="D90" s="72"/>
      <c r="E90" s="72"/>
      <c r="F90" s="407"/>
      <c r="H90" s="694" t="s">
        <v>1901</v>
      </c>
      <c r="I90" s="695"/>
      <c r="J90" s="695"/>
      <c r="K90" s="695"/>
      <c r="L90" s="695"/>
      <c r="M90" s="695"/>
      <c r="N90" s="696"/>
    </row>
    <row r="91" spans="1:14" ht="25.5" x14ac:dyDescent="0.25">
      <c r="A91" s="404" t="s">
        <v>1902</v>
      </c>
      <c r="B91" s="72">
        <v>3600</v>
      </c>
      <c r="C91" s="72">
        <f>+B91*0.05</f>
        <v>180</v>
      </c>
      <c r="D91" s="72">
        <v>2</v>
      </c>
      <c r="E91" s="72">
        <f>C91*D91</f>
        <v>360</v>
      </c>
      <c r="F91" s="407">
        <f>B91+E91</f>
        <v>3960</v>
      </c>
      <c r="H91" s="398" t="s">
        <v>130</v>
      </c>
      <c r="I91" s="399" t="s">
        <v>132</v>
      </c>
      <c r="J91" s="400" t="s">
        <v>133</v>
      </c>
      <c r="K91" s="401" t="s">
        <v>134</v>
      </c>
      <c r="L91" s="402" t="s">
        <v>135</v>
      </c>
      <c r="M91" s="399"/>
      <c r="N91" s="403" t="s">
        <v>136</v>
      </c>
    </row>
    <row r="92" spans="1:14" x14ac:dyDescent="0.25">
      <c r="A92" s="404" t="s">
        <v>1594</v>
      </c>
      <c r="B92" s="72">
        <v>3600</v>
      </c>
      <c r="C92" s="72">
        <f>+B92*0.05</f>
        <v>180</v>
      </c>
      <c r="D92" s="72">
        <v>1</v>
      </c>
      <c r="E92" s="72">
        <f>C92*D92</f>
        <v>180</v>
      </c>
      <c r="F92" s="407">
        <f>B92+E92</f>
        <v>3780</v>
      </c>
      <c r="H92" s="406" t="s">
        <v>219</v>
      </c>
      <c r="I92" s="43">
        <v>1920</v>
      </c>
      <c r="J92" s="43">
        <v>150</v>
      </c>
      <c r="K92" s="43">
        <f>+I92*0.05</f>
        <v>96</v>
      </c>
      <c r="L92" s="43">
        <v>1</v>
      </c>
      <c r="M92" s="43">
        <f>K92*L92</f>
        <v>96</v>
      </c>
      <c r="N92" s="46">
        <f>I92+J92+M92</f>
        <v>2166</v>
      </c>
    </row>
    <row r="93" spans="1:14" x14ac:dyDescent="0.25">
      <c r="A93" s="404" t="s">
        <v>1903</v>
      </c>
      <c r="B93" s="72">
        <v>3600</v>
      </c>
      <c r="C93" s="72">
        <f>+B93*0.05</f>
        <v>180</v>
      </c>
      <c r="D93" s="72">
        <v>0</v>
      </c>
      <c r="E93" s="72">
        <f>C93*D93</f>
        <v>0</v>
      </c>
      <c r="F93" s="407">
        <f>B93+E93</f>
        <v>3600</v>
      </c>
      <c r="H93" s="406" t="s">
        <v>53</v>
      </c>
      <c r="I93" s="43">
        <v>1920</v>
      </c>
      <c r="J93" s="43">
        <v>0</v>
      </c>
      <c r="K93" s="43">
        <v>0</v>
      </c>
      <c r="L93" s="43">
        <v>0</v>
      </c>
      <c r="M93" s="43">
        <f>K93+L93</f>
        <v>0</v>
      </c>
      <c r="N93" s="46">
        <f>I93+J93+M93</f>
        <v>1920</v>
      </c>
    </row>
    <row r="94" spans="1:14" x14ac:dyDescent="0.25">
      <c r="A94" s="412" t="s">
        <v>136</v>
      </c>
      <c r="B94" s="413"/>
      <c r="C94" s="413"/>
      <c r="D94" s="413"/>
      <c r="E94" s="413"/>
      <c r="F94" s="414">
        <f>SUM(F89:F93)</f>
        <v>15480</v>
      </c>
      <c r="H94" s="391"/>
      <c r="N94" s="392"/>
    </row>
    <row r="95" spans="1:14" ht="15.75" thickBot="1" x14ac:dyDescent="0.3">
      <c r="H95" s="409" t="s">
        <v>139</v>
      </c>
      <c r="I95" s="410"/>
      <c r="J95" s="410"/>
      <c r="K95" s="410"/>
      <c r="L95" s="410"/>
      <c r="M95" s="410"/>
      <c r="N95" s="411">
        <f>SUM(N92:N94)</f>
        <v>4086</v>
      </c>
    </row>
    <row r="96" spans="1:14" x14ac:dyDescent="0.25">
      <c r="A96" s="387" t="s">
        <v>1871</v>
      </c>
      <c r="B96" s="698" t="s">
        <v>1904</v>
      </c>
      <c r="C96" s="698"/>
      <c r="D96" s="698"/>
      <c r="E96" s="698"/>
      <c r="F96" s="699"/>
      <c r="H96" s="31"/>
      <c r="N96" s="90"/>
    </row>
    <row r="97" spans="1:14" x14ac:dyDescent="0.25">
      <c r="A97" s="388"/>
      <c r="E97" s="389"/>
      <c r="F97" s="390"/>
    </row>
    <row r="98" spans="1:14" x14ac:dyDescent="0.25">
      <c r="A98" s="388"/>
      <c r="F98" s="390"/>
    </row>
    <row r="99" spans="1:14" x14ac:dyDescent="0.25">
      <c r="A99" s="394" t="s">
        <v>1875</v>
      </c>
      <c r="B99" s="395" t="s">
        <v>132</v>
      </c>
      <c r="C99" s="395" t="s">
        <v>1876</v>
      </c>
      <c r="D99" s="395" t="s">
        <v>1877</v>
      </c>
      <c r="E99" s="395" t="s">
        <v>1878</v>
      </c>
      <c r="F99" s="396" t="s">
        <v>136</v>
      </c>
      <c r="H99" s="418" t="s">
        <v>1905</v>
      </c>
    </row>
    <row r="100" spans="1:14" ht="15.75" thickBot="1" x14ac:dyDescent="0.3">
      <c r="A100" s="397" t="s">
        <v>1906</v>
      </c>
      <c r="B100" s="72"/>
      <c r="C100" s="72"/>
      <c r="D100" s="72"/>
      <c r="E100" s="72"/>
      <c r="F100" s="407"/>
    </row>
    <row r="101" spans="1:14" x14ac:dyDescent="0.25">
      <c r="A101" s="404" t="s">
        <v>1597</v>
      </c>
      <c r="B101" s="72">
        <v>3200</v>
      </c>
      <c r="C101" s="72">
        <f>+B101*0.05</f>
        <v>160</v>
      </c>
      <c r="D101" s="72">
        <v>3</v>
      </c>
      <c r="E101" s="72">
        <f>C101*D101</f>
        <v>480</v>
      </c>
      <c r="F101" s="407">
        <f>B101+E101</f>
        <v>3680</v>
      </c>
      <c r="H101" s="684" t="s">
        <v>128</v>
      </c>
      <c r="I101" s="685"/>
      <c r="J101" s="685"/>
      <c r="K101" s="685"/>
      <c r="L101" s="685"/>
      <c r="M101" s="685"/>
      <c r="N101" s="686"/>
    </row>
    <row r="102" spans="1:14" x14ac:dyDescent="0.25">
      <c r="A102" s="404" t="s">
        <v>1599</v>
      </c>
      <c r="B102" s="72">
        <v>3200</v>
      </c>
      <c r="C102" s="72">
        <f>+B102*0.05</f>
        <v>160</v>
      </c>
      <c r="D102" s="72">
        <v>2</v>
      </c>
      <c r="E102" s="72">
        <f>C102*D102</f>
        <v>320</v>
      </c>
      <c r="F102" s="407">
        <f>B102+E102</f>
        <v>3520</v>
      </c>
      <c r="H102" s="391"/>
      <c r="N102" s="392"/>
    </row>
    <row r="103" spans="1:14" x14ac:dyDescent="0.25">
      <c r="A103" s="397" t="s">
        <v>1907</v>
      </c>
      <c r="B103" s="72"/>
      <c r="C103" s="72"/>
      <c r="D103" s="72"/>
      <c r="E103" s="72"/>
      <c r="F103" s="407"/>
      <c r="H103" s="393" t="s">
        <v>1908</v>
      </c>
      <c r="N103" s="392"/>
    </row>
    <row r="104" spans="1:14" x14ac:dyDescent="0.25">
      <c r="A104" s="404" t="s">
        <v>1909</v>
      </c>
      <c r="B104" s="72">
        <v>3200</v>
      </c>
      <c r="C104" s="72">
        <f>+B104*0.05</f>
        <v>160</v>
      </c>
      <c r="D104" s="72">
        <v>1</v>
      </c>
      <c r="E104" s="72">
        <f>C104*D104</f>
        <v>160</v>
      </c>
      <c r="F104" s="407">
        <f>B104+E104</f>
        <v>3360</v>
      </c>
      <c r="H104" s="694" t="s">
        <v>1239</v>
      </c>
      <c r="I104" s="695"/>
      <c r="J104" s="695"/>
      <c r="K104" s="695"/>
      <c r="L104" s="695"/>
      <c r="M104" s="695"/>
      <c r="N104" s="696"/>
    </row>
    <row r="105" spans="1:14" ht="25.5" x14ac:dyDescent="0.25">
      <c r="A105" s="388"/>
      <c r="B105" s="72"/>
      <c r="C105" s="72"/>
      <c r="D105" s="72"/>
      <c r="E105" s="72"/>
      <c r="F105" s="407"/>
      <c r="H105" s="398" t="s">
        <v>130</v>
      </c>
      <c r="I105" s="399" t="s">
        <v>132</v>
      </c>
      <c r="J105" s="400" t="s">
        <v>133</v>
      </c>
      <c r="K105" s="401" t="s">
        <v>134</v>
      </c>
      <c r="L105" s="402" t="s">
        <v>135</v>
      </c>
      <c r="M105" s="399"/>
      <c r="N105" s="403" t="s">
        <v>136</v>
      </c>
    </row>
    <row r="106" spans="1:14" x14ac:dyDescent="0.25">
      <c r="A106" s="412" t="s">
        <v>136</v>
      </c>
      <c r="B106" s="413">
        <f>SUM(B100:B102)</f>
        <v>6400</v>
      </c>
      <c r="C106" s="413">
        <f>SUM(C100:C105)</f>
        <v>480</v>
      </c>
      <c r="D106" s="413">
        <f>SUM(D100:D102)</f>
        <v>5</v>
      </c>
      <c r="E106" s="413">
        <f>SUM(E100:E102)</f>
        <v>800</v>
      </c>
      <c r="F106" s="414">
        <f>SUM(F100:F105)</f>
        <v>10560</v>
      </c>
      <c r="H106" s="406" t="s">
        <v>219</v>
      </c>
      <c r="I106" s="43">
        <v>3200</v>
      </c>
      <c r="J106" s="43">
        <v>150</v>
      </c>
      <c r="K106" s="43">
        <f>+I106*0.05</f>
        <v>160</v>
      </c>
      <c r="L106" s="43">
        <v>1</v>
      </c>
      <c r="M106" s="43">
        <f>K106*L106</f>
        <v>160</v>
      </c>
      <c r="N106" s="46">
        <f>I106+J106+M106</f>
        <v>3510</v>
      </c>
    </row>
    <row r="107" spans="1:14" x14ac:dyDescent="0.25">
      <c r="H107" s="406" t="s">
        <v>53</v>
      </c>
      <c r="I107" s="43">
        <v>3200</v>
      </c>
      <c r="J107" s="43">
        <v>0</v>
      </c>
      <c r="K107" s="43">
        <v>0</v>
      </c>
      <c r="L107" s="43">
        <v>0</v>
      </c>
      <c r="M107" s="43">
        <f>K107+L107</f>
        <v>0</v>
      </c>
      <c r="N107" s="46">
        <f>I107+J107+M107</f>
        <v>3200</v>
      </c>
    </row>
    <row r="108" spans="1:14" x14ac:dyDescent="0.25">
      <c r="A108" s="387" t="s">
        <v>1871</v>
      </c>
      <c r="B108" s="698" t="s">
        <v>1910</v>
      </c>
      <c r="C108" s="698"/>
      <c r="D108" s="698"/>
      <c r="E108" s="698"/>
      <c r="F108" s="699"/>
      <c r="H108" s="391"/>
      <c r="I108" s="72"/>
      <c r="J108" s="72"/>
      <c r="K108" s="72"/>
      <c r="L108" s="72"/>
      <c r="M108" s="72"/>
      <c r="N108" s="420"/>
    </row>
    <row r="109" spans="1:14" x14ac:dyDescent="0.25">
      <c r="A109" s="388"/>
      <c r="E109" s="389"/>
      <c r="F109" s="390"/>
      <c r="H109" s="391"/>
      <c r="I109" s="72"/>
      <c r="J109" s="72"/>
      <c r="K109" s="72"/>
      <c r="L109" s="72"/>
      <c r="M109" s="72"/>
      <c r="N109" s="420"/>
    </row>
    <row r="110" spans="1:14" x14ac:dyDescent="0.25">
      <c r="A110" s="388"/>
      <c r="F110" s="390"/>
      <c r="H110" s="391"/>
      <c r="N110" s="392"/>
    </row>
    <row r="111" spans="1:14" ht="15.75" thickBot="1" x14ac:dyDescent="0.3">
      <c r="A111" s="394" t="s">
        <v>1875</v>
      </c>
      <c r="B111" s="395" t="s">
        <v>132</v>
      </c>
      <c r="C111" s="395" t="s">
        <v>1876</v>
      </c>
      <c r="D111" s="395" t="s">
        <v>1877</v>
      </c>
      <c r="E111" s="395" t="s">
        <v>1878</v>
      </c>
      <c r="F111" s="396" t="s">
        <v>136</v>
      </c>
      <c r="H111" s="409" t="s">
        <v>139</v>
      </c>
      <c r="I111" s="410"/>
      <c r="J111" s="410"/>
      <c r="K111" s="410"/>
      <c r="L111" s="410"/>
      <c r="M111" s="410"/>
      <c r="N111" s="411">
        <f>SUM(N106:N110)</f>
        <v>6710</v>
      </c>
    </row>
    <row r="112" spans="1:14" x14ac:dyDescent="0.25">
      <c r="A112" s="397" t="s">
        <v>1881</v>
      </c>
      <c r="B112" s="72"/>
      <c r="C112" s="72">
        <f>+B112*0.05</f>
        <v>0</v>
      </c>
      <c r="D112" s="72"/>
      <c r="E112" s="72"/>
      <c r="F112" s="407">
        <f>B112+E112</f>
        <v>0</v>
      </c>
    </row>
    <row r="113" spans="1:14" x14ac:dyDescent="0.25">
      <c r="A113" s="404" t="s">
        <v>1596</v>
      </c>
      <c r="B113" s="72">
        <v>3200</v>
      </c>
      <c r="C113" s="72">
        <f>+B113*0.05</f>
        <v>160</v>
      </c>
      <c r="D113" s="72">
        <v>2</v>
      </c>
      <c r="E113" s="72">
        <f>C113*D113</f>
        <v>320</v>
      </c>
      <c r="F113" s="407">
        <f>B113+E113</f>
        <v>3520</v>
      </c>
      <c r="H113" s="418" t="s">
        <v>1892</v>
      </c>
    </row>
    <row r="114" spans="1:14" x14ac:dyDescent="0.25">
      <c r="A114" s="404" t="s">
        <v>1597</v>
      </c>
      <c r="B114" s="72">
        <v>3200</v>
      </c>
      <c r="C114" s="72">
        <f>+B114*0.05</f>
        <v>160</v>
      </c>
      <c r="D114" s="72">
        <v>1</v>
      </c>
      <c r="E114" s="72">
        <f>C114*D114</f>
        <v>160</v>
      </c>
      <c r="F114" s="407">
        <f>B114+E114</f>
        <v>3360</v>
      </c>
    </row>
    <row r="115" spans="1:14" ht="15.75" thickBot="1" x14ac:dyDescent="0.3">
      <c r="A115" s="388"/>
      <c r="B115" s="72"/>
      <c r="C115" s="72"/>
      <c r="D115" s="72"/>
      <c r="E115" s="72"/>
      <c r="F115" s="407"/>
    </row>
    <row r="116" spans="1:14" x14ac:dyDescent="0.25">
      <c r="A116" s="412" t="s">
        <v>136</v>
      </c>
      <c r="B116" s="413">
        <f>SUM(B112:B114)</f>
        <v>6400</v>
      </c>
      <c r="C116" s="413">
        <f>SUM(C112:C115)</f>
        <v>320</v>
      </c>
      <c r="D116" s="413">
        <f>SUM(D112:D114)</f>
        <v>3</v>
      </c>
      <c r="E116" s="413">
        <f>SUM(E112:E114)</f>
        <v>480</v>
      </c>
      <c r="F116" s="414">
        <f>SUM(F112:F115)</f>
        <v>6880</v>
      </c>
      <c r="H116" s="684" t="s">
        <v>128</v>
      </c>
      <c r="I116" s="685"/>
      <c r="J116" s="685"/>
      <c r="K116" s="685"/>
      <c r="L116" s="685"/>
      <c r="M116" s="685"/>
      <c r="N116" s="686"/>
    </row>
    <row r="117" spans="1:14" x14ac:dyDescent="0.25">
      <c r="H117" s="391"/>
      <c r="N117" s="392"/>
    </row>
    <row r="118" spans="1:14" x14ac:dyDescent="0.25">
      <c r="H118" s="393" t="s">
        <v>1898</v>
      </c>
      <c r="N118" s="392"/>
    </row>
    <row r="119" spans="1:14" x14ac:dyDescent="0.25">
      <c r="A119" s="387" t="s">
        <v>1871</v>
      </c>
      <c r="B119" s="698" t="s">
        <v>1665</v>
      </c>
      <c r="C119" s="698"/>
      <c r="D119" s="698"/>
      <c r="E119" s="698"/>
      <c r="F119" s="699"/>
      <c r="H119" s="694" t="s">
        <v>1911</v>
      </c>
      <c r="I119" s="695"/>
      <c r="J119" s="695"/>
      <c r="K119" s="695"/>
      <c r="L119" s="695"/>
      <c r="M119" s="695"/>
      <c r="N119" s="696"/>
    </row>
    <row r="120" spans="1:14" ht="25.5" x14ac:dyDescent="0.25">
      <c r="A120" s="388"/>
      <c r="E120" s="389"/>
      <c r="F120" s="390"/>
      <c r="H120" s="398" t="s">
        <v>130</v>
      </c>
      <c r="I120" s="399" t="s">
        <v>132</v>
      </c>
      <c r="J120" s="400" t="s">
        <v>133</v>
      </c>
      <c r="K120" s="401" t="s">
        <v>134</v>
      </c>
      <c r="L120" s="402" t="s">
        <v>135</v>
      </c>
      <c r="M120" s="399"/>
      <c r="N120" s="403" t="s">
        <v>136</v>
      </c>
    </row>
    <row r="121" spans="1:14" x14ac:dyDescent="0.25">
      <c r="A121" s="388"/>
      <c r="F121" s="390"/>
      <c r="H121" s="406" t="s">
        <v>27</v>
      </c>
      <c r="I121" s="43">
        <v>3200</v>
      </c>
      <c r="J121" s="43">
        <v>150</v>
      </c>
      <c r="K121" s="43">
        <f>+I121*0.05</f>
        <v>160</v>
      </c>
      <c r="L121" s="43">
        <v>1</v>
      </c>
      <c r="M121" s="43">
        <f>K121*L121</f>
        <v>160</v>
      </c>
      <c r="N121" s="46">
        <f>I121+J121+M121</f>
        <v>3510</v>
      </c>
    </row>
    <row r="122" spans="1:14" x14ac:dyDescent="0.25">
      <c r="A122" s="394" t="s">
        <v>1875</v>
      </c>
      <c r="B122" s="395" t="s">
        <v>132</v>
      </c>
      <c r="C122" s="395" t="s">
        <v>1876</v>
      </c>
      <c r="D122" s="395" t="s">
        <v>1877</v>
      </c>
      <c r="E122" s="395" t="s">
        <v>1878</v>
      </c>
      <c r="F122" s="396" t="s">
        <v>136</v>
      </c>
      <c r="H122" s="406" t="s">
        <v>46</v>
      </c>
      <c r="I122" s="43">
        <v>3200</v>
      </c>
      <c r="J122" s="43">
        <v>0</v>
      </c>
      <c r="K122" s="43">
        <v>0</v>
      </c>
      <c r="L122" s="43">
        <v>0</v>
      </c>
      <c r="M122" s="43">
        <f>K122+L122</f>
        <v>0</v>
      </c>
      <c r="N122" s="46">
        <f>I122+J122+M122</f>
        <v>3200</v>
      </c>
    </row>
    <row r="123" spans="1:14" x14ac:dyDescent="0.25">
      <c r="A123" s="397" t="s">
        <v>1881</v>
      </c>
      <c r="B123" s="72"/>
      <c r="C123" s="72"/>
      <c r="D123" s="72"/>
      <c r="E123" s="72"/>
      <c r="F123" s="407"/>
      <c r="H123" s="391"/>
      <c r="I123" s="72"/>
      <c r="J123" s="72"/>
      <c r="K123" s="72"/>
      <c r="L123" s="72"/>
      <c r="M123" s="72"/>
      <c r="N123" s="420"/>
    </row>
    <row r="124" spans="1:14" x14ac:dyDescent="0.25">
      <c r="A124" s="404" t="s">
        <v>1599</v>
      </c>
      <c r="B124" s="72">
        <v>3200</v>
      </c>
      <c r="C124" s="72">
        <f>+B124*0.05</f>
        <v>160</v>
      </c>
      <c r="D124" s="72">
        <v>1</v>
      </c>
      <c r="E124" s="72">
        <f>C124*D124</f>
        <v>160</v>
      </c>
      <c r="F124" s="407">
        <f>B124+E124</f>
        <v>3360</v>
      </c>
      <c r="H124" s="391"/>
      <c r="I124" s="72"/>
      <c r="J124" s="72"/>
      <c r="K124" s="72"/>
      <c r="L124" s="72"/>
      <c r="M124" s="72"/>
      <c r="N124" s="420"/>
    </row>
    <row r="125" spans="1:14" x14ac:dyDescent="0.25">
      <c r="A125" s="388"/>
      <c r="B125" s="72"/>
      <c r="C125" s="72"/>
      <c r="D125" s="72"/>
      <c r="E125" s="72"/>
      <c r="F125" s="407"/>
      <c r="H125" s="391"/>
      <c r="N125" s="392"/>
    </row>
    <row r="126" spans="1:14" ht="15.75" thickBot="1" x14ac:dyDescent="0.3">
      <c r="A126" s="412" t="s">
        <v>136</v>
      </c>
      <c r="B126" s="413"/>
      <c r="C126" s="413"/>
      <c r="D126" s="413"/>
      <c r="E126" s="413"/>
      <c r="F126" s="414">
        <f>SUM(F123:F125)</f>
        <v>3360</v>
      </c>
      <c r="H126" s="409" t="s">
        <v>139</v>
      </c>
      <c r="I126" s="410"/>
      <c r="J126" s="410"/>
      <c r="K126" s="410"/>
      <c r="L126" s="410"/>
      <c r="M126" s="410"/>
      <c r="N126" s="411">
        <f>SUM(N121:N125)</f>
        <v>6710</v>
      </c>
    </row>
    <row r="127" spans="1:14" ht="15.75" thickBot="1" x14ac:dyDescent="0.3"/>
    <row r="128" spans="1:14" x14ac:dyDescent="0.25">
      <c r="H128" s="684" t="s">
        <v>128</v>
      </c>
      <c r="I128" s="685"/>
      <c r="J128" s="685"/>
      <c r="K128" s="685"/>
      <c r="L128" s="685"/>
      <c r="M128" s="685"/>
      <c r="N128" s="686"/>
    </row>
    <row r="129" spans="1:14" x14ac:dyDescent="0.25">
      <c r="H129" s="391"/>
      <c r="N129" s="392"/>
    </row>
    <row r="130" spans="1:14" x14ac:dyDescent="0.25">
      <c r="A130" s="387" t="s">
        <v>1871</v>
      </c>
      <c r="B130" s="698" t="s">
        <v>1741</v>
      </c>
      <c r="C130" s="698"/>
      <c r="D130" s="698"/>
      <c r="E130" s="698"/>
      <c r="F130" s="699"/>
      <c r="H130" s="393" t="s">
        <v>1912</v>
      </c>
      <c r="N130" s="392"/>
    </row>
    <row r="131" spans="1:14" x14ac:dyDescent="0.25">
      <c r="A131" s="388"/>
      <c r="E131" s="389"/>
      <c r="F131" s="390"/>
      <c r="H131" s="694" t="s">
        <v>1239</v>
      </c>
      <c r="I131" s="695"/>
      <c r="J131" s="695"/>
      <c r="K131" s="695"/>
      <c r="L131" s="695"/>
      <c r="M131" s="695"/>
      <c r="N131" s="696"/>
    </row>
    <row r="132" spans="1:14" ht="25.5" x14ac:dyDescent="0.25">
      <c r="A132" s="394" t="s">
        <v>1875</v>
      </c>
      <c r="B132" s="395" t="s">
        <v>132</v>
      </c>
      <c r="C132" s="395" t="s">
        <v>1876</v>
      </c>
      <c r="D132" s="395" t="s">
        <v>1877</v>
      </c>
      <c r="E132" s="395" t="s">
        <v>1878</v>
      </c>
      <c r="F132" s="396" t="s">
        <v>136</v>
      </c>
      <c r="H132" s="398" t="s">
        <v>130</v>
      </c>
      <c r="I132" s="399" t="s">
        <v>132</v>
      </c>
      <c r="J132" s="400" t="s">
        <v>133</v>
      </c>
      <c r="K132" s="401" t="s">
        <v>134</v>
      </c>
      <c r="L132" s="402" t="s">
        <v>135</v>
      </c>
      <c r="M132" s="399"/>
      <c r="N132" s="403" t="s">
        <v>136</v>
      </c>
    </row>
    <row r="133" spans="1:14" x14ac:dyDescent="0.25">
      <c r="A133" s="397" t="s">
        <v>1881</v>
      </c>
      <c r="B133" s="72"/>
      <c r="C133" s="72"/>
      <c r="D133" s="72"/>
      <c r="E133" s="72"/>
      <c r="F133" s="407"/>
      <c r="H133" s="406" t="s">
        <v>47</v>
      </c>
      <c r="I133" s="43">
        <v>3840</v>
      </c>
      <c r="J133" s="43">
        <v>150</v>
      </c>
      <c r="K133" s="43">
        <f>+I133*0.05</f>
        <v>192</v>
      </c>
      <c r="L133" s="43">
        <v>2</v>
      </c>
      <c r="M133" s="43">
        <f>K133*L133</f>
        <v>384</v>
      </c>
      <c r="N133" s="46">
        <f>I133+J133+M133</f>
        <v>4374</v>
      </c>
    </row>
    <row r="134" spans="1:14" x14ac:dyDescent="0.25">
      <c r="A134" s="404" t="s">
        <v>1913</v>
      </c>
      <c r="B134" s="72">
        <v>3200</v>
      </c>
      <c r="C134" s="72">
        <f>+B134*0.05</f>
        <v>160</v>
      </c>
      <c r="D134" s="72">
        <v>4</v>
      </c>
      <c r="E134" s="72">
        <f>C134*D134</f>
        <v>640</v>
      </c>
      <c r="F134" s="407">
        <f>B134+E134</f>
        <v>3840</v>
      </c>
      <c r="H134" s="406" t="s">
        <v>48</v>
      </c>
      <c r="I134" s="43">
        <v>3840</v>
      </c>
      <c r="J134" s="43">
        <v>150</v>
      </c>
      <c r="K134" s="43">
        <f>+I134*0.05</f>
        <v>192</v>
      </c>
      <c r="L134" s="43">
        <v>1</v>
      </c>
      <c r="M134" s="43">
        <f>K134+L134</f>
        <v>193</v>
      </c>
      <c r="N134" s="46">
        <f>I134+J134+M134</f>
        <v>4183</v>
      </c>
    </row>
    <row r="135" spans="1:14" x14ac:dyDescent="0.25">
      <c r="A135" s="404" t="s">
        <v>1597</v>
      </c>
      <c r="B135" s="72">
        <v>3200</v>
      </c>
      <c r="C135" s="72">
        <f>+B135*0.05</f>
        <v>160</v>
      </c>
      <c r="D135" s="72">
        <v>3</v>
      </c>
      <c r="E135" s="72">
        <f>C135*D135</f>
        <v>480</v>
      </c>
      <c r="F135" s="407">
        <f>B135+E135</f>
        <v>3680</v>
      </c>
      <c r="H135" s="391"/>
      <c r="I135" s="72"/>
      <c r="J135" s="72"/>
      <c r="K135" s="72"/>
      <c r="L135" s="72"/>
      <c r="M135" s="72"/>
      <c r="N135" s="420"/>
    </row>
    <row r="136" spans="1:14" x14ac:dyDescent="0.25">
      <c r="A136" s="404" t="s">
        <v>1599</v>
      </c>
      <c r="B136" s="72">
        <v>3200</v>
      </c>
      <c r="C136" s="72">
        <f>+B136*0.05</f>
        <v>160</v>
      </c>
      <c r="D136" s="72">
        <v>2</v>
      </c>
      <c r="E136" s="72">
        <f>C136*D136</f>
        <v>320</v>
      </c>
      <c r="F136" s="407">
        <f>B136+E136</f>
        <v>3520</v>
      </c>
      <c r="H136" s="391"/>
      <c r="I136" s="72"/>
      <c r="J136" s="72"/>
      <c r="K136" s="72"/>
      <c r="L136" s="72"/>
      <c r="M136" s="72"/>
      <c r="N136" s="420"/>
    </row>
    <row r="137" spans="1:14" x14ac:dyDescent="0.25">
      <c r="A137" s="388"/>
      <c r="B137" s="72"/>
      <c r="C137" s="72"/>
      <c r="D137" s="72"/>
      <c r="E137" s="72"/>
      <c r="F137" s="407"/>
      <c r="H137" s="391"/>
      <c r="N137" s="392"/>
    </row>
    <row r="138" spans="1:14" ht="15.75" thickBot="1" x14ac:dyDescent="0.3">
      <c r="A138" s="412" t="s">
        <v>136</v>
      </c>
      <c r="B138" s="413"/>
      <c r="C138" s="413"/>
      <c r="D138" s="413"/>
      <c r="E138" s="413"/>
      <c r="F138" s="414">
        <f>SUM(F133:F137)</f>
        <v>11040</v>
      </c>
      <c r="H138" s="409" t="s">
        <v>139</v>
      </c>
      <c r="I138" s="410"/>
      <c r="J138" s="410"/>
      <c r="K138" s="410"/>
      <c r="L138" s="410"/>
      <c r="M138" s="410"/>
      <c r="N138" s="411">
        <f>SUM(N133:N137)</f>
        <v>8557</v>
      </c>
    </row>
    <row r="139" spans="1:14" ht="26.25" customHeight="1" thickBot="1" x14ac:dyDescent="0.3"/>
    <row r="140" spans="1:14" x14ac:dyDescent="0.25">
      <c r="A140" s="387" t="s">
        <v>1871</v>
      </c>
      <c r="B140" s="698" t="s">
        <v>1683</v>
      </c>
      <c r="C140" s="698"/>
      <c r="D140" s="698"/>
      <c r="E140" s="698"/>
      <c r="F140" s="699"/>
      <c r="H140" s="684" t="s">
        <v>128</v>
      </c>
      <c r="I140" s="685"/>
      <c r="J140" s="685"/>
      <c r="K140" s="685"/>
      <c r="L140" s="685"/>
      <c r="M140" s="685"/>
      <c r="N140" s="686"/>
    </row>
    <row r="141" spans="1:14" x14ac:dyDescent="0.25">
      <c r="A141" s="397"/>
      <c r="B141" s="421"/>
      <c r="C141" s="421"/>
      <c r="D141" s="421"/>
      <c r="E141" s="421"/>
      <c r="F141" s="422"/>
      <c r="H141" s="391"/>
      <c r="N141" s="392"/>
    </row>
    <row r="142" spans="1:14" x14ac:dyDescent="0.25">
      <c r="A142" s="397"/>
      <c r="B142" s="421"/>
      <c r="C142" s="421"/>
      <c r="D142" s="421"/>
      <c r="E142" s="421"/>
      <c r="F142" s="422"/>
      <c r="H142" s="393" t="s">
        <v>1914</v>
      </c>
      <c r="N142" s="392"/>
    </row>
    <row r="143" spans="1:14" x14ac:dyDescent="0.25">
      <c r="A143" s="388"/>
      <c r="E143" s="389"/>
      <c r="F143" s="390"/>
      <c r="H143" s="694" t="s">
        <v>1911</v>
      </c>
      <c r="I143" s="695"/>
      <c r="J143" s="695"/>
      <c r="K143" s="695"/>
      <c r="L143" s="695"/>
      <c r="M143" s="695"/>
      <c r="N143" s="696"/>
    </row>
    <row r="144" spans="1:14" ht="25.5" x14ac:dyDescent="0.25">
      <c r="A144" s="388"/>
      <c r="F144" s="390"/>
      <c r="H144" s="398" t="s">
        <v>130</v>
      </c>
      <c r="I144" s="399" t="s">
        <v>132</v>
      </c>
      <c r="J144" s="400" t="s">
        <v>133</v>
      </c>
      <c r="K144" s="401" t="s">
        <v>134</v>
      </c>
      <c r="L144" s="402" t="s">
        <v>135</v>
      </c>
      <c r="M144" s="399"/>
      <c r="N144" s="403" t="s">
        <v>136</v>
      </c>
    </row>
    <row r="145" spans="1:14" x14ac:dyDescent="0.25">
      <c r="A145" s="394" t="s">
        <v>1875</v>
      </c>
      <c r="B145" s="395" t="s">
        <v>132</v>
      </c>
      <c r="C145" s="395" t="s">
        <v>1876</v>
      </c>
      <c r="D145" s="395" t="s">
        <v>1877</v>
      </c>
      <c r="E145" s="395" t="s">
        <v>1878</v>
      </c>
      <c r="F145" s="396" t="s">
        <v>136</v>
      </c>
      <c r="H145" s="406" t="s">
        <v>48</v>
      </c>
      <c r="I145" s="43">
        <v>3840</v>
      </c>
      <c r="J145" s="43">
        <v>150</v>
      </c>
      <c r="K145" s="43">
        <f>+I145*0.05</f>
        <v>192</v>
      </c>
      <c r="L145" s="43">
        <v>1</v>
      </c>
      <c r="M145" s="43">
        <f>K145+L145</f>
        <v>193</v>
      </c>
      <c r="N145" s="46">
        <f>I145+J145+K145</f>
        <v>4182</v>
      </c>
    </row>
    <row r="146" spans="1:14" x14ac:dyDescent="0.25">
      <c r="A146" s="397" t="s">
        <v>1881</v>
      </c>
      <c r="B146" s="72"/>
      <c r="C146" s="72"/>
      <c r="D146" s="72"/>
      <c r="E146" s="72"/>
      <c r="F146" s="407"/>
      <c r="H146" s="391"/>
      <c r="N146" s="392"/>
    </row>
    <row r="147" spans="1:14" ht="15.75" thickBot="1" x14ac:dyDescent="0.3">
      <c r="A147" s="404" t="s">
        <v>1913</v>
      </c>
      <c r="B147" s="72">
        <v>3200</v>
      </c>
      <c r="C147" s="72">
        <f>+B147*0.05</f>
        <v>160</v>
      </c>
      <c r="D147" s="72">
        <v>3</v>
      </c>
      <c r="E147" s="72">
        <f>C147*D147</f>
        <v>480</v>
      </c>
      <c r="F147" s="407">
        <f>B147+E147</f>
        <v>3680</v>
      </c>
      <c r="H147" s="409" t="s">
        <v>139</v>
      </c>
      <c r="I147" s="410"/>
      <c r="J147" s="410"/>
      <c r="K147" s="410"/>
      <c r="L147" s="410"/>
      <c r="M147" s="410"/>
      <c r="N147" s="411">
        <f>SUM(N145:N146)</f>
        <v>4182</v>
      </c>
    </row>
    <row r="148" spans="1:14" x14ac:dyDescent="0.25">
      <c r="A148" s="404" t="s">
        <v>1597</v>
      </c>
      <c r="B148" s="72">
        <v>3200</v>
      </c>
      <c r="C148" s="72">
        <f>+B148*0.05</f>
        <v>160</v>
      </c>
      <c r="D148" s="72">
        <v>2</v>
      </c>
      <c r="E148" s="72">
        <f>C148*D148</f>
        <v>320</v>
      </c>
      <c r="F148" s="407">
        <f>B148+E148</f>
        <v>3520</v>
      </c>
    </row>
    <row r="149" spans="1:14" ht="15.75" thickBot="1" x14ac:dyDescent="0.3">
      <c r="A149" s="404" t="s">
        <v>1599</v>
      </c>
      <c r="B149" s="72">
        <v>3200</v>
      </c>
      <c r="C149" s="72">
        <f>+B149*0.05</f>
        <v>160</v>
      </c>
      <c r="D149" s="72">
        <v>1</v>
      </c>
      <c r="E149" s="72">
        <f>C149*D149</f>
        <v>160</v>
      </c>
      <c r="F149" s="407">
        <f>B149+E149</f>
        <v>3360</v>
      </c>
    </row>
    <row r="150" spans="1:14" x14ac:dyDescent="0.25">
      <c r="A150" s="388"/>
      <c r="B150" s="72"/>
      <c r="C150" s="72"/>
      <c r="D150" s="72"/>
      <c r="E150" s="72"/>
      <c r="F150" s="407"/>
      <c r="H150" s="684" t="s">
        <v>128</v>
      </c>
      <c r="I150" s="685"/>
      <c r="J150" s="685"/>
      <c r="K150" s="685"/>
      <c r="L150" s="685"/>
      <c r="M150" s="685"/>
      <c r="N150" s="686"/>
    </row>
    <row r="151" spans="1:14" x14ac:dyDescent="0.25">
      <c r="A151" s="412" t="s">
        <v>136</v>
      </c>
      <c r="B151" s="413"/>
      <c r="C151" s="413"/>
      <c r="D151" s="413"/>
      <c r="E151" s="413"/>
      <c r="F151" s="414">
        <f>SUM(F146:F150)</f>
        <v>10560</v>
      </c>
      <c r="H151" s="391"/>
      <c r="N151" s="392"/>
    </row>
    <row r="152" spans="1:14" s="423" customFormat="1" ht="15.75" thickBot="1" x14ac:dyDescent="0.3">
      <c r="H152" s="393" t="s">
        <v>1908</v>
      </c>
      <c r="I152"/>
      <c r="J152"/>
      <c r="K152"/>
      <c r="L152"/>
      <c r="M152"/>
      <c r="N152" s="392"/>
    </row>
    <row r="153" spans="1:14" x14ac:dyDescent="0.25">
      <c r="A153" s="424" t="s">
        <v>1871</v>
      </c>
      <c r="B153" s="711" t="s">
        <v>1915</v>
      </c>
      <c r="C153" s="711"/>
      <c r="D153" s="711"/>
      <c r="E153" s="711"/>
      <c r="F153" s="712"/>
      <c r="H153" s="694" t="s">
        <v>1239</v>
      </c>
      <c r="I153" s="695"/>
      <c r="J153" s="695"/>
      <c r="K153" s="695"/>
      <c r="L153" s="695"/>
      <c r="M153" s="695"/>
      <c r="N153" s="696"/>
    </row>
    <row r="154" spans="1:14" ht="25.5" x14ac:dyDescent="0.25">
      <c r="A154" s="391"/>
      <c r="E154" s="389"/>
      <c r="F154" s="392"/>
      <c r="H154" s="398" t="s">
        <v>130</v>
      </c>
      <c r="I154" s="399" t="s">
        <v>132</v>
      </c>
      <c r="J154" s="400" t="s">
        <v>133</v>
      </c>
      <c r="K154" s="401" t="s">
        <v>134</v>
      </c>
      <c r="L154" s="402" t="s">
        <v>135</v>
      </c>
      <c r="M154" s="399"/>
      <c r="N154" s="403" t="s">
        <v>136</v>
      </c>
    </row>
    <row r="155" spans="1:14" x14ac:dyDescent="0.25">
      <c r="A155" s="391"/>
      <c r="F155" s="392"/>
      <c r="H155" s="406" t="s">
        <v>219</v>
      </c>
      <c r="I155" s="43">
        <v>3200</v>
      </c>
      <c r="J155" s="43">
        <v>150</v>
      </c>
      <c r="K155" s="43">
        <f>+I155*0.05</f>
        <v>160</v>
      </c>
      <c r="L155" s="43">
        <v>1</v>
      </c>
      <c r="M155" s="43">
        <f>K155*L155</f>
        <v>160</v>
      </c>
      <c r="N155" s="46">
        <f>I155+J155+M155</f>
        <v>3510</v>
      </c>
    </row>
    <row r="156" spans="1:14" x14ac:dyDescent="0.25">
      <c r="A156" s="425" t="s">
        <v>1875</v>
      </c>
      <c r="B156" s="395" t="s">
        <v>132</v>
      </c>
      <c r="C156" s="395" t="s">
        <v>1876</v>
      </c>
      <c r="D156" s="395" t="s">
        <v>1877</v>
      </c>
      <c r="E156" s="395" t="s">
        <v>1878</v>
      </c>
      <c r="F156" s="426" t="s">
        <v>136</v>
      </c>
      <c r="H156" s="406" t="s">
        <v>53</v>
      </c>
      <c r="I156" s="43">
        <v>3200</v>
      </c>
      <c r="J156" s="43">
        <v>0</v>
      </c>
      <c r="K156" s="43">
        <v>0</v>
      </c>
      <c r="L156" s="43">
        <v>0</v>
      </c>
      <c r="M156" s="43">
        <f>K156+L156</f>
        <v>0</v>
      </c>
      <c r="N156" s="46">
        <f>I156+J156+M156</f>
        <v>3200</v>
      </c>
    </row>
    <row r="157" spans="1:14" x14ac:dyDescent="0.25">
      <c r="A157" s="393" t="s">
        <v>1881</v>
      </c>
      <c r="B157" s="72"/>
      <c r="C157" s="72"/>
      <c r="D157" s="72"/>
      <c r="E157" s="72"/>
      <c r="F157" s="420"/>
      <c r="H157" s="391"/>
      <c r="I157" s="72"/>
      <c r="J157" s="72"/>
      <c r="K157" s="72"/>
      <c r="L157" s="72"/>
      <c r="M157" s="72"/>
      <c r="N157" s="420"/>
    </row>
    <row r="158" spans="1:14" x14ac:dyDescent="0.25">
      <c r="A158" s="427" t="s">
        <v>1596</v>
      </c>
      <c r="B158" s="72">
        <v>3200</v>
      </c>
      <c r="C158" s="72">
        <f>+B158*0.05</f>
        <v>160</v>
      </c>
      <c r="D158" s="72">
        <v>3</v>
      </c>
      <c r="E158" s="72">
        <f>C158*D158</f>
        <v>480</v>
      </c>
      <c r="F158" s="420">
        <f>B158+E158</f>
        <v>3680</v>
      </c>
      <c r="H158" s="391"/>
      <c r="I158" s="72"/>
      <c r="J158" s="72"/>
      <c r="K158" s="72"/>
      <c r="L158" s="72"/>
      <c r="M158" s="72"/>
      <c r="N158" s="420"/>
    </row>
    <row r="159" spans="1:14" x14ac:dyDescent="0.25">
      <c r="A159" s="427" t="s">
        <v>1597</v>
      </c>
      <c r="B159" s="72">
        <v>3200</v>
      </c>
      <c r="C159" s="72">
        <f>+B159*0.05</f>
        <v>160</v>
      </c>
      <c r="D159" s="72">
        <v>2</v>
      </c>
      <c r="E159" s="72">
        <f>C159*D159</f>
        <v>320</v>
      </c>
      <c r="F159" s="420">
        <f>B159+E159</f>
        <v>3520</v>
      </c>
      <c r="H159" s="391"/>
      <c r="N159" s="392"/>
    </row>
    <row r="160" spans="1:14" ht="15.75" thickBot="1" x14ac:dyDescent="0.3">
      <c r="A160" s="427" t="s">
        <v>1599</v>
      </c>
      <c r="B160" s="72">
        <v>3200</v>
      </c>
      <c r="C160" s="72">
        <f>+B160*0.05</f>
        <v>160</v>
      </c>
      <c r="D160" s="72">
        <v>1</v>
      </c>
      <c r="E160" s="72">
        <f>C160*D160</f>
        <v>160</v>
      </c>
      <c r="F160" s="420">
        <f>B160+E160</f>
        <v>3360</v>
      </c>
      <c r="H160" s="409" t="s">
        <v>139</v>
      </c>
      <c r="I160" s="410"/>
      <c r="J160" s="410"/>
      <c r="K160" s="410"/>
      <c r="L160" s="410"/>
      <c r="M160" s="410"/>
      <c r="N160" s="411">
        <f>SUM(N155:N159)</f>
        <v>6710</v>
      </c>
    </row>
    <row r="161" spans="1:11" x14ac:dyDescent="0.25">
      <c r="A161" s="427"/>
      <c r="B161" s="72"/>
      <c r="C161" s="72"/>
      <c r="D161" s="72"/>
      <c r="E161" s="72"/>
      <c r="F161" s="420"/>
    </row>
    <row r="162" spans="1:11" ht="15.75" thickBot="1" x14ac:dyDescent="0.3">
      <c r="A162" s="428" t="s">
        <v>136</v>
      </c>
      <c r="B162" s="429"/>
      <c r="C162" s="429"/>
      <c r="D162" s="429"/>
      <c r="E162" s="429"/>
      <c r="F162" s="430">
        <f>SUM(F158:F161)</f>
        <v>10560</v>
      </c>
    </row>
    <row r="163" spans="1:11" x14ac:dyDescent="0.25">
      <c r="H163" s="406"/>
      <c r="I163" s="126"/>
      <c r="J163" s="126"/>
      <c r="K163" s="431"/>
    </row>
    <row r="164" spans="1:11" x14ac:dyDescent="0.25">
      <c r="A164" s="387" t="s">
        <v>1871</v>
      </c>
      <c r="B164" s="698" t="s">
        <v>1260</v>
      </c>
      <c r="C164" s="698"/>
      <c r="D164" s="698"/>
      <c r="E164" s="698"/>
      <c r="F164" s="699"/>
      <c r="H164" s="406"/>
      <c r="I164" s="432"/>
      <c r="J164" s="433"/>
      <c r="K164" s="434"/>
    </row>
    <row r="165" spans="1:11" x14ac:dyDescent="0.25">
      <c r="A165" s="388"/>
      <c r="E165" s="389"/>
      <c r="F165" s="390"/>
      <c r="H165" s="406"/>
      <c r="I165" s="432"/>
      <c r="J165" s="433"/>
      <c r="K165" s="434"/>
    </row>
    <row r="166" spans="1:11" x14ac:dyDescent="0.25">
      <c r="A166" s="388"/>
      <c r="F166" s="390"/>
      <c r="H166" s="406"/>
      <c r="I166" s="432"/>
      <c r="J166" s="433"/>
      <c r="K166" s="434"/>
    </row>
    <row r="167" spans="1:11" x14ac:dyDescent="0.25">
      <c r="A167" s="394" t="s">
        <v>1875</v>
      </c>
      <c r="B167" s="395" t="s">
        <v>132</v>
      </c>
      <c r="C167" s="395" t="s">
        <v>1876</v>
      </c>
      <c r="D167" s="395" t="s">
        <v>1877</v>
      </c>
      <c r="E167" s="395" t="s">
        <v>1878</v>
      </c>
      <c r="F167" s="396" t="s">
        <v>136</v>
      </c>
      <c r="H167" s="406" t="s">
        <v>27</v>
      </c>
      <c r="I167" s="713">
        <v>192</v>
      </c>
      <c r="J167" s="714"/>
      <c r="K167" s="715"/>
    </row>
    <row r="168" spans="1:11" x14ac:dyDescent="0.25">
      <c r="A168" s="397" t="s">
        <v>1881</v>
      </c>
      <c r="B168" s="72"/>
      <c r="C168" s="72"/>
      <c r="D168" s="72"/>
      <c r="E168" s="72"/>
      <c r="F168" s="407"/>
      <c r="H168" s="406" t="s">
        <v>46</v>
      </c>
      <c r="I168" s="435">
        <v>192</v>
      </c>
      <c r="J168" s="126"/>
      <c r="K168" s="431"/>
    </row>
    <row r="169" spans="1:11" x14ac:dyDescent="0.25">
      <c r="A169" s="404" t="s">
        <v>27</v>
      </c>
      <c r="B169" s="72">
        <v>3840</v>
      </c>
      <c r="C169" s="72">
        <f>+B169*0.05</f>
        <v>192</v>
      </c>
      <c r="D169" s="72">
        <v>2</v>
      </c>
      <c r="E169" s="72">
        <f>C169*D169</f>
        <v>384</v>
      </c>
      <c r="F169" s="407">
        <f>B169+E169</f>
        <v>4224</v>
      </c>
      <c r="H169" s="406" t="s">
        <v>47</v>
      </c>
      <c r="I169" s="435">
        <v>192</v>
      </c>
      <c r="J169" s="126"/>
      <c r="K169" s="431"/>
    </row>
    <row r="170" spans="1:11" x14ac:dyDescent="0.25">
      <c r="A170" s="404" t="s">
        <v>46</v>
      </c>
      <c r="B170" s="72">
        <v>3840</v>
      </c>
      <c r="C170" s="72">
        <f>+B170*0.05</f>
        <v>192</v>
      </c>
      <c r="D170" s="72">
        <v>1</v>
      </c>
      <c r="E170" s="72">
        <f>C170*D170</f>
        <v>192</v>
      </c>
      <c r="F170" s="407">
        <f>B170+E170</f>
        <v>4032</v>
      </c>
      <c r="H170" s="406"/>
      <c r="I170" s="126"/>
      <c r="J170" s="126"/>
      <c r="K170" s="431"/>
    </row>
    <row r="171" spans="1:11" ht="15.75" thickBot="1" x14ac:dyDescent="0.3">
      <c r="A171" s="404" t="s">
        <v>47</v>
      </c>
      <c r="B171" s="72">
        <v>3840</v>
      </c>
      <c r="C171" s="72">
        <f>+B171*0.05</f>
        <v>192</v>
      </c>
      <c r="D171" s="72">
        <v>0</v>
      </c>
      <c r="E171" s="72">
        <f>C171*D171</f>
        <v>0</v>
      </c>
      <c r="F171" s="407">
        <f>B171+E171</f>
        <v>3840</v>
      </c>
      <c r="H171" s="436" t="s">
        <v>136</v>
      </c>
      <c r="I171" s="49">
        <f>SUM(I167:I170)</f>
        <v>576</v>
      </c>
      <c r="J171" s="417"/>
      <c r="K171" s="437"/>
    </row>
    <row r="172" spans="1:11" x14ac:dyDescent="0.25">
      <c r="A172" s="404"/>
      <c r="B172" s="72"/>
      <c r="C172" s="72"/>
      <c r="D172" s="72"/>
      <c r="E172" s="72"/>
      <c r="F172" s="407">
        <v>800</v>
      </c>
    </row>
    <row r="173" spans="1:11" x14ac:dyDescent="0.25">
      <c r="A173" s="404"/>
      <c r="B173" s="72"/>
      <c r="C173" s="72"/>
      <c r="D173" s="72"/>
      <c r="E173" s="72"/>
      <c r="F173" s="407"/>
    </row>
    <row r="174" spans="1:11" x14ac:dyDescent="0.25">
      <c r="A174" s="412" t="s">
        <v>136</v>
      </c>
      <c r="B174" s="413"/>
      <c r="C174" s="413"/>
      <c r="D174" s="413"/>
      <c r="E174" s="413"/>
      <c r="F174" s="414">
        <f>SUM(F169:F173)</f>
        <v>12896</v>
      </c>
    </row>
    <row r="176" spans="1:11" ht="15" hidden="1" customHeight="1" x14ac:dyDescent="0.25"/>
    <row r="177" spans="1:14" ht="15" hidden="1" customHeight="1" x14ac:dyDescent="0.25">
      <c r="A177" s="387" t="s">
        <v>1871</v>
      </c>
      <c r="B177" s="698" t="s">
        <v>1899</v>
      </c>
      <c r="C177" s="698"/>
      <c r="D177" s="698"/>
      <c r="E177" s="698"/>
      <c r="F177" s="699"/>
    </row>
    <row r="178" spans="1:14" ht="15" hidden="1" customHeight="1" x14ac:dyDescent="0.25">
      <c r="A178" s="388"/>
      <c r="E178" s="389"/>
      <c r="F178" s="390"/>
      <c r="H178" s="703" t="s">
        <v>128</v>
      </c>
      <c r="I178" s="704"/>
      <c r="J178" s="704"/>
      <c r="K178" s="704"/>
      <c r="L178" s="704"/>
      <c r="M178" s="704"/>
      <c r="N178" s="705"/>
    </row>
    <row r="179" spans="1:14" ht="15" hidden="1" customHeight="1" x14ac:dyDescent="0.25">
      <c r="A179" s="388"/>
      <c r="F179" s="390"/>
      <c r="H179" s="438"/>
      <c r="N179" s="439"/>
    </row>
    <row r="180" spans="1:14" ht="15" hidden="1" customHeight="1" x14ac:dyDescent="0.25">
      <c r="A180" s="394" t="s">
        <v>1875</v>
      </c>
      <c r="B180" s="395" t="s">
        <v>132</v>
      </c>
      <c r="C180" s="395" t="s">
        <v>1876</v>
      </c>
      <c r="D180" s="395" t="s">
        <v>1877</v>
      </c>
      <c r="E180" s="395" t="s">
        <v>1878</v>
      </c>
      <c r="F180" s="396" t="s">
        <v>136</v>
      </c>
      <c r="H180" s="706" t="s">
        <v>1916</v>
      </c>
      <c r="I180" s="707"/>
      <c r="J180" s="707"/>
      <c r="K180" s="707"/>
      <c r="N180" s="439"/>
    </row>
    <row r="181" spans="1:14" ht="15" hidden="1" customHeight="1" x14ac:dyDescent="0.25">
      <c r="A181" s="397" t="s">
        <v>1592</v>
      </c>
      <c r="B181" s="72"/>
      <c r="C181" s="72"/>
      <c r="D181" s="72"/>
      <c r="E181" s="72"/>
      <c r="F181" s="407"/>
      <c r="H181" s="708" t="s">
        <v>1239</v>
      </c>
      <c r="I181" s="709"/>
      <c r="J181" s="709"/>
      <c r="K181" s="709"/>
      <c r="L181" s="709"/>
      <c r="M181" s="709"/>
      <c r="N181" s="710"/>
    </row>
    <row r="182" spans="1:14" ht="15" hidden="1" customHeight="1" x14ac:dyDescent="0.25">
      <c r="A182" s="404" t="s">
        <v>1599</v>
      </c>
      <c r="B182" s="72">
        <v>3200</v>
      </c>
      <c r="C182" s="72">
        <f>+B182*0.05</f>
        <v>160</v>
      </c>
      <c r="D182" s="72">
        <v>3</v>
      </c>
      <c r="E182" s="72">
        <f>C182*D182</f>
        <v>480</v>
      </c>
      <c r="F182" s="407">
        <f>B182+E182</f>
        <v>3680</v>
      </c>
      <c r="H182" s="440" t="s">
        <v>130</v>
      </c>
      <c r="I182" s="441" t="s">
        <v>132</v>
      </c>
      <c r="J182" s="441" t="s">
        <v>133</v>
      </c>
      <c r="K182" s="442" t="s">
        <v>134</v>
      </c>
      <c r="L182" s="442" t="s">
        <v>135</v>
      </c>
      <c r="M182" s="441"/>
      <c r="N182" s="441" t="s">
        <v>136</v>
      </c>
    </row>
    <row r="183" spans="1:14" ht="16.5" hidden="1" thickBot="1" x14ac:dyDescent="0.3">
      <c r="A183" s="397" t="s">
        <v>1881</v>
      </c>
      <c r="B183" s="72"/>
      <c r="C183" s="72"/>
      <c r="D183" s="72"/>
      <c r="E183" s="72"/>
      <c r="F183" s="407"/>
      <c r="H183" s="443" t="s">
        <v>47</v>
      </c>
      <c r="I183" s="444">
        <v>3200</v>
      </c>
      <c r="J183" s="445">
        <v>150</v>
      </c>
      <c r="K183" s="445">
        <v>160</v>
      </c>
      <c r="L183" s="445">
        <v>2</v>
      </c>
      <c r="M183" s="445">
        <v>320</v>
      </c>
      <c r="N183" s="444">
        <v>3670</v>
      </c>
    </row>
    <row r="184" spans="1:14" ht="16.5" hidden="1" thickBot="1" x14ac:dyDescent="0.3">
      <c r="A184" s="404" t="s">
        <v>1902</v>
      </c>
      <c r="B184" s="72">
        <v>3200</v>
      </c>
      <c r="C184" s="72">
        <f>+B184*0.05</f>
        <v>160</v>
      </c>
      <c r="D184" s="72">
        <v>2</v>
      </c>
      <c r="E184" s="72">
        <f>C184*D184</f>
        <v>320</v>
      </c>
      <c r="F184" s="407">
        <f>B184+E184</f>
        <v>3520</v>
      </c>
      <c r="H184" s="446" t="s">
        <v>48</v>
      </c>
      <c r="I184" s="444">
        <v>3200</v>
      </c>
      <c r="J184" s="445">
        <v>150</v>
      </c>
      <c r="K184" s="445">
        <v>160</v>
      </c>
      <c r="L184" s="445">
        <v>1</v>
      </c>
      <c r="M184" s="445">
        <v>160</v>
      </c>
      <c r="N184" s="444">
        <v>3510</v>
      </c>
    </row>
    <row r="185" spans="1:14" ht="16.5" hidden="1" thickBot="1" x14ac:dyDescent="0.3">
      <c r="A185" s="404" t="s">
        <v>1594</v>
      </c>
      <c r="B185" s="72">
        <v>3200</v>
      </c>
      <c r="C185" s="72">
        <f>+B185*0.05</f>
        <v>160</v>
      </c>
      <c r="D185" s="72">
        <v>1</v>
      </c>
      <c r="E185" s="72">
        <f>C185*D185</f>
        <v>160</v>
      </c>
      <c r="F185" s="407">
        <f>B185+E185</f>
        <v>3360</v>
      </c>
      <c r="H185" s="446" t="s">
        <v>171</v>
      </c>
      <c r="I185" s="444">
        <v>3200</v>
      </c>
      <c r="J185" s="445">
        <v>150</v>
      </c>
      <c r="K185" s="445">
        <v>0</v>
      </c>
      <c r="L185" s="445">
        <v>0</v>
      </c>
      <c r="M185" s="445">
        <v>0</v>
      </c>
      <c r="N185" s="444">
        <v>3350</v>
      </c>
    </row>
    <row r="186" spans="1:14" ht="16.5" hidden="1" thickBot="1" x14ac:dyDescent="0.3">
      <c r="A186" s="412" t="s">
        <v>136</v>
      </c>
      <c r="B186" s="413"/>
      <c r="C186" s="413"/>
      <c r="D186" s="413"/>
      <c r="E186" s="413"/>
      <c r="F186" s="414">
        <f>SUM(F181:F185)</f>
        <v>10560</v>
      </c>
      <c r="H186" s="447" t="s">
        <v>139</v>
      </c>
      <c r="I186" s="448"/>
      <c r="J186" s="448"/>
      <c r="K186" s="448"/>
      <c r="L186" s="448"/>
      <c r="M186" s="448"/>
      <c r="N186" s="449">
        <v>10530</v>
      </c>
    </row>
    <row r="187" spans="1:14" ht="15.75" hidden="1" x14ac:dyDescent="0.25">
      <c r="H187" s="450"/>
    </row>
    <row r="188" spans="1:14" hidden="1" x14ac:dyDescent="0.25"/>
    <row r="189" spans="1:14" hidden="1" x14ac:dyDescent="0.25">
      <c r="A189" s="387" t="s">
        <v>1871</v>
      </c>
      <c r="B189" s="698" t="s">
        <v>1917</v>
      </c>
      <c r="C189" s="698"/>
      <c r="D189" s="698"/>
      <c r="E189" s="698"/>
      <c r="F189" s="699"/>
    </row>
    <row r="190" spans="1:14" hidden="1" x14ac:dyDescent="0.25">
      <c r="A190" s="388"/>
      <c r="E190" s="389"/>
      <c r="F190" s="390"/>
    </row>
    <row r="191" spans="1:14" hidden="1" x14ac:dyDescent="0.25">
      <c r="A191" s="388"/>
      <c r="F191" s="390"/>
    </row>
    <row r="192" spans="1:14" hidden="1" x14ac:dyDescent="0.25">
      <c r="A192" s="394" t="s">
        <v>1875</v>
      </c>
      <c r="B192" s="395" t="s">
        <v>132</v>
      </c>
      <c r="C192" s="395" t="s">
        <v>1876</v>
      </c>
      <c r="D192" s="395" t="s">
        <v>1877</v>
      </c>
      <c r="E192" s="395" t="s">
        <v>1878</v>
      </c>
      <c r="F192" s="396" t="s">
        <v>136</v>
      </c>
    </row>
    <row r="193" spans="1:6" hidden="1" x14ac:dyDescent="0.25">
      <c r="A193" s="397" t="s">
        <v>1881</v>
      </c>
      <c r="B193" s="72"/>
      <c r="C193" s="72"/>
      <c r="D193" s="72"/>
      <c r="E193" s="72"/>
      <c r="F193" s="407"/>
    </row>
    <row r="194" spans="1:6" hidden="1" x14ac:dyDescent="0.25">
      <c r="A194" s="404" t="s">
        <v>1902</v>
      </c>
      <c r="B194" s="72">
        <v>3200</v>
      </c>
      <c r="C194" s="72">
        <f>+B194*0.05</f>
        <v>160</v>
      </c>
      <c r="D194" s="72">
        <v>2</v>
      </c>
      <c r="E194" s="72">
        <f>C194*D194</f>
        <v>320</v>
      </c>
      <c r="F194" s="407">
        <f>B194+E194</f>
        <v>3520</v>
      </c>
    </row>
    <row r="195" spans="1:6" hidden="1" x14ac:dyDescent="0.25">
      <c r="A195" s="404" t="s">
        <v>1594</v>
      </c>
      <c r="B195" s="72">
        <v>3200</v>
      </c>
      <c r="C195" s="72">
        <f>+B195*0.05</f>
        <v>160</v>
      </c>
      <c r="D195" s="72">
        <v>1</v>
      </c>
      <c r="E195" s="72">
        <f>C195*D195</f>
        <v>160</v>
      </c>
      <c r="F195" s="407">
        <f>B195+E195</f>
        <v>3360</v>
      </c>
    </row>
    <row r="196" spans="1:6" hidden="1" x14ac:dyDescent="0.25">
      <c r="A196" s="412" t="s">
        <v>136</v>
      </c>
      <c r="B196" s="413"/>
      <c r="C196" s="413"/>
      <c r="D196" s="413"/>
      <c r="E196" s="413"/>
      <c r="F196" s="414">
        <f>SUM(F193:F195)</f>
        <v>6880</v>
      </c>
    </row>
    <row r="197" spans="1:6" hidden="1" x14ac:dyDescent="0.25"/>
    <row r="198" spans="1:6" hidden="1" x14ac:dyDescent="0.25">
      <c r="A198" s="387" t="s">
        <v>1871</v>
      </c>
      <c r="B198" s="698" t="s">
        <v>1915</v>
      </c>
      <c r="C198" s="698"/>
      <c r="D198" s="698"/>
      <c r="E198" s="698"/>
      <c r="F198" s="699"/>
    </row>
    <row r="199" spans="1:6" hidden="1" x14ac:dyDescent="0.25">
      <c r="A199" s="388"/>
      <c r="E199" s="389"/>
      <c r="F199" s="390"/>
    </row>
    <row r="200" spans="1:6" hidden="1" x14ac:dyDescent="0.25">
      <c r="A200" s="388"/>
      <c r="F200" s="390"/>
    </row>
    <row r="201" spans="1:6" hidden="1" x14ac:dyDescent="0.25">
      <c r="A201" s="394" t="s">
        <v>1875</v>
      </c>
      <c r="B201" s="395" t="s">
        <v>132</v>
      </c>
      <c r="C201" s="395" t="s">
        <v>1876</v>
      </c>
      <c r="D201" s="395" t="s">
        <v>1877</v>
      </c>
      <c r="E201" s="395" t="s">
        <v>1878</v>
      </c>
      <c r="F201" s="396" t="s">
        <v>136</v>
      </c>
    </row>
    <row r="202" spans="1:6" hidden="1" x14ac:dyDescent="0.25">
      <c r="A202" s="397" t="s">
        <v>1881</v>
      </c>
      <c r="B202" s="72"/>
      <c r="C202" s="72"/>
      <c r="D202" s="72"/>
      <c r="E202" s="72"/>
      <c r="F202" s="407"/>
    </row>
    <row r="203" spans="1:6" hidden="1" x14ac:dyDescent="0.25">
      <c r="A203" s="404" t="s">
        <v>1902</v>
      </c>
      <c r="B203" s="72">
        <v>3200</v>
      </c>
      <c r="C203" s="72">
        <f>+B203*0.05</f>
        <v>160</v>
      </c>
      <c r="D203" s="72">
        <v>2</v>
      </c>
      <c r="E203" s="72">
        <f>C203*D203</f>
        <v>320</v>
      </c>
      <c r="F203" s="407">
        <f>B203+E203</f>
        <v>3520</v>
      </c>
    </row>
    <row r="204" spans="1:6" hidden="1" x14ac:dyDescent="0.25">
      <c r="A204" s="404" t="s">
        <v>1594</v>
      </c>
      <c r="B204" s="72">
        <v>3200</v>
      </c>
      <c r="C204" s="72">
        <f>+B204*0.05</f>
        <v>160</v>
      </c>
      <c r="D204" s="72">
        <v>1</v>
      </c>
      <c r="E204" s="72">
        <f>C204*D204</f>
        <v>160</v>
      </c>
      <c r="F204" s="407">
        <f>B204+E204</f>
        <v>3360</v>
      </c>
    </row>
    <row r="205" spans="1:6" hidden="1" x14ac:dyDescent="0.25">
      <c r="A205" s="412" t="s">
        <v>136</v>
      </c>
      <c r="B205" s="413"/>
      <c r="C205" s="413"/>
      <c r="D205" s="413"/>
      <c r="E205" s="413"/>
      <c r="F205" s="414">
        <f>SUM(F202:F204)</f>
        <v>6880</v>
      </c>
    </row>
    <row r="206" spans="1:6" hidden="1" x14ac:dyDescent="0.25"/>
    <row r="207" spans="1:6" hidden="1" x14ac:dyDescent="0.25"/>
    <row r="208" spans="1:6" hidden="1" x14ac:dyDescent="0.25">
      <c r="A208" s="387" t="s">
        <v>1871</v>
      </c>
      <c r="B208" s="698" t="s">
        <v>1897</v>
      </c>
      <c r="C208" s="698"/>
      <c r="D208" s="698"/>
      <c r="E208" s="698"/>
      <c r="F208" s="699"/>
    </row>
    <row r="209" spans="1:6" hidden="1" x14ac:dyDescent="0.25">
      <c r="A209" s="388"/>
      <c r="E209" s="389"/>
      <c r="F209" s="390"/>
    </row>
    <row r="210" spans="1:6" hidden="1" x14ac:dyDescent="0.25">
      <c r="A210" s="388"/>
      <c r="F210" s="390"/>
    </row>
    <row r="211" spans="1:6" hidden="1" x14ac:dyDescent="0.25">
      <c r="A211" s="394" t="s">
        <v>1875</v>
      </c>
      <c r="B211" s="395" t="s">
        <v>132</v>
      </c>
      <c r="C211" s="395" t="s">
        <v>1876</v>
      </c>
      <c r="D211" s="395" t="s">
        <v>1877</v>
      </c>
      <c r="E211" s="395" t="s">
        <v>1878</v>
      </c>
      <c r="F211" s="396" t="s">
        <v>136</v>
      </c>
    </row>
    <row r="212" spans="1:6" hidden="1" x14ac:dyDescent="0.25">
      <c r="A212" s="397" t="s">
        <v>1592</v>
      </c>
      <c r="B212" s="72"/>
      <c r="C212" s="72"/>
      <c r="D212" s="72"/>
      <c r="E212" s="72"/>
      <c r="F212" s="407"/>
    </row>
    <row r="213" spans="1:6" hidden="1" x14ac:dyDescent="0.25">
      <c r="A213" s="404" t="s">
        <v>1599</v>
      </c>
      <c r="B213" s="72">
        <v>3200</v>
      </c>
      <c r="C213" s="72">
        <f>+B213*0.05</f>
        <v>160</v>
      </c>
      <c r="D213" s="72">
        <v>3</v>
      </c>
      <c r="E213" s="72">
        <f>C213*D213</f>
        <v>480</v>
      </c>
      <c r="F213" s="407">
        <f>B213+E213</f>
        <v>3680</v>
      </c>
    </row>
    <row r="214" spans="1:6" hidden="1" x14ac:dyDescent="0.25">
      <c r="A214" s="397" t="s">
        <v>1881</v>
      </c>
      <c r="B214" s="72"/>
      <c r="C214" s="72"/>
      <c r="D214" s="72"/>
      <c r="E214" s="72"/>
      <c r="F214" s="407"/>
    </row>
    <row r="215" spans="1:6" hidden="1" x14ac:dyDescent="0.25">
      <c r="A215" s="404" t="s">
        <v>1902</v>
      </c>
      <c r="B215" s="72">
        <v>3200</v>
      </c>
      <c r="C215" s="72">
        <f>+B215*0.05</f>
        <v>160</v>
      </c>
      <c r="D215" s="72">
        <v>2</v>
      </c>
      <c r="E215" s="72">
        <f>C215*D215</f>
        <v>320</v>
      </c>
      <c r="F215" s="407">
        <f>B215+E215</f>
        <v>3520</v>
      </c>
    </row>
    <row r="216" spans="1:6" hidden="1" x14ac:dyDescent="0.25">
      <c r="A216" s="404" t="s">
        <v>1594</v>
      </c>
      <c r="B216" s="72">
        <v>3200</v>
      </c>
      <c r="C216" s="72">
        <f>+B216*0.05</f>
        <v>160</v>
      </c>
      <c r="D216" s="72">
        <v>1</v>
      </c>
      <c r="E216" s="72">
        <f>C216*D216</f>
        <v>160</v>
      </c>
      <c r="F216" s="407">
        <f>B216+E216</f>
        <v>3360</v>
      </c>
    </row>
    <row r="217" spans="1:6" hidden="1" x14ac:dyDescent="0.25">
      <c r="A217" s="412" t="s">
        <v>136</v>
      </c>
      <c r="B217" s="413"/>
      <c r="C217" s="413"/>
      <c r="D217" s="413"/>
      <c r="E217" s="413"/>
      <c r="F217" s="414">
        <f>SUM(F212:F216)</f>
        <v>10560</v>
      </c>
    </row>
    <row r="218" spans="1:6" hidden="1" x14ac:dyDescent="0.25"/>
    <row r="219" spans="1:6" hidden="1" x14ac:dyDescent="0.25">
      <c r="A219" s="387" t="s">
        <v>1871</v>
      </c>
      <c r="B219" s="698" t="s">
        <v>1918</v>
      </c>
      <c r="C219" s="698"/>
      <c r="D219" s="698"/>
      <c r="E219" s="698"/>
      <c r="F219" s="699"/>
    </row>
    <row r="220" spans="1:6" hidden="1" x14ac:dyDescent="0.25">
      <c r="A220" s="388"/>
      <c r="E220" s="389"/>
      <c r="F220" s="390"/>
    </row>
    <row r="221" spans="1:6" hidden="1" x14ac:dyDescent="0.25">
      <c r="A221" s="388"/>
      <c r="F221" s="390"/>
    </row>
    <row r="222" spans="1:6" hidden="1" x14ac:dyDescent="0.25">
      <c r="A222" s="394" t="s">
        <v>1875</v>
      </c>
      <c r="B222" s="395" t="s">
        <v>132</v>
      </c>
      <c r="C222" s="395" t="s">
        <v>1876</v>
      </c>
      <c r="D222" s="395" t="s">
        <v>1877</v>
      </c>
      <c r="E222" s="395" t="s">
        <v>1878</v>
      </c>
      <c r="F222" s="396" t="s">
        <v>136</v>
      </c>
    </row>
    <row r="223" spans="1:6" hidden="1" x14ac:dyDescent="0.25">
      <c r="A223" s="397" t="s">
        <v>1592</v>
      </c>
      <c r="B223" s="72"/>
      <c r="C223" s="72"/>
      <c r="D223" s="72"/>
      <c r="E223" s="72"/>
      <c r="F223" s="407"/>
    </row>
    <row r="224" spans="1:6" hidden="1" x14ac:dyDescent="0.25">
      <c r="A224" s="404" t="s">
        <v>1599</v>
      </c>
      <c r="B224" s="72">
        <v>3840</v>
      </c>
      <c r="C224" s="72">
        <f>+B224*0.05</f>
        <v>192</v>
      </c>
      <c r="D224" s="72">
        <v>4</v>
      </c>
      <c r="E224" s="72">
        <f>C224*D224</f>
        <v>768</v>
      </c>
      <c r="F224" s="407">
        <f>B224+E224</f>
        <v>4608</v>
      </c>
    </row>
    <row r="225" spans="1:6" hidden="1" x14ac:dyDescent="0.25">
      <c r="A225" s="397" t="s">
        <v>1881</v>
      </c>
      <c r="B225" s="72"/>
      <c r="C225" s="72"/>
      <c r="D225" s="72"/>
      <c r="E225" s="72"/>
      <c r="F225" s="407"/>
    </row>
    <row r="226" spans="1:6" hidden="1" x14ac:dyDescent="0.25">
      <c r="A226" s="404" t="s">
        <v>1902</v>
      </c>
      <c r="B226" s="72">
        <v>3840</v>
      </c>
      <c r="C226" s="72">
        <f>+B226*0.05</f>
        <v>192</v>
      </c>
      <c r="D226" s="72">
        <v>3</v>
      </c>
      <c r="E226" s="72">
        <f>C226*D226</f>
        <v>576</v>
      </c>
      <c r="F226" s="407">
        <f>B226+E226</f>
        <v>4416</v>
      </c>
    </row>
    <row r="227" spans="1:6" hidden="1" x14ac:dyDescent="0.25">
      <c r="A227" s="412" t="s">
        <v>136</v>
      </c>
      <c r="B227" s="413"/>
      <c r="C227" s="413"/>
      <c r="D227" s="413"/>
      <c r="E227" s="413"/>
      <c r="F227" s="414">
        <f>SUM(F223:F226)</f>
        <v>9024</v>
      </c>
    </row>
    <row r="228" spans="1:6" hidden="1" x14ac:dyDescent="0.25"/>
    <row r="229" spans="1:6" hidden="1" x14ac:dyDescent="0.25"/>
    <row r="230" spans="1:6" hidden="1" x14ac:dyDescent="0.25">
      <c r="A230" s="387" t="s">
        <v>1871</v>
      </c>
      <c r="B230" s="698" t="s">
        <v>1919</v>
      </c>
      <c r="C230" s="698"/>
      <c r="D230" s="698"/>
      <c r="E230" s="698"/>
      <c r="F230" s="699"/>
    </row>
    <row r="231" spans="1:6" hidden="1" x14ac:dyDescent="0.25">
      <c r="A231" s="388"/>
      <c r="E231" s="389"/>
      <c r="F231" s="390"/>
    </row>
    <row r="232" spans="1:6" hidden="1" x14ac:dyDescent="0.25">
      <c r="A232" s="388"/>
      <c r="F232" s="390"/>
    </row>
    <row r="233" spans="1:6" hidden="1" x14ac:dyDescent="0.25">
      <c r="A233" s="394" t="s">
        <v>1875</v>
      </c>
      <c r="B233" s="395" t="s">
        <v>132</v>
      </c>
      <c r="C233" s="395" t="s">
        <v>1876</v>
      </c>
      <c r="D233" s="395" t="s">
        <v>1877</v>
      </c>
      <c r="E233" s="395" t="s">
        <v>1878</v>
      </c>
      <c r="F233" s="396" t="s">
        <v>136</v>
      </c>
    </row>
    <row r="234" spans="1:6" hidden="1" x14ac:dyDescent="0.25">
      <c r="A234" s="397" t="s">
        <v>1592</v>
      </c>
      <c r="B234" s="72"/>
      <c r="C234" s="72"/>
      <c r="D234" s="72"/>
      <c r="E234" s="72"/>
      <c r="F234" s="407"/>
    </row>
    <row r="235" spans="1:6" hidden="1" x14ac:dyDescent="0.25">
      <c r="A235" s="404" t="s">
        <v>1599</v>
      </c>
      <c r="B235" s="72">
        <v>3200</v>
      </c>
      <c r="C235" s="72">
        <f>+B235*0.05</f>
        <v>160</v>
      </c>
      <c r="D235" s="72">
        <v>3</v>
      </c>
      <c r="E235" s="72">
        <f>C235*D235</f>
        <v>480</v>
      </c>
      <c r="F235" s="407">
        <f>B235+E235</f>
        <v>3680</v>
      </c>
    </row>
    <row r="236" spans="1:6" hidden="1" x14ac:dyDescent="0.25">
      <c r="A236" s="397" t="s">
        <v>1881</v>
      </c>
      <c r="B236" s="72"/>
      <c r="C236" s="72"/>
      <c r="D236" s="72"/>
      <c r="E236" s="72"/>
      <c r="F236" s="407"/>
    </row>
    <row r="237" spans="1:6" hidden="1" x14ac:dyDescent="0.25">
      <c r="A237" s="404" t="s">
        <v>1902</v>
      </c>
      <c r="B237" s="72">
        <v>3200</v>
      </c>
      <c r="C237" s="72">
        <f>+B237*0.05</f>
        <v>160</v>
      </c>
      <c r="D237" s="72">
        <v>2</v>
      </c>
      <c r="E237" s="72">
        <f>C237*D237</f>
        <v>320</v>
      </c>
      <c r="F237" s="407">
        <f>B237+E237</f>
        <v>3520</v>
      </c>
    </row>
    <row r="238" spans="1:6" hidden="1" x14ac:dyDescent="0.25">
      <c r="A238" s="404" t="s">
        <v>1594</v>
      </c>
      <c r="B238" s="72">
        <v>3200</v>
      </c>
      <c r="C238" s="72">
        <f>+B238*0.05</f>
        <v>160</v>
      </c>
      <c r="D238" s="72">
        <v>1</v>
      </c>
      <c r="E238" s="72">
        <f>C238*D238</f>
        <v>160</v>
      </c>
      <c r="F238" s="407">
        <f>B238+E238</f>
        <v>3360</v>
      </c>
    </row>
    <row r="239" spans="1:6" hidden="1" x14ac:dyDescent="0.25">
      <c r="A239" s="412" t="s">
        <v>136</v>
      </c>
      <c r="B239" s="413"/>
      <c r="C239" s="413"/>
      <c r="D239" s="413"/>
      <c r="E239" s="413"/>
      <c r="F239" s="414">
        <f>SUM(F234:F238)</f>
        <v>10560</v>
      </c>
    </row>
    <row r="240" spans="1:6" hidden="1" x14ac:dyDescent="0.25"/>
    <row r="241" spans="1:9" hidden="1" x14ac:dyDescent="0.25"/>
    <row r="242" spans="1:9" hidden="1" x14ac:dyDescent="0.25">
      <c r="A242" s="387" t="s">
        <v>1871</v>
      </c>
      <c r="B242" s="698" t="s">
        <v>1920</v>
      </c>
      <c r="C242" s="698"/>
      <c r="D242" s="698"/>
      <c r="E242" s="698"/>
      <c r="F242" s="699"/>
    </row>
    <row r="243" spans="1:9" hidden="1" x14ac:dyDescent="0.25">
      <c r="A243" s="388"/>
      <c r="E243" s="389"/>
      <c r="F243" s="390"/>
    </row>
    <row r="244" spans="1:9" hidden="1" x14ac:dyDescent="0.25">
      <c r="A244" s="388"/>
      <c r="F244" s="390"/>
    </row>
    <row r="245" spans="1:9" hidden="1" x14ac:dyDescent="0.25">
      <c r="A245" s="394" t="s">
        <v>1875</v>
      </c>
      <c r="B245" s="395" t="s">
        <v>132</v>
      </c>
      <c r="C245" s="395" t="s">
        <v>1876</v>
      </c>
      <c r="D245" s="395" t="s">
        <v>1877</v>
      </c>
      <c r="E245" s="395" t="s">
        <v>1878</v>
      </c>
      <c r="F245" s="396" t="s">
        <v>136</v>
      </c>
      <c r="I245">
        <f>18000*0.05</f>
        <v>900</v>
      </c>
    </row>
    <row r="246" spans="1:9" hidden="1" x14ac:dyDescent="0.25">
      <c r="A246" s="397" t="s">
        <v>1881</v>
      </c>
      <c r="B246" s="72"/>
      <c r="C246" s="72"/>
      <c r="D246" s="72"/>
      <c r="E246" s="72"/>
      <c r="F246" s="407"/>
      <c r="I246">
        <f>18000-I245</f>
        <v>17100</v>
      </c>
    </row>
    <row r="247" spans="1:9" hidden="1" x14ac:dyDescent="0.25">
      <c r="A247" s="404" t="s">
        <v>1594</v>
      </c>
      <c r="B247" s="72">
        <v>3600</v>
      </c>
      <c r="C247" s="72"/>
      <c r="D247" s="72"/>
      <c r="E247" s="72"/>
      <c r="F247" s="407">
        <f>B247+E247</f>
        <v>3600</v>
      </c>
    </row>
    <row r="248" spans="1:9" hidden="1" x14ac:dyDescent="0.25">
      <c r="A248" s="404" t="s">
        <v>1595</v>
      </c>
      <c r="B248" s="72">
        <v>3600</v>
      </c>
      <c r="C248" s="72"/>
      <c r="D248" s="72"/>
      <c r="E248" s="72"/>
      <c r="F248" s="407">
        <f>B248+E248</f>
        <v>3600</v>
      </c>
    </row>
    <row r="249" spans="1:9" hidden="1" x14ac:dyDescent="0.25">
      <c r="A249" s="404" t="s">
        <v>1596</v>
      </c>
      <c r="B249" s="72">
        <v>3600</v>
      </c>
      <c r="C249" s="72"/>
      <c r="D249" s="72"/>
      <c r="E249" s="72"/>
      <c r="F249" s="407">
        <f>B249+E249</f>
        <v>3600</v>
      </c>
    </row>
    <row r="250" spans="1:9" hidden="1" x14ac:dyDescent="0.25">
      <c r="A250" s="404" t="s">
        <v>1597</v>
      </c>
      <c r="B250" s="72">
        <v>3600</v>
      </c>
      <c r="C250" s="72"/>
      <c r="D250" s="72"/>
      <c r="E250" s="72"/>
      <c r="F250" s="407">
        <f>B250+E250</f>
        <v>3600</v>
      </c>
    </row>
    <row r="251" spans="1:9" hidden="1" x14ac:dyDescent="0.25">
      <c r="A251" s="404" t="s">
        <v>1599</v>
      </c>
      <c r="B251" s="72">
        <v>3600</v>
      </c>
      <c r="C251" s="72"/>
      <c r="D251" s="72"/>
      <c r="E251" s="72"/>
      <c r="F251" s="407">
        <f>B251+E251</f>
        <v>3600</v>
      </c>
    </row>
    <row r="252" spans="1:9" hidden="1" x14ac:dyDescent="0.25">
      <c r="A252" s="404"/>
      <c r="B252" s="72"/>
      <c r="C252" s="72"/>
      <c r="D252" s="72"/>
      <c r="E252" s="72"/>
      <c r="F252" s="407"/>
      <c r="I252">
        <f>5*3600</f>
        <v>18000</v>
      </c>
    </row>
    <row r="253" spans="1:9" hidden="1" x14ac:dyDescent="0.25">
      <c r="A253" s="412" t="s">
        <v>136</v>
      </c>
      <c r="B253" s="413"/>
      <c r="C253" s="413"/>
      <c r="D253" s="413"/>
      <c r="E253" s="413"/>
      <c r="F253" s="414">
        <f>SUM(F247:F252)</f>
        <v>18000</v>
      </c>
    </row>
    <row r="254" spans="1:9" hidden="1" x14ac:dyDescent="0.25"/>
    <row r="255" spans="1:9" hidden="1" x14ac:dyDescent="0.25"/>
    <row r="256" spans="1:9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spans="1:6" hidden="1" x14ac:dyDescent="0.25"/>
    <row r="290" spans="1:6" hidden="1" x14ac:dyDescent="0.25"/>
    <row r="291" spans="1:6" hidden="1" x14ac:dyDescent="0.25"/>
    <row r="292" spans="1:6" hidden="1" x14ac:dyDescent="0.25"/>
    <row r="293" spans="1:6" hidden="1" x14ac:dyDescent="0.25"/>
    <row r="294" spans="1:6" hidden="1" x14ac:dyDescent="0.25"/>
    <row r="295" spans="1:6" hidden="1" x14ac:dyDescent="0.25"/>
    <row r="296" spans="1:6" hidden="1" x14ac:dyDescent="0.25"/>
    <row r="297" spans="1:6" ht="15.75" thickBot="1" x14ac:dyDescent="0.3"/>
    <row r="298" spans="1:6" x14ac:dyDescent="0.25">
      <c r="A298" s="451" t="s">
        <v>1871</v>
      </c>
      <c r="B298" s="718" t="s">
        <v>1910</v>
      </c>
      <c r="C298" s="718"/>
      <c r="D298" s="718"/>
      <c r="E298" s="718"/>
      <c r="F298" s="719"/>
    </row>
    <row r="299" spans="1:6" x14ac:dyDescent="0.25">
      <c r="A299" s="452"/>
      <c r="F299" s="453"/>
    </row>
    <row r="300" spans="1:6" x14ac:dyDescent="0.25">
      <c r="A300" s="452"/>
      <c r="F300" s="453"/>
    </row>
    <row r="301" spans="1:6" x14ac:dyDescent="0.25">
      <c r="A301" s="454" t="s">
        <v>1875</v>
      </c>
      <c r="B301" s="455" t="s">
        <v>132</v>
      </c>
      <c r="C301" s="455" t="s">
        <v>1876</v>
      </c>
      <c r="D301" s="455" t="s">
        <v>1877</v>
      </c>
      <c r="E301" s="455" t="s">
        <v>1878</v>
      </c>
      <c r="F301" s="456" t="s">
        <v>136</v>
      </c>
    </row>
    <row r="302" spans="1:6" ht="15.75" thickBot="1" x14ac:dyDescent="0.3">
      <c r="A302" s="706" t="s">
        <v>1881</v>
      </c>
      <c r="B302" s="707"/>
      <c r="F302" s="453"/>
    </row>
    <row r="303" spans="1:6" ht="15.75" hidden="1" thickBot="1" x14ac:dyDescent="0.3">
      <c r="A303" s="457" t="s">
        <v>1594</v>
      </c>
      <c r="B303" s="458">
        <v>3200</v>
      </c>
      <c r="C303" s="72">
        <f>+B303*0.05</f>
        <v>160</v>
      </c>
      <c r="D303" s="459">
        <v>4</v>
      </c>
      <c r="E303" s="72">
        <f>C303*D303</f>
        <v>640</v>
      </c>
      <c r="F303" s="407">
        <f>B303+E303</f>
        <v>3840</v>
      </c>
    </row>
    <row r="304" spans="1:6" ht="15.75" hidden="1" thickBot="1" x14ac:dyDescent="0.3">
      <c r="A304" s="457" t="s">
        <v>1595</v>
      </c>
      <c r="B304" s="458">
        <v>3200</v>
      </c>
      <c r="C304" s="72">
        <f>+B304*0.05</f>
        <v>160</v>
      </c>
      <c r="D304" s="459">
        <v>3</v>
      </c>
      <c r="E304" s="72">
        <f>C304*D304</f>
        <v>480</v>
      </c>
      <c r="F304" s="407">
        <f>B304+E304</f>
        <v>3680</v>
      </c>
    </row>
    <row r="305" spans="1:22" ht="15.75" thickBot="1" x14ac:dyDescent="0.3">
      <c r="A305" s="457" t="s">
        <v>1599</v>
      </c>
      <c r="B305" s="458">
        <v>3200</v>
      </c>
      <c r="C305" s="72">
        <f>+B305*0.05</f>
        <v>160</v>
      </c>
      <c r="D305" s="459">
        <v>2</v>
      </c>
      <c r="E305" s="72">
        <f>C305*D305</f>
        <v>320</v>
      </c>
      <c r="F305" s="407">
        <f>B305+E305</f>
        <v>3520</v>
      </c>
      <c r="H305" s="684" t="s">
        <v>128</v>
      </c>
      <c r="I305" s="685"/>
      <c r="J305" s="685"/>
      <c r="K305" s="685"/>
      <c r="L305" s="685"/>
      <c r="M305" s="685"/>
      <c r="N305" s="686"/>
    </row>
    <row r="306" spans="1:22" x14ac:dyDescent="0.25">
      <c r="A306" s="716"/>
      <c r="B306" s="717"/>
      <c r="F306" s="460"/>
      <c r="H306" s="28"/>
      <c r="I306" s="29"/>
      <c r="J306" s="29"/>
      <c r="K306" s="29"/>
      <c r="L306" s="29"/>
      <c r="M306" s="29"/>
      <c r="N306" s="30"/>
    </row>
    <row r="307" spans="1:22" x14ac:dyDescent="0.25">
      <c r="A307" s="457"/>
      <c r="F307" s="453"/>
      <c r="H307" s="393" t="s">
        <v>1921</v>
      </c>
      <c r="N307" s="392"/>
    </row>
    <row r="308" spans="1:22" ht="15.75" thickBot="1" x14ac:dyDescent="0.3">
      <c r="A308" s="461" t="s">
        <v>136</v>
      </c>
      <c r="B308" s="462"/>
      <c r="C308" s="462"/>
      <c r="D308" s="462"/>
      <c r="E308" s="462"/>
      <c r="F308" s="463">
        <f>F305</f>
        <v>3520</v>
      </c>
      <c r="H308" s="687" t="s">
        <v>1050</v>
      </c>
      <c r="I308" s="688"/>
      <c r="J308" s="688"/>
      <c r="K308" s="688"/>
      <c r="L308" s="688"/>
      <c r="M308" s="688"/>
      <c r="N308" s="689"/>
    </row>
    <row r="309" spans="1:22" ht="25.5" x14ac:dyDescent="0.25">
      <c r="H309" s="398" t="s">
        <v>130</v>
      </c>
      <c r="I309" s="399" t="s">
        <v>132</v>
      </c>
      <c r="J309" s="400" t="s">
        <v>133</v>
      </c>
      <c r="K309" s="401" t="s">
        <v>134</v>
      </c>
      <c r="L309" s="402" t="s">
        <v>135</v>
      </c>
      <c r="M309" s="399"/>
      <c r="N309" s="403" t="s">
        <v>136</v>
      </c>
    </row>
    <row r="310" spans="1:22" x14ac:dyDescent="0.25">
      <c r="H310" s="138" t="s">
        <v>48</v>
      </c>
      <c r="I310" s="43">
        <v>3200</v>
      </c>
      <c r="J310" s="43">
        <v>150</v>
      </c>
      <c r="K310" s="43">
        <f>+I310*0.05</f>
        <v>160</v>
      </c>
      <c r="L310" s="43">
        <v>1</v>
      </c>
      <c r="M310" s="43">
        <f>K310*L310</f>
        <v>160</v>
      </c>
      <c r="N310" s="46">
        <f>I310+J310+M310</f>
        <v>3510</v>
      </c>
    </row>
    <row r="311" spans="1:22" x14ac:dyDescent="0.25">
      <c r="H311" s="138" t="s">
        <v>171</v>
      </c>
      <c r="I311" s="43">
        <v>3200</v>
      </c>
      <c r="J311" s="43">
        <v>150</v>
      </c>
      <c r="K311" s="43">
        <v>0</v>
      </c>
      <c r="L311" s="43">
        <v>0</v>
      </c>
      <c r="M311" s="43">
        <f>K311*L311</f>
        <v>0</v>
      </c>
      <c r="N311" s="46">
        <f>I311+J311+M311</f>
        <v>3350</v>
      </c>
    </row>
    <row r="312" spans="1:22" x14ac:dyDescent="0.25">
      <c r="H312" s="41" t="s">
        <v>176</v>
      </c>
      <c r="I312" s="44">
        <v>3008</v>
      </c>
      <c r="J312" s="44"/>
      <c r="K312" s="44"/>
      <c r="L312" s="44"/>
      <c r="M312" s="44"/>
      <c r="N312" s="464"/>
    </row>
    <row r="313" spans="1:22" ht="15.75" thickBot="1" x14ac:dyDescent="0.3">
      <c r="H313" s="47" t="s">
        <v>139</v>
      </c>
      <c r="I313" s="417"/>
      <c r="J313" s="417"/>
      <c r="K313" s="417"/>
      <c r="L313" s="417"/>
      <c r="M313" s="417"/>
      <c r="N313" s="223">
        <f>SUM(N310:N311)</f>
        <v>6860</v>
      </c>
      <c r="P313" s="465" t="s">
        <v>176</v>
      </c>
      <c r="Q313" s="466">
        <v>3600</v>
      </c>
      <c r="R313" s="43">
        <v>150</v>
      </c>
      <c r="S313" s="43">
        <f>Q313*0.05</f>
        <v>180</v>
      </c>
      <c r="T313" s="43">
        <v>6</v>
      </c>
      <c r="U313" s="43">
        <f>S313*T313</f>
        <v>1080</v>
      </c>
      <c r="V313" s="467">
        <f>Q313+R313+U313</f>
        <v>4830</v>
      </c>
    </row>
    <row r="314" spans="1:22" ht="15.75" thickBot="1" x14ac:dyDescent="0.3">
      <c r="A314" s="451" t="s">
        <v>1871</v>
      </c>
      <c r="B314" s="718" t="s">
        <v>1922</v>
      </c>
      <c r="C314" s="718"/>
      <c r="D314" s="718"/>
      <c r="E314" s="718"/>
      <c r="F314" s="719"/>
    </row>
    <row r="315" spans="1:22" x14ac:dyDescent="0.25">
      <c r="A315" s="452"/>
      <c r="F315" s="453"/>
      <c r="H315" s="720" t="s">
        <v>128</v>
      </c>
      <c r="I315" s="721"/>
      <c r="J315" s="721"/>
      <c r="K315" s="721"/>
      <c r="L315" s="721"/>
      <c r="M315" s="721"/>
      <c r="N315" s="722"/>
    </row>
    <row r="316" spans="1:22" x14ac:dyDescent="0.25">
      <c r="A316" s="452"/>
      <c r="F316" s="453"/>
      <c r="H316" s="723" t="s">
        <v>1923</v>
      </c>
      <c r="I316" s="724"/>
      <c r="J316" s="724"/>
      <c r="K316" s="724"/>
      <c r="L316" s="724"/>
      <c r="M316" s="724"/>
      <c r="N316" s="725"/>
    </row>
    <row r="317" spans="1:22" x14ac:dyDescent="0.25">
      <c r="A317" s="452"/>
      <c r="F317" s="453"/>
      <c r="H317" s="726" t="s">
        <v>1874</v>
      </c>
      <c r="I317" s="727"/>
      <c r="J317" s="727"/>
      <c r="K317" s="727"/>
      <c r="L317" s="727"/>
      <c r="M317" s="727"/>
      <c r="N317" s="728"/>
    </row>
    <row r="318" spans="1:22" x14ac:dyDescent="0.25">
      <c r="A318" s="452"/>
      <c r="F318" s="453"/>
      <c r="H318" s="732" t="s">
        <v>1924</v>
      </c>
      <c r="I318" s="733"/>
      <c r="J318" s="733"/>
      <c r="K318" s="733"/>
      <c r="L318" s="733"/>
      <c r="M318" s="733"/>
      <c r="N318" s="734"/>
    </row>
    <row r="319" spans="1:22" ht="25.5" x14ac:dyDescent="0.25">
      <c r="A319" s="454" t="s">
        <v>1875</v>
      </c>
      <c r="B319" s="455" t="s">
        <v>132</v>
      </c>
      <c r="C319" s="455" t="s">
        <v>1876</v>
      </c>
      <c r="D319" s="455" t="s">
        <v>1877</v>
      </c>
      <c r="E319" s="455" t="s">
        <v>1878</v>
      </c>
      <c r="F319" s="456" t="s">
        <v>136</v>
      </c>
      <c r="H319" s="398" t="s">
        <v>130</v>
      </c>
      <c r="I319" s="399" t="s">
        <v>132</v>
      </c>
      <c r="J319" s="400" t="s">
        <v>133</v>
      </c>
      <c r="K319" s="401" t="s">
        <v>134</v>
      </c>
      <c r="L319" s="402" t="s">
        <v>135</v>
      </c>
      <c r="M319" s="399"/>
      <c r="N319" s="403" t="s">
        <v>136</v>
      </c>
    </row>
    <row r="320" spans="1:22" x14ac:dyDescent="0.25">
      <c r="A320" s="468" t="s">
        <v>1881</v>
      </c>
      <c r="B320" s="469"/>
      <c r="F320" s="453"/>
      <c r="H320" s="138" t="s">
        <v>27</v>
      </c>
      <c r="I320" s="43">
        <v>3600</v>
      </c>
      <c r="J320" s="43">
        <v>150</v>
      </c>
      <c r="K320" s="43">
        <f>I320*0.05</f>
        <v>180</v>
      </c>
      <c r="L320" s="43">
        <v>5</v>
      </c>
      <c r="M320" s="43">
        <f t="shared" ref="M320:M325" si="5">K320*L320</f>
        <v>900</v>
      </c>
      <c r="N320" s="46">
        <f t="shared" ref="N320:N325" si="6">I320+J320+M320</f>
        <v>4650</v>
      </c>
    </row>
    <row r="321" spans="1:14" x14ac:dyDescent="0.25">
      <c r="A321" s="457" t="s">
        <v>1596</v>
      </c>
      <c r="B321" s="458">
        <v>3200</v>
      </c>
      <c r="C321" s="72">
        <f>+B321*0.05</f>
        <v>160</v>
      </c>
      <c r="D321" s="459">
        <v>3</v>
      </c>
      <c r="E321" s="72">
        <f>C321*D321</f>
        <v>480</v>
      </c>
      <c r="F321" s="407">
        <f>B321+E321</f>
        <v>3680</v>
      </c>
      <c r="H321" s="138" t="s">
        <v>46</v>
      </c>
      <c r="I321" s="43">
        <v>3600</v>
      </c>
      <c r="J321" s="43">
        <v>150</v>
      </c>
      <c r="K321" s="43">
        <f>I321*0.05</f>
        <v>180</v>
      </c>
      <c r="L321" s="43">
        <v>4</v>
      </c>
      <c r="M321" s="43">
        <f t="shared" si="5"/>
        <v>720</v>
      </c>
      <c r="N321" s="46">
        <f t="shared" si="6"/>
        <v>4470</v>
      </c>
    </row>
    <row r="322" spans="1:14" x14ac:dyDescent="0.25">
      <c r="A322" s="457" t="s">
        <v>1597</v>
      </c>
      <c r="B322" s="458">
        <v>3200</v>
      </c>
      <c r="C322" s="72">
        <f>+B322*0.05</f>
        <v>160</v>
      </c>
      <c r="D322" s="459">
        <v>2</v>
      </c>
      <c r="E322" s="72">
        <f>C322*D322</f>
        <v>320</v>
      </c>
      <c r="F322" s="407">
        <f>B322+E322</f>
        <v>3520</v>
      </c>
      <c r="H322" s="138" t="s">
        <v>1925</v>
      </c>
      <c r="I322" s="43">
        <v>3600</v>
      </c>
      <c r="J322" s="43">
        <v>150</v>
      </c>
      <c r="K322" s="43">
        <f>I322*0.05</f>
        <v>180</v>
      </c>
      <c r="L322" s="43">
        <v>3</v>
      </c>
      <c r="M322" s="43">
        <f t="shared" si="5"/>
        <v>540</v>
      </c>
      <c r="N322" s="46">
        <f t="shared" si="6"/>
        <v>4290</v>
      </c>
    </row>
    <row r="323" spans="1:14" x14ac:dyDescent="0.25">
      <c r="A323" s="457" t="s">
        <v>1599</v>
      </c>
      <c r="B323" s="458">
        <v>3200</v>
      </c>
      <c r="C323" s="72">
        <f>+B323*0.05</f>
        <v>160</v>
      </c>
      <c r="D323" s="459">
        <v>1</v>
      </c>
      <c r="E323" s="72">
        <f>C323*D323</f>
        <v>160</v>
      </c>
      <c r="F323" s="407">
        <f>B323+E323</f>
        <v>3360</v>
      </c>
      <c r="H323" s="138" t="s">
        <v>48</v>
      </c>
      <c r="I323" s="43">
        <v>3600</v>
      </c>
      <c r="J323" s="43">
        <v>150</v>
      </c>
      <c r="K323" s="43">
        <f>I323*0.05</f>
        <v>180</v>
      </c>
      <c r="L323" s="43">
        <v>2</v>
      </c>
      <c r="M323" s="43">
        <f t="shared" si="5"/>
        <v>360</v>
      </c>
      <c r="N323" s="46">
        <f t="shared" si="6"/>
        <v>4110</v>
      </c>
    </row>
    <row r="324" spans="1:14" x14ac:dyDescent="0.25">
      <c r="A324" s="470"/>
      <c r="B324" s="471"/>
      <c r="F324" s="460"/>
      <c r="H324" s="138" t="s">
        <v>171</v>
      </c>
      <c r="I324" s="43">
        <v>3600</v>
      </c>
      <c r="J324" s="43">
        <v>150</v>
      </c>
      <c r="K324" s="43">
        <f>I324*0.05</f>
        <v>180</v>
      </c>
      <c r="L324" s="43">
        <v>1</v>
      </c>
      <c r="M324" s="43">
        <f t="shared" si="5"/>
        <v>180</v>
      </c>
      <c r="N324" s="46">
        <f t="shared" si="6"/>
        <v>3930</v>
      </c>
    </row>
    <row r="325" spans="1:14" x14ac:dyDescent="0.25">
      <c r="A325" s="457"/>
      <c r="F325" s="453"/>
      <c r="H325" s="138" t="s">
        <v>176</v>
      </c>
      <c r="I325" s="43">
        <v>3600</v>
      </c>
      <c r="J325" s="43">
        <v>150</v>
      </c>
      <c r="K325" s="43"/>
      <c r="L325" s="43">
        <v>0</v>
      </c>
      <c r="M325" s="43">
        <f t="shared" si="5"/>
        <v>0</v>
      </c>
      <c r="N325" s="46">
        <f t="shared" si="6"/>
        <v>3750</v>
      </c>
    </row>
    <row r="326" spans="1:14" ht="15.75" thickBot="1" x14ac:dyDescent="0.3">
      <c r="A326" s="461" t="s">
        <v>136</v>
      </c>
      <c r="B326" s="462"/>
      <c r="C326" s="462"/>
      <c r="D326" s="462"/>
      <c r="E326" s="472">
        <f>SUM(E321:E325)</f>
        <v>960</v>
      </c>
      <c r="F326" s="473">
        <f>SUM(F321:F324)</f>
        <v>10560</v>
      </c>
      <c r="H326" s="47" t="s">
        <v>139</v>
      </c>
      <c r="I326" s="417"/>
      <c r="J326" s="417"/>
      <c r="K326" s="417"/>
      <c r="L326" s="417"/>
      <c r="M326" s="417"/>
      <c r="N326" s="223">
        <f>SUM(N320:N325)</f>
        <v>25200</v>
      </c>
    </row>
    <row r="329" spans="1:14" ht="15.75" thickBot="1" x14ac:dyDescent="0.3"/>
    <row r="330" spans="1:14" x14ac:dyDescent="0.25">
      <c r="H330" s="720" t="s">
        <v>128</v>
      </c>
      <c r="I330" s="721"/>
      <c r="J330" s="721"/>
      <c r="K330" s="721"/>
      <c r="L330" s="721"/>
      <c r="M330" s="721"/>
      <c r="N330" s="722"/>
    </row>
    <row r="331" spans="1:14" x14ac:dyDescent="0.25">
      <c r="H331" s="729" t="s">
        <v>1926</v>
      </c>
      <c r="I331" s="730"/>
      <c r="J331" s="730"/>
      <c r="K331" s="730"/>
      <c r="L331" s="730"/>
      <c r="M331" s="730"/>
      <c r="N331" s="731"/>
    </row>
    <row r="332" spans="1:14" x14ac:dyDescent="0.25">
      <c r="H332" s="732" t="s">
        <v>1924</v>
      </c>
      <c r="I332" s="733"/>
      <c r="J332" s="733"/>
      <c r="K332" s="733"/>
      <c r="L332" s="733"/>
      <c r="M332" s="733"/>
      <c r="N332" s="734"/>
    </row>
    <row r="333" spans="1:14" ht="25.5" x14ac:dyDescent="0.25">
      <c r="H333" s="398" t="s">
        <v>130</v>
      </c>
      <c r="I333" s="399" t="s">
        <v>132</v>
      </c>
      <c r="J333" s="400" t="s">
        <v>133</v>
      </c>
      <c r="K333" s="401" t="s">
        <v>134</v>
      </c>
      <c r="L333" s="402" t="s">
        <v>135</v>
      </c>
      <c r="M333" s="399"/>
      <c r="N333" s="403" t="s">
        <v>136</v>
      </c>
    </row>
    <row r="334" spans="1:14" x14ac:dyDescent="0.25">
      <c r="H334" s="138" t="s">
        <v>171</v>
      </c>
      <c r="I334" s="43">
        <v>3200</v>
      </c>
      <c r="J334" s="43">
        <v>150</v>
      </c>
      <c r="K334" s="43">
        <f>I334*0.05</f>
        <v>160</v>
      </c>
      <c r="L334" s="43">
        <v>1</v>
      </c>
      <c r="M334" s="43">
        <f>K334*L334</f>
        <v>160</v>
      </c>
      <c r="N334" s="46">
        <f>I334+J334+M334</f>
        <v>3510</v>
      </c>
    </row>
    <row r="335" spans="1:14" x14ac:dyDescent="0.25">
      <c r="H335" s="138" t="s">
        <v>176</v>
      </c>
      <c r="I335" s="43">
        <v>3200</v>
      </c>
      <c r="J335" s="43">
        <v>150</v>
      </c>
      <c r="K335" s="43">
        <v>0</v>
      </c>
      <c r="L335" s="43">
        <v>0</v>
      </c>
      <c r="M335" s="43">
        <f>K335*L335</f>
        <v>0</v>
      </c>
      <c r="N335" s="46">
        <f>I335+J335+M335</f>
        <v>3350</v>
      </c>
    </row>
    <row r="336" spans="1:14" ht="15.75" thickBot="1" x14ac:dyDescent="0.3">
      <c r="H336" s="735" t="s">
        <v>139</v>
      </c>
      <c r="I336" s="736"/>
      <c r="J336" s="736"/>
      <c r="K336" s="736"/>
      <c r="L336" s="736"/>
      <c r="M336" s="737"/>
      <c r="N336" s="223">
        <f>SUM(N334:N335)</f>
        <v>6860</v>
      </c>
    </row>
    <row r="338" spans="8:14" x14ac:dyDescent="0.25">
      <c r="M338">
        <f>N336*0.05</f>
        <v>343</v>
      </c>
    </row>
    <row r="339" spans="8:14" x14ac:dyDescent="0.25">
      <c r="M339" s="72">
        <f>N336-M338</f>
        <v>6517</v>
      </c>
    </row>
    <row r="341" spans="8:14" ht="15.75" thickBot="1" x14ac:dyDescent="0.3"/>
    <row r="342" spans="8:14" x14ac:dyDescent="0.25">
      <c r="H342" s="720" t="s">
        <v>128</v>
      </c>
      <c r="I342" s="721"/>
      <c r="J342" s="721"/>
      <c r="K342" s="721"/>
      <c r="L342" s="721"/>
      <c r="M342" s="721"/>
      <c r="N342" s="722"/>
    </row>
    <row r="343" spans="8:14" x14ac:dyDescent="0.25">
      <c r="H343" s="729" t="s">
        <v>1927</v>
      </c>
      <c r="I343" s="730"/>
      <c r="J343" s="730"/>
      <c r="K343" s="730"/>
      <c r="L343" s="730"/>
      <c r="M343" s="730"/>
      <c r="N343" s="731"/>
    </row>
    <row r="344" spans="8:14" x14ac:dyDescent="0.25">
      <c r="H344" s="732" t="s">
        <v>1928</v>
      </c>
      <c r="I344" s="733"/>
      <c r="J344" s="733"/>
      <c r="K344" s="733"/>
      <c r="L344" s="733"/>
      <c r="M344" s="733"/>
      <c r="N344" s="734"/>
    </row>
    <row r="345" spans="8:14" ht="25.5" x14ac:dyDescent="0.25">
      <c r="H345" s="398" t="s">
        <v>130</v>
      </c>
      <c r="I345" s="399" t="s">
        <v>132</v>
      </c>
      <c r="J345" s="400" t="s">
        <v>133</v>
      </c>
      <c r="K345" s="401" t="s">
        <v>134</v>
      </c>
      <c r="L345" s="402" t="s">
        <v>135</v>
      </c>
      <c r="M345" s="399"/>
      <c r="N345" s="403" t="s">
        <v>136</v>
      </c>
    </row>
    <row r="346" spans="8:14" x14ac:dyDescent="0.25">
      <c r="H346" s="138" t="s">
        <v>176</v>
      </c>
      <c r="I346" s="43">
        <v>3200</v>
      </c>
      <c r="J346" s="43">
        <v>150</v>
      </c>
      <c r="K346" s="43">
        <f>I346*0.05</f>
        <v>160</v>
      </c>
      <c r="L346" s="43">
        <v>1</v>
      </c>
      <c r="M346" s="43">
        <f>K346*L346</f>
        <v>160</v>
      </c>
      <c r="N346" s="46">
        <f>I346+J346+M346</f>
        <v>3510</v>
      </c>
    </row>
    <row r="347" spans="8:14" x14ac:dyDescent="0.25">
      <c r="H347" s="138"/>
      <c r="I347" s="43"/>
      <c r="J347" s="43"/>
      <c r="K347" s="43"/>
      <c r="L347" s="43"/>
      <c r="M347" s="43"/>
      <c r="N347" s="46"/>
    </row>
    <row r="348" spans="8:14" ht="15.75" thickBot="1" x14ac:dyDescent="0.3">
      <c r="H348" s="735" t="s">
        <v>139</v>
      </c>
      <c r="I348" s="736"/>
      <c r="J348" s="736"/>
      <c r="K348" s="736"/>
      <c r="L348" s="736"/>
      <c r="M348" s="737"/>
      <c r="N348" s="223">
        <f>SUM(N346:N347)</f>
        <v>3510</v>
      </c>
    </row>
    <row r="349" spans="8:14" ht="15.75" thickBot="1" x14ac:dyDescent="0.3"/>
    <row r="350" spans="8:14" x14ac:dyDescent="0.25">
      <c r="H350" s="720" t="s">
        <v>128</v>
      </c>
      <c r="I350" s="721"/>
      <c r="J350" s="721"/>
      <c r="K350" s="721"/>
      <c r="L350" s="721"/>
      <c r="M350" s="721"/>
      <c r="N350" s="722"/>
    </row>
    <row r="351" spans="8:14" x14ac:dyDescent="0.25">
      <c r="H351" s="729" t="s">
        <v>1929</v>
      </c>
      <c r="I351" s="730"/>
      <c r="J351" s="730"/>
      <c r="K351" s="730"/>
      <c r="L351" s="730"/>
      <c r="M351" s="730"/>
      <c r="N351" s="731"/>
    </row>
    <row r="352" spans="8:14" x14ac:dyDescent="0.25">
      <c r="H352" s="732" t="s">
        <v>1928</v>
      </c>
      <c r="I352" s="733"/>
      <c r="J352" s="733"/>
      <c r="K352" s="733"/>
      <c r="L352" s="733"/>
      <c r="M352" s="733"/>
      <c r="N352" s="734"/>
    </row>
    <row r="353" spans="8:14" ht="25.5" x14ac:dyDescent="0.25">
      <c r="H353" s="398" t="s">
        <v>130</v>
      </c>
      <c r="I353" s="399" t="s">
        <v>132</v>
      </c>
      <c r="J353" s="400" t="s">
        <v>133</v>
      </c>
      <c r="K353" s="401" t="s">
        <v>134</v>
      </c>
      <c r="L353" s="402" t="s">
        <v>135</v>
      </c>
      <c r="M353" s="399"/>
      <c r="N353" s="403" t="s">
        <v>136</v>
      </c>
    </row>
    <row r="354" spans="8:14" x14ac:dyDescent="0.25">
      <c r="H354" s="138" t="s">
        <v>176</v>
      </c>
      <c r="I354" s="43">
        <v>3840</v>
      </c>
      <c r="J354" s="43">
        <v>150</v>
      </c>
      <c r="K354" s="43">
        <f>I354*0.05</f>
        <v>192</v>
      </c>
      <c r="L354" s="43">
        <v>1</v>
      </c>
      <c r="M354" s="43">
        <f>K354*L354</f>
        <v>192</v>
      </c>
      <c r="N354" s="46">
        <f>I354+J354+M354</f>
        <v>4182</v>
      </c>
    </row>
    <row r="355" spans="8:14" x14ac:dyDescent="0.25">
      <c r="H355" s="138"/>
      <c r="I355" s="43"/>
      <c r="J355" s="43"/>
      <c r="K355" s="43"/>
      <c r="L355" s="43"/>
      <c r="M355" s="43"/>
      <c r="N355" s="46"/>
    </row>
    <row r="356" spans="8:14" ht="15.75" thickBot="1" x14ac:dyDescent="0.3">
      <c r="H356" s="735" t="s">
        <v>139</v>
      </c>
      <c r="I356" s="736"/>
      <c r="J356" s="736"/>
      <c r="K356" s="736"/>
      <c r="L356" s="736"/>
      <c r="M356" s="737"/>
      <c r="N356" s="223">
        <f>SUM(N354:N355)</f>
        <v>4182</v>
      </c>
    </row>
    <row r="358" spans="8:14" ht="15.75" thickBot="1" x14ac:dyDescent="0.3"/>
    <row r="359" spans="8:14" x14ac:dyDescent="0.25">
      <c r="H359" s="720" t="s">
        <v>128</v>
      </c>
      <c r="I359" s="721"/>
      <c r="J359" s="721"/>
      <c r="K359" s="721"/>
      <c r="L359" s="721"/>
      <c r="M359" s="721"/>
      <c r="N359" s="722"/>
    </row>
    <row r="360" spans="8:14" x14ac:dyDescent="0.25">
      <c r="H360" s="729" t="s">
        <v>1930</v>
      </c>
      <c r="I360" s="730"/>
      <c r="J360" s="730"/>
      <c r="K360" s="730"/>
      <c r="L360" s="730"/>
      <c r="M360" s="730"/>
      <c r="N360" s="731"/>
    </row>
    <row r="361" spans="8:14" x14ac:dyDescent="0.25">
      <c r="H361" s="732" t="s">
        <v>1928</v>
      </c>
      <c r="I361" s="733"/>
      <c r="J361" s="733"/>
      <c r="K361" s="733"/>
      <c r="L361" s="733"/>
      <c r="M361" s="733"/>
      <c r="N361" s="734"/>
    </row>
    <row r="362" spans="8:14" ht="25.5" x14ac:dyDescent="0.25">
      <c r="H362" s="398" t="s">
        <v>130</v>
      </c>
      <c r="I362" s="399" t="s">
        <v>132</v>
      </c>
      <c r="J362" s="400" t="s">
        <v>133</v>
      </c>
      <c r="K362" s="401" t="s">
        <v>134</v>
      </c>
      <c r="L362" s="402" t="s">
        <v>135</v>
      </c>
      <c r="M362" s="399"/>
      <c r="N362" s="403" t="s">
        <v>136</v>
      </c>
    </row>
    <row r="363" spans="8:14" x14ac:dyDescent="0.25">
      <c r="H363" s="138" t="s">
        <v>176</v>
      </c>
      <c r="I363" s="43">
        <v>3200</v>
      </c>
      <c r="J363" s="43">
        <v>150</v>
      </c>
      <c r="K363" s="43">
        <f>I363*0.05</f>
        <v>160</v>
      </c>
      <c r="L363" s="43">
        <v>1</v>
      </c>
      <c r="M363" s="43">
        <f>K363*L363</f>
        <v>160</v>
      </c>
      <c r="N363" s="46">
        <f>I363+J363+M363</f>
        <v>3510</v>
      </c>
    </row>
    <row r="364" spans="8:14" x14ac:dyDescent="0.25">
      <c r="H364" s="138"/>
      <c r="I364" s="43"/>
      <c r="J364" s="43"/>
      <c r="K364" s="43"/>
      <c r="L364" s="43"/>
      <c r="M364" s="43"/>
      <c r="N364" s="46"/>
    </row>
    <row r="365" spans="8:14" ht="15.75" thickBot="1" x14ac:dyDescent="0.3">
      <c r="H365" s="735" t="s">
        <v>139</v>
      </c>
      <c r="I365" s="736"/>
      <c r="J365" s="736"/>
      <c r="K365" s="736"/>
      <c r="L365" s="736"/>
      <c r="M365" s="737"/>
      <c r="N365" s="223">
        <f>SUM(N363:N364)</f>
        <v>3510</v>
      </c>
    </row>
    <row r="366" spans="8:14" ht="15.75" thickBot="1" x14ac:dyDescent="0.3"/>
    <row r="367" spans="8:14" x14ac:dyDescent="0.25">
      <c r="H367" s="720" t="s">
        <v>128</v>
      </c>
      <c r="I367" s="721"/>
      <c r="J367" s="721"/>
      <c r="K367" s="721"/>
      <c r="L367" s="721"/>
      <c r="M367" s="721"/>
      <c r="N367" s="722"/>
    </row>
    <row r="368" spans="8:14" x14ac:dyDescent="0.25">
      <c r="H368" s="729" t="s">
        <v>1912</v>
      </c>
      <c r="I368" s="730"/>
      <c r="J368" s="730"/>
      <c r="K368" s="730"/>
      <c r="L368" s="730"/>
      <c r="M368" s="730"/>
      <c r="N368" s="731"/>
    </row>
    <row r="369" spans="8:14" x14ac:dyDescent="0.25">
      <c r="H369" s="732" t="s">
        <v>1888</v>
      </c>
      <c r="I369" s="733"/>
      <c r="J369" s="733"/>
      <c r="K369" s="733"/>
      <c r="L369" s="733"/>
      <c r="M369" s="733"/>
      <c r="N369" s="734"/>
    </row>
    <row r="370" spans="8:14" ht="25.5" x14ac:dyDescent="0.25">
      <c r="H370" s="398" t="s">
        <v>130</v>
      </c>
      <c r="I370" s="399" t="s">
        <v>132</v>
      </c>
      <c r="J370" s="400" t="s">
        <v>133</v>
      </c>
      <c r="K370" s="401" t="s">
        <v>134</v>
      </c>
      <c r="L370" s="402" t="s">
        <v>135</v>
      </c>
      <c r="M370" s="399"/>
      <c r="N370" s="403" t="s">
        <v>136</v>
      </c>
    </row>
    <row r="371" spans="8:14" x14ac:dyDescent="0.25">
      <c r="H371" s="138" t="s">
        <v>47</v>
      </c>
      <c r="I371" s="43">
        <v>3200</v>
      </c>
      <c r="J371" s="43">
        <v>150</v>
      </c>
      <c r="K371" s="43">
        <f>I371*0.05</f>
        <v>160</v>
      </c>
      <c r="L371" s="43">
        <v>4</v>
      </c>
      <c r="M371" s="43">
        <f>K371*L371</f>
        <v>640</v>
      </c>
      <c r="N371" s="46">
        <f>I371+J371+M371</f>
        <v>3990</v>
      </c>
    </row>
    <row r="372" spans="8:14" x14ac:dyDescent="0.25">
      <c r="H372" s="138" t="s">
        <v>48</v>
      </c>
      <c r="I372" s="43">
        <v>3200</v>
      </c>
      <c r="J372" s="43">
        <v>150</v>
      </c>
      <c r="K372" s="43">
        <f>I372*0.05</f>
        <v>160</v>
      </c>
      <c r="L372" s="43">
        <v>3</v>
      </c>
      <c r="M372" s="43">
        <f>K372*L372</f>
        <v>480</v>
      </c>
      <c r="N372" s="46">
        <f>I372+J372+M372</f>
        <v>3830</v>
      </c>
    </row>
    <row r="373" spans="8:14" x14ac:dyDescent="0.25">
      <c r="H373" s="138" t="s">
        <v>171</v>
      </c>
      <c r="I373" s="43">
        <v>3200</v>
      </c>
      <c r="J373" s="43">
        <v>150</v>
      </c>
      <c r="K373" s="43">
        <f>I373*0.05</f>
        <v>160</v>
      </c>
      <c r="L373" s="43">
        <v>2</v>
      </c>
      <c r="M373" s="43">
        <f>K373*L373</f>
        <v>320</v>
      </c>
      <c r="N373" s="46">
        <f>I373+J373+M373</f>
        <v>3670</v>
      </c>
    </row>
    <row r="374" spans="8:14" x14ac:dyDescent="0.25">
      <c r="H374" s="138" t="s">
        <v>176</v>
      </c>
      <c r="I374" s="43">
        <v>3200</v>
      </c>
      <c r="J374" s="43">
        <v>150</v>
      </c>
      <c r="K374" s="43">
        <f>I374*0.05</f>
        <v>160</v>
      </c>
      <c r="L374" s="43">
        <v>1</v>
      </c>
      <c r="M374" s="43">
        <f>K374*L374</f>
        <v>160</v>
      </c>
      <c r="N374" s="46">
        <f>I374+J374+M374</f>
        <v>3510</v>
      </c>
    </row>
    <row r="375" spans="8:14" ht="15.75" thickBot="1" x14ac:dyDescent="0.3">
      <c r="H375" s="735" t="s">
        <v>139</v>
      </c>
      <c r="I375" s="736"/>
      <c r="J375" s="736"/>
      <c r="K375" s="736"/>
      <c r="L375" s="736"/>
      <c r="M375" s="737"/>
      <c r="N375" s="223">
        <f>SUM(N371:N374)</f>
        <v>15000</v>
      </c>
    </row>
    <row r="377" spans="8:14" ht="15.75" thickBot="1" x14ac:dyDescent="0.3"/>
    <row r="378" spans="8:14" x14ac:dyDescent="0.25">
      <c r="H378" s="720" t="s">
        <v>128</v>
      </c>
      <c r="I378" s="721"/>
      <c r="J378" s="721"/>
      <c r="K378" s="721"/>
      <c r="L378" s="721"/>
      <c r="M378" s="721"/>
      <c r="N378" s="722"/>
    </row>
    <row r="379" spans="8:14" x14ac:dyDescent="0.25">
      <c r="H379" s="729" t="s">
        <v>1926</v>
      </c>
      <c r="I379" s="730"/>
      <c r="J379" s="730"/>
      <c r="K379" s="730"/>
      <c r="L379" s="730"/>
      <c r="M379" s="730"/>
      <c r="N379" s="731"/>
    </row>
    <row r="380" spans="8:14" x14ac:dyDescent="0.25">
      <c r="H380" s="732" t="s">
        <v>1888</v>
      </c>
      <c r="I380" s="733"/>
      <c r="J380" s="733"/>
      <c r="K380" s="733"/>
      <c r="L380" s="733"/>
      <c r="M380" s="733"/>
      <c r="N380" s="734"/>
    </row>
    <row r="381" spans="8:14" ht="25.5" x14ac:dyDescent="0.25">
      <c r="H381" s="398" t="s">
        <v>130</v>
      </c>
      <c r="I381" s="399" t="s">
        <v>132</v>
      </c>
      <c r="J381" s="400" t="s">
        <v>133</v>
      </c>
      <c r="K381" s="401" t="s">
        <v>134</v>
      </c>
      <c r="L381" s="402" t="s">
        <v>135</v>
      </c>
      <c r="M381" s="399"/>
      <c r="N381" s="403" t="s">
        <v>136</v>
      </c>
    </row>
    <row r="382" spans="8:14" x14ac:dyDescent="0.25">
      <c r="H382" s="138" t="s">
        <v>219</v>
      </c>
      <c r="I382" s="43">
        <v>3200</v>
      </c>
      <c r="J382" s="43">
        <v>150</v>
      </c>
      <c r="K382" s="43">
        <f>I382*0.05</f>
        <v>160</v>
      </c>
      <c r="L382" s="43">
        <v>1</v>
      </c>
      <c r="M382" s="43">
        <f>K382*L382</f>
        <v>160</v>
      </c>
      <c r="N382" s="46">
        <f>I382+J382+M382</f>
        <v>3510</v>
      </c>
    </row>
    <row r="383" spans="8:14" x14ac:dyDescent="0.25">
      <c r="H383" s="138" t="s">
        <v>53</v>
      </c>
      <c r="I383" s="43">
        <v>3200</v>
      </c>
      <c r="J383" s="43">
        <v>150</v>
      </c>
      <c r="K383" s="43">
        <v>0</v>
      </c>
      <c r="L383" s="43"/>
      <c r="M383" s="43"/>
      <c r="N383" s="46">
        <f>I383+J383+M383</f>
        <v>3350</v>
      </c>
    </row>
    <row r="384" spans="8:14" x14ac:dyDescent="0.25">
      <c r="H384" s="138"/>
      <c r="I384" s="43"/>
      <c r="J384" s="43"/>
      <c r="K384" s="43"/>
      <c r="L384" s="43"/>
      <c r="M384" s="43"/>
      <c r="N384" s="46"/>
    </row>
    <row r="385" spans="8:22" ht="15.75" thickBot="1" x14ac:dyDescent="0.3">
      <c r="H385" s="735" t="s">
        <v>139</v>
      </c>
      <c r="I385" s="736"/>
      <c r="J385" s="736"/>
      <c r="K385" s="736"/>
      <c r="L385" s="736"/>
      <c r="M385" s="737"/>
      <c r="N385" s="474">
        <f>SUM(N382:N384)</f>
        <v>6860</v>
      </c>
    </row>
    <row r="387" spans="8:22" ht="15.75" thickBot="1" x14ac:dyDescent="0.3"/>
    <row r="388" spans="8:22" x14ac:dyDescent="0.25">
      <c r="H388" s="720" t="s">
        <v>128</v>
      </c>
      <c r="I388" s="721"/>
      <c r="J388" s="721"/>
      <c r="K388" s="721"/>
      <c r="L388" s="721"/>
      <c r="M388" s="721"/>
      <c r="N388" s="722"/>
    </row>
    <row r="389" spans="8:22" x14ac:dyDescent="0.25">
      <c r="H389" s="729" t="s">
        <v>1931</v>
      </c>
      <c r="I389" s="730"/>
      <c r="J389" s="730"/>
      <c r="K389" s="730"/>
      <c r="L389" s="730"/>
      <c r="M389" s="730"/>
      <c r="N389" s="731"/>
    </row>
    <row r="390" spans="8:22" x14ac:dyDescent="0.25">
      <c r="H390" s="732" t="s">
        <v>1924</v>
      </c>
      <c r="I390" s="733"/>
      <c r="J390" s="733"/>
      <c r="K390" s="733"/>
      <c r="L390" s="733"/>
      <c r="M390" s="733"/>
      <c r="N390" s="734"/>
    </row>
    <row r="391" spans="8:22" ht="25.5" x14ac:dyDescent="0.25">
      <c r="H391" s="398" t="s">
        <v>130</v>
      </c>
      <c r="I391" s="399" t="s">
        <v>132</v>
      </c>
      <c r="J391" s="400" t="s">
        <v>133</v>
      </c>
      <c r="K391" s="401" t="s">
        <v>134</v>
      </c>
      <c r="L391" s="402" t="s">
        <v>135</v>
      </c>
      <c r="M391" s="399"/>
      <c r="N391" s="403" t="s">
        <v>136</v>
      </c>
    </row>
    <row r="392" spans="8:22" x14ac:dyDescent="0.25">
      <c r="H392" s="138" t="s">
        <v>198</v>
      </c>
      <c r="I392" s="43">
        <v>3200</v>
      </c>
      <c r="J392" s="43">
        <v>150</v>
      </c>
      <c r="K392" s="43">
        <f>I392*0.05*L392</f>
        <v>480</v>
      </c>
      <c r="L392" s="43">
        <v>3</v>
      </c>
      <c r="M392" s="43"/>
      <c r="N392" s="46">
        <f>+I392+J392+K392</f>
        <v>3830</v>
      </c>
    </row>
    <row r="393" spans="8:22" x14ac:dyDescent="0.25">
      <c r="H393" s="138" t="s">
        <v>218</v>
      </c>
      <c r="I393" s="43">
        <v>3200</v>
      </c>
      <c r="J393" s="43">
        <v>150</v>
      </c>
      <c r="K393" s="43">
        <f>I393*0.05*L393</f>
        <v>320</v>
      </c>
      <c r="L393" s="43">
        <v>2</v>
      </c>
      <c r="M393" s="43"/>
      <c r="N393" s="46">
        <f>+I393+J393+K393</f>
        <v>3670</v>
      </c>
      <c r="P393" s="152"/>
      <c r="Q393" s="152"/>
      <c r="R393" s="152"/>
      <c r="S393" s="152"/>
      <c r="T393" s="152"/>
      <c r="U393" s="152"/>
      <c r="V393" s="90"/>
    </row>
    <row r="394" spans="8:22" ht="15.75" thickBot="1" x14ac:dyDescent="0.3">
      <c r="H394" s="138" t="s">
        <v>219</v>
      </c>
      <c r="I394" s="43">
        <v>3200</v>
      </c>
      <c r="J394" s="43">
        <v>150</v>
      </c>
      <c r="K394" s="43">
        <f>I394*0.05*L394</f>
        <v>160</v>
      </c>
      <c r="L394" s="43">
        <v>1</v>
      </c>
      <c r="M394" s="43"/>
      <c r="N394" s="46">
        <f>+I394+J394+K394</f>
        <v>3510</v>
      </c>
    </row>
    <row r="395" spans="8:22" x14ac:dyDescent="0.25">
      <c r="H395" s="138" t="s">
        <v>53</v>
      </c>
      <c r="I395" s="43">
        <v>3200</v>
      </c>
      <c r="J395" s="43">
        <v>150</v>
      </c>
      <c r="K395" s="43">
        <f>I395*0.05*L395</f>
        <v>0</v>
      </c>
      <c r="L395" s="43">
        <v>0</v>
      </c>
      <c r="M395" s="43"/>
      <c r="N395" s="46">
        <f>+I395+J395+K395</f>
        <v>3350</v>
      </c>
      <c r="P395" s="720" t="s">
        <v>128</v>
      </c>
      <c r="Q395" s="721"/>
      <c r="R395" s="721"/>
      <c r="S395" s="721"/>
      <c r="T395" s="721"/>
      <c r="U395" s="721"/>
      <c r="V395" s="722"/>
    </row>
    <row r="396" spans="8:22" ht="15.75" thickBot="1" x14ac:dyDescent="0.3">
      <c r="H396" s="735" t="s">
        <v>139</v>
      </c>
      <c r="I396" s="736"/>
      <c r="J396" s="736"/>
      <c r="K396" s="736"/>
      <c r="L396" s="736"/>
      <c r="M396" s="737"/>
      <c r="N396" s="223">
        <f>SUM(N392:N395)</f>
        <v>14360</v>
      </c>
      <c r="P396" s="729" t="s">
        <v>1932</v>
      </c>
      <c r="Q396" s="730"/>
      <c r="R396" s="730"/>
      <c r="S396" s="730"/>
      <c r="T396" s="730"/>
      <c r="U396" s="730"/>
      <c r="V396" s="731"/>
    </row>
    <row r="397" spans="8:22" ht="15.75" thickBot="1" x14ac:dyDescent="0.3">
      <c r="P397" s="475"/>
      <c r="Q397" s="476"/>
      <c r="R397" s="476"/>
      <c r="S397" s="476"/>
      <c r="T397" s="476"/>
      <c r="U397" s="476"/>
      <c r="V397" s="477"/>
    </row>
    <row r="398" spans="8:22" x14ac:dyDescent="0.25">
      <c r="H398" s="720" t="s">
        <v>128</v>
      </c>
      <c r="I398" s="721"/>
      <c r="J398" s="721"/>
      <c r="K398" s="721"/>
      <c r="L398" s="721"/>
      <c r="M398" s="721"/>
      <c r="N398" s="722"/>
      <c r="P398" s="732" t="s">
        <v>1933</v>
      </c>
      <c r="Q398" s="733"/>
      <c r="R398" s="733"/>
      <c r="S398" s="733"/>
      <c r="T398" s="733"/>
      <c r="U398" s="733"/>
      <c r="V398" s="734"/>
    </row>
    <row r="399" spans="8:22" ht="25.5" x14ac:dyDescent="0.25">
      <c r="H399" s="729" t="s">
        <v>1934</v>
      </c>
      <c r="I399" s="730"/>
      <c r="J399" s="730"/>
      <c r="K399" s="730"/>
      <c r="L399" s="730"/>
      <c r="M399" s="730"/>
      <c r="N399" s="731"/>
      <c r="P399" s="398" t="s">
        <v>130</v>
      </c>
      <c r="Q399" s="399" t="s">
        <v>132</v>
      </c>
      <c r="R399" s="400" t="s">
        <v>133</v>
      </c>
      <c r="S399" s="401" t="s">
        <v>134</v>
      </c>
      <c r="T399" s="402" t="s">
        <v>135</v>
      </c>
      <c r="U399" s="399"/>
      <c r="V399" s="403" t="s">
        <v>136</v>
      </c>
    </row>
    <row r="400" spans="8:22" x14ac:dyDescent="0.25">
      <c r="H400" s="732" t="s">
        <v>1888</v>
      </c>
      <c r="I400" s="733"/>
      <c r="J400" s="733"/>
      <c r="K400" s="733"/>
      <c r="L400" s="733"/>
      <c r="M400" s="733"/>
      <c r="N400" s="734"/>
      <c r="P400" s="138" t="s">
        <v>53</v>
      </c>
      <c r="Q400" s="43">
        <v>3300</v>
      </c>
      <c r="R400" s="43">
        <v>150</v>
      </c>
      <c r="S400" s="43">
        <f>Q400*0.05*T400</f>
        <v>495</v>
      </c>
      <c r="T400" s="43">
        <v>3</v>
      </c>
      <c r="U400" s="43"/>
      <c r="V400" s="46">
        <f>+Q400+R400+S400</f>
        <v>3945</v>
      </c>
    </row>
    <row r="401" spans="8:22" ht="25.5" x14ac:dyDescent="0.25">
      <c r="H401" s="398" t="s">
        <v>130</v>
      </c>
      <c r="I401" s="399" t="s">
        <v>132</v>
      </c>
      <c r="J401" s="400" t="s">
        <v>133</v>
      </c>
      <c r="K401" s="401" t="s">
        <v>134</v>
      </c>
      <c r="L401" s="402" t="s">
        <v>135</v>
      </c>
      <c r="M401" s="399"/>
      <c r="N401" s="403" t="s">
        <v>136</v>
      </c>
      <c r="P401" s="138" t="s">
        <v>220</v>
      </c>
      <c r="Q401" s="43">
        <v>3300</v>
      </c>
      <c r="R401" s="43">
        <v>150</v>
      </c>
      <c r="S401" s="43">
        <f>Q401*0.05*T401</f>
        <v>330</v>
      </c>
      <c r="T401" s="43">
        <v>2</v>
      </c>
      <c r="U401" s="43"/>
      <c r="V401" s="46">
        <f>+Q401+R401+S401</f>
        <v>3780</v>
      </c>
    </row>
    <row r="402" spans="8:22" x14ac:dyDescent="0.25">
      <c r="H402" s="138" t="s">
        <v>219</v>
      </c>
      <c r="I402" s="43">
        <v>3200</v>
      </c>
      <c r="J402" s="43">
        <v>150</v>
      </c>
      <c r="K402" s="43">
        <f>I402*0.05*L402</f>
        <v>480</v>
      </c>
      <c r="L402" s="43">
        <v>3</v>
      </c>
      <c r="M402" s="43"/>
      <c r="N402" s="46">
        <f>+I402+J402+K402</f>
        <v>3830</v>
      </c>
      <c r="P402" s="138" t="s">
        <v>4</v>
      </c>
      <c r="Q402" s="43">
        <v>3300</v>
      </c>
      <c r="R402" s="43">
        <v>150</v>
      </c>
      <c r="S402" s="43">
        <f>Q402*0.05*T402</f>
        <v>165</v>
      </c>
      <c r="T402" s="43">
        <v>1</v>
      </c>
      <c r="U402" s="43"/>
      <c r="V402" s="46">
        <f>Q402+R402+U402</f>
        <v>3450</v>
      </c>
    </row>
    <row r="403" spans="8:22" x14ac:dyDescent="0.25">
      <c r="H403" s="138" t="s">
        <v>53</v>
      </c>
      <c r="I403" s="43">
        <v>3200</v>
      </c>
      <c r="J403" s="43">
        <v>150</v>
      </c>
      <c r="K403" s="43">
        <f>I403*0.05*L403</f>
        <v>320</v>
      </c>
      <c r="L403" s="43">
        <v>2</v>
      </c>
      <c r="M403" s="43"/>
      <c r="N403" s="46">
        <f>+I403+J403+K403</f>
        <v>3670</v>
      </c>
      <c r="P403" s="138" t="s">
        <v>27</v>
      </c>
      <c r="Q403" s="43">
        <v>3300</v>
      </c>
      <c r="R403" s="43">
        <v>150</v>
      </c>
      <c r="S403" s="43">
        <f>Q403*0.05*T403</f>
        <v>0</v>
      </c>
      <c r="T403" s="43">
        <v>0</v>
      </c>
      <c r="U403" s="43"/>
      <c r="V403" s="46">
        <f>Q403+R403+U403</f>
        <v>3450</v>
      </c>
    </row>
    <row r="404" spans="8:22" ht="15.75" thickBot="1" x14ac:dyDescent="0.3">
      <c r="H404" s="138" t="s">
        <v>220</v>
      </c>
      <c r="I404" s="43">
        <v>3200</v>
      </c>
      <c r="J404" s="43">
        <v>150</v>
      </c>
      <c r="K404" s="43">
        <f>I404*0.05*L404</f>
        <v>160</v>
      </c>
      <c r="L404" s="43">
        <v>1</v>
      </c>
      <c r="M404" s="43"/>
      <c r="N404" s="46">
        <f>+I404+J404+K404</f>
        <v>3510</v>
      </c>
      <c r="P404" s="735" t="s">
        <v>139</v>
      </c>
      <c r="Q404" s="736"/>
      <c r="R404" s="736"/>
      <c r="S404" s="736"/>
      <c r="T404" s="736"/>
      <c r="U404" s="737"/>
      <c r="V404" s="223">
        <f>SUM(V400:V403)</f>
        <v>14625</v>
      </c>
    </row>
    <row r="405" spans="8:22" x14ac:dyDescent="0.25">
      <c r="H405" s="138" t="s">
        <v>4</v>
      </c>
      <c r="I405" s="43">
        <v>3200</v>
      </c>
      <c r="J405" s="43">
        <v>150</v>
      </c>
      <c r="K405" s="43">
        <f>I405*0.05*L405</f>
        <v>0</v>
      </c>
      <c r="L405" s="43">
        <v>0</v>
      </c>
      <c r="M405" s="43"/>
      <c r="N405" s="46">
        <f>+I405+J405+K405</f>
        <v>3350</v>
      </c>
    </row>
    <row r="406" spans="8:22" ht="15.75" thickBot="1" x14ac:dyDescent="0.3">
      <c r="H406" s="735" t="s">
        <v>139</v>
      </c>
      <c r="I406" s="736"/>
      <c r="J406" s="736"/>
      <c r="K406" s="736"/>
      <c r="L406" s="736"/>
      <c r="M406" s="737"/>
      <c r="N406" s="223">
        <f>SUM(N402:N405)</f>
        <v>14360</v>
      </c>
    </row>
    <row r="407" spans="8:22" x14ac:dyDescent="0.25">
      <c r="H407" s="152"/>
      <c r="I407" s="152"/>
      <c r="J407" s="152"/>
      <c r="K407" s="152"/>
      <c r="L407" s="152"/>
      <c r="M407" s="152"/>
      <c r="N407" s="90"/>
    </row>
    <row r="409" spans="8:22" ht="15.75" thickBot="1" x14ac:dyDescent="0.3"/>
    <row r="410" spans="8:22" x14ac:dyDescent="0.25">
      <c r="H410" s="720" t="s">
        <v>128</v>
      </c>
      <c r="I410" s="721"/>
      <c r="J410" s="721"/>
      <c r="K410" s="721"/>
      <c r="L410" s="721"/>
      <c r="M410" s="721"/>
      <c r="N410" s="722"/>
    </row>
    <row r="411" spans="8:22" x14ac:dyDescent="0.25">
      <c r="H411" s="729" t="s">
        <v>1935</v>
      </c>
      <c r="I411" s="730"/>
      <c r="J411" s="730"/>
      <c r="K411" s="730"/>
      <c r="L411" s="730"/>
      <c r="M411" s="730"/>
      <c r="N411" s="731"/>
    </row>
    <row r="412" spans="8:22" x14ac:dyDescent="0.25">
      <c r="H412" s="732" t="s">
        <v>1888</v>
      </c>
      <c r="I412" s="733"/>
      <c r="J412" s="733"/>
      <c r="K412" s="733"/>
      <c r="L412" s="733"/>
      <c r="M412" s="733"/>
      <c r="N412" s="734"/>
    </row>
    <row r="413" spans="8:22" ht="25.5" x14ac:dyDescent="0.25">
      <c r="H413" s="398" t="s">
        <v>130</v>
      </c>
      <c r="I413" s="399" t="s">
        <v>132</v>
      </c>
      <c r="J413" s="400" t="s">
        <v>133</v>
      </c>
      <c r="K413" s="401" t="s">
        <v>134</v>
      </c>
      <c r="L413" s="402" t="s">
        <v>135</v>
      </c>
      <c r="M413" s="399"/>
      <c r="N413" s="403" t="s">
        <v>136</v>
      </c>
    </row>
    <row r="414" spans="8:22" x14ac:dyDescent="0.25">
      <c r="H414" s="138" t="s">
        <v>218</v>
      </c>
      <c r="I414" s="43">
        <v>1700</v>
      </c>
      <c r="J414" s="43"/>
      <c r="K414" s="43"/>
      <c r="L414" s="43"/>
      <c r="M414" s="43"/>
      <c r="N414" s="46">
        <f>+I414+J414+K414</f>
        <v>1700</v>
      </c>
    </row>
    <row r="415" spans="8:22" x14ac:dyDescent="0.25">
      <c r="H415" s="138" t="s">
        <v>219</v>
      </c>
      <c r="I415" s="43">
        <v>3200</v>
      </c>
      <c r="J415" s="43"/>
      <c r="K415" s="43"/>
      <c r="L415" s="43"/>
      <c r="M415" s="43"/>
      <c r="N415" s="46">
        <f>+I415+J415+K415</f>
        <v>3200</v>
      </c>
    </row>
    <row r="416" spans="8:22" x14ac:dyDescent="0.25">
      <c r="H416" s="138" t="s">
        <v>53</v>
      </c>
      <c r="I416" s="43">
        <v>3200</v>
      </c>
      <c r="J416" s="43"/>
      <c r="K416" s="43"/>
      <c r="L416" s="43"/>
      <c r="M416" s="43"/>
      <c r="N416" s="46">
        <f>+I416+J416+K416</f>
        <v>3200</v>
      </c>
    </row>
    <row r="417" spans="8:22" x14ac:dyDescent="0.25">
      <c r="H417" s="138" t="s">
        <v>220</v>
      </c>
      <c r="I417" s="43">
        <v>3200</v>
      </c>
      <c r="J417" s="43"/>
      <c r="K417" s="43"/>
      <c r="L417" s="43"/>
      <c r="M417" s="43"/>
      <c r="N417" s="46">
        <f>+I417+J417+K417</f>
        <v>3200</v>
      </c>
    </row>
    <row r="418" spans="8:22" x14ac:dyDescent="0.25">
      <c r="H418" s="138" t="s">
        <v>4</v>
      </c>
      <c r="I418" s="43">
        <v>3200</v>
      </c>
      <c r="J418" s="43"/>
      <c r="K418" s="43"/>
      <c r="L418" s="43"/>
      <c r="M418" s="43"/>
      <c r="N418" s="46">
        <f>+I418+J418+K418</f>
        <v>3200</v>
      </c>
    </row>
    <row r="419" spans="8:22" x14ac:dyDescent="0.25">
      <c r="H419" s="138"/>
      <c r="I419" s="43"/>
      <c r="J419" s="43"/>
      <c r="K419" s="43"/>
      <c r="L419" s="43"/>
      <c r="M419" s="43"/>
      <c r="N419" s="46"/>
    </row>
    <row r="420" spans="8:22" ht="15.75" thickBot="1" x14ac:dyDescent="0.3">
      <c r="H420" s="735" t="s">
        <v>139</v>
      </c>
      <c r="I420" s="736"/>
      <c r="J420" s="736"/>
      <c r="K420" s="736"/>
      <c r="L420" s="736"/>
      <c r="M420" s="737"/>
      <c r="N420" s="223">
        <f>SUM(N414:N419)</f>
        <v>14500</v>
      </c>
    </row>
    <row r="421" spans="8:22" ht="15.75" thickBot="1" x14ac:dyDescent="0.3"/>
    <row r="422" spans="8:22" x14ac:dyDescent="0.25">
      <c r="H422" s="720" t="s">
        <v>128</v>
      </c>
      <c r="I422" s="721"/>
      <c r="J422" s="721"/>
      <c r="K422" s="721"/>
      <c r="L422" s="721"/>
      <c r="M422" s="721"/>
      <c r="N422" s="722"/>
    </row>
    <row r="423" spans="8:22" x14ac:dyDescent="0.25">
      <c r="H423" s="729" t="s">
        <v>1936</v>
      </c>
      <c r="I423" s="730"/>
      <c r="J423" s="730"/>
      <c r="K423" s="730"/>
      <c r="L423" s="730"/>
      <c r="M423" s="730"/>
      <c r="N423" s="731"/>
    </row>
    <row r="424" spans="8:22" ht="15.75" thickBot="1" x14ac:dyDescent="0.3">
      <c r="H424" s="732" t="s">
        <v>1888</v>
      </c>
      <c r="I424" s="733"/>
      <c r="J424" s="733"/>
      <c r="K424" s="733"/>
      <c r="L424" s="733"/>
      <c r="M424" s="733"/>
      <c r="N424" s="734"/>
    </row>
    <row r="425" spans="8:22" ht="25.5" x14ac:dyDescent="0.25">
      <c r="H425" s="398" t="s">
        <v>130</v>
      </c>
      <c r="I425" s="399" t="s">
        <v>132</v>
      </c>
      <c r="J425" s="400" t="s">
        <v>133</v>
      </c>
      <c r="K425" s="401" t="s">
        <v>134</v>
      </c>
      <c r="L425" s="402" t="s">
        <v>135</v>
      </c>
      <c r="M425" s="399"/>
      <c r="N425" s="403" t="s">
        <v>136</v>
      </c>
      <c r="P425" s="720" t="s">
        <v>128</v>
      </c>
      <c r="Q425" s="721"/>
      <c r="R425" s="721"/>
      <c r="S425" s="721"/>
      <c r="T425" s="721"/>
      <c r="U425" s="721"/>
      <c r="V425" s="722"/>
    </row>
    <row r="426" spans="8:22" x14ac:dyDescent="0.25">
      <c r="H426" s="138" t="s">
        <v>219</v>
      </c>
      <c r="I426" s="43">
        <v>3200</v>
      </c>
      <c r="J426" s="43">
        <v>150</v>
      </c>
      <c r="K426" s="43">
        <f>I426*0.05*L426</f>
        <v>320</v>
      </c>
      <c r="L426" s="43">
        <v>2</v>
      </c>
      <c r="M426" s="43"/>
      <c r="N426" s="46">
        <f>+I426+J426+K426</f>
        <v>3670</v>
      </c>
      <c r="P426" s="729" t="s">
        <v>1937</v>
      </c>
      <c r="Q426" s="730"/>
      <c r="R426" s="730"/>
      <c r="S426" s="730"/>
      <c r="T426" s="730"/>
      <c r="U426" s="730"/>
      <c r="V426" s="731"/>
    </row>
    <row r="427" spans="8:22" x14ac:dyDescent="0.25">
      <c r="H427" s="138" t="s">
        <v>53</v>
      </c>
      <c r="I427" s="43">
        <v>3200</v>
      </c>
      <c r="J427" s="43">
        <v>150</v>
      </c>
      <c r="K427" s="43">
        <f>I427*0.05*L427</f>
        <v>160</v>
      </c>
      <c r="L427" s="43">
        <v>1</v>
      </c>
      <c r="M427" s="43"/>
      <c r="N427" s="46">
        <f>+I427+J427+K427</f>
        <v>3510</v>
      </c>
      <c r="P427" s="732" t="s">
        <v>1924</v>
      </c>
      <c r="Q427" s="733"/>
      <c r="R427" s="733"/>
      <c r="S427" s="733"/>
      <c r="T427" s="733"/>
      <c r="U427" s="733"/>
      <c r="V427" s="734"/>
    </row>
    <row r="428" spans="8:22" ht="26.25" thickBot="1" x14ac:dyDescent="0.3">
      <c r="H428" s="735" t="s">
        <v>139</v>
      </c>
      <c r="I428" s="736"/>
      <c r="J428" s="736"/>
      <c r="K428" s="736"/>
      <c r="L428" s="736"/>
      <c r="M428" s="737"/>
      <c r="N428" s="223">
        <f>SUM(N426:N427)</f>
        <v>7180</v>
      </c>
      <c r="P428" s="398" t="s">
        <v>130</v>
      </c>
      <c r="Q428" s="399" t="s">
        <v>132</v>
      </c>
      <c r="R428" s="400" t="s">
        <v>133</v>
      </c>
      <c r="S428" s="401" t="s">
        <v>134</v>
      </c>
      <c r="T428" s="402" t="s">
        <v>135</v>
      </c>
      <c r="U428" s="399"/>
      <c r="V428" s="403" t="s">
        <v>136</v>
      </c>
    </row>
    <row r="429" spans="8:22" ht="15.75" thickBot="1" x14ac:dyDescent="0.3">
      <c r="P429" s="478" t="s">
        <v>2426</v>
      </c>
      <c r="Q429" s="43">
        <v>3200</v>
      </c>
      <c r="R429" s="43">
        <v>150</v>
      </c>
      <c r="S429" s="43">
        <f t="shared" ref="S429:S436" si="7">Q429*0.05*T429</f>
        <v>1120</v>
      </c>
      <c r="T429" s="43">
        <v>7</v>
      </c>
      <c r="U429" s="43"/>
      <c r="V429" s="46">
        <f>+Q429+R429+S429</f>
        <v>4470</v>
      </c>
    </row>
    <row r="430" spans="8:22" x14ac:dyDescent="0.25">
      <c r="H430" s="720" t="s">
        <v>128</v>
      </c>
      <c r="I430" s="721"/>
      <c r="J430" s="721"/>
      <c r="K430" s="721"/>
      <c r="L430" s="721"/>
      <c r="M430" s="721"/>
      <c r="N430" s="722"/>
      <c r="P430" s="478" t="s">
        <v>176</v>
      </c>
      <c r="Q430" s="43">
        <v>3200</v>
      </c>
      <c r="R430" s="43">
        <v>150</v>
      </c>
      <c r="S430" s="43">
        <f t="shared" si="7"/>
        <v>960</v>
      </c>
      <c r="T430" s="43">
        <v>6</v>
      </c>
      <c r="U430" s="43"/>
      <c r="V430" s="46">
        <f t="shared" ref="V430:V436" si="8">+Q430+R430+S430</f>
        <v>4310</v>
      </c>
    </row>
    <row r="431" spans="8:22" x14ac:dyDescent="0.25">
      <c r="H431" s="729" t="s">
        <v>1937</v>
      </c>
      <c r="I431" s="730"/>
      <c r="J431" s="730"/>
      <c r="K431" s="730"/>
      <c r="L431" s="730"/>
      <c r="M431" s="730"/>
      <c r="N431" s="731"/>
      <c r="P431" s="138" t="s">
        <v>198</v>
      </c>
      <c r="Q431" s="43">
        <v>3200</v>
      </c>
      <c r="R431" s="43">
        <v>150</v>
      </c>
      <c r="S431" s="43">
        <f t="shared" si="7"/>
        <v>800</v>
      </c>
      <c r="T431" s="43">
        <v>5</v>
      </c>
      <c r="U431" s="43"/>
      <c r="V431" s="46">
        <f t="shared" si="8"/>
        <v>4150</v>
      </c>
    </row>
    <row r="432" spans="8:22" x14ac:dyDescent="0.25">
      <c r="H432" s="732" t="s">
        <v>1888</v>
      </c>
      <c r="I432" s="733"/>
      <c r="J432" s="733"/>
      <c r="K432" s="733"/>
      <c r="L432" s="733"/>
      <c r="M432" s="733"/>
      <c r="N432" s="734"/>
      <c r="P432" s="138" t="s">
        <v>218</v>
      </c>
      <c r="Q432" s="43">
        <v>3200</v>
      </c>
      <c r="R432" s="43">
        <v>150</v>
      </c>
      <c r="S432" s="43">
        <f t="shared" si="7"/>
        <v>640</v>
      </c>
      <c r="T432" s="43">
        <v>4</v>
      </c>
      <c r="U432" s="43"/>
      <c r="V432" s="46">
        <f t="shared" si="8"/>
        <v>3990</v>
      </c>
    </row>
    <row r="433" spans="8:22" ht="25.5" x14ac:dyDescent="0.25">
      <c r="H433" s="398" t="s">
        <v>130</v>
      </c>
      <c r="I433" s="399" t="s">
        <v>132</v>
      </c>
      <c r="J433" s="400" t="s">
        <v>133</v>
      </c>
      <c r="K433" s="401" t="s">
        <v>134</v>
      </c>
      <c r="L433" s="402" t="s">
        <v>135</v>
      </c>
      <c r="M433" s="399"/>
      <c r="N433" s="403" t="s">
        <v>136</v>
      </c>
      <c r="P433" s="138" t="s">
        <v>219</v>
      </c>
      <c r="Q433" s="43">
        <v>3200</v>
      </c>
      <c r="R433" s="43">
        <v>150</v>
      </c>
      <c r="S433" s="43">
        <f t="shared" si="7"/>
        <v>480</v>
      </c>
      <c r="T433" s="43">
        <v>3</v>
      </c>
      <c r="U433" s="43"/>
      <c r="V433" s="46">
        <f t="shared" si="8"/>
        <v>3830</v>
      </c>
    </row>
    <row r="434" spans="8:22" x14ac:dyDescent="0.25">
      <c r="H434" s="478" t="s">
        <v>171</v>
      </c>
      <c r="I434" s="43">
        <v>3840</v>
      </c>
      <c r="J434" s="43">
        <v>150</v>
      </c>
      <c r="K434" s="43">
        <f t="shared" ref="K434:K441" si="9">I434*0.05*L434</f>
        <v>1152</v>
      </c>
      <c r="L434" s="43">
        <v>6</v>
      </c>
      <c r="M434" s="43"/>
      <c r="N434" s="46">
        <f>+I434+J434+K434</f>
        <v>5142</v>
      </c>
      <c r="P434" s="138" t="s">
        <v>2427</v>
      </c>
      <c r="Q434" s="43">
        <v>3200</v>
      </c>
      <c r="R434" s="43">
        <v>150</v>
      </c>
      <c r="S434" s="43">
        <f t="shared" si="7"/>
        <v>320</v>
      </c>
      <c r="T434" s="43">
        <v>2</v>
      </c>
      <c r="U434" s="43"/>
      <c r="V434" s="46">
        <f t="shared" si="8"/>
        <v>3670</v>
      </c>
    </row>
    <row r="435" spans="8:22" x14ac:dyDescent="0.25">
      <c r="H435" s="478" t="s">
        <v>176</v>
      </c>
      <c r="I435" s="43">
        <v>3840</v>
      </c>
      <c r="J435" s="43">
        <v>150</v>
      </c>
      <c r="K435" s="43">
        <f t="shared" si="9"/>
        <v>960</v>
      </c>
      <c r="L435" s="43">
        <v>5</v>
      </c>
      <c r="M435" s="43"/>
      <c r="N435" s="46">
        <f>+I435+J435+K435</f>
        <v>4950</v>
      </c>
      <c r="P435" s="138" t="s">
        <v>220</v>
      </c>
      <c r="Q435" s="43">
        <v>3200</v>
      </c>
      <c r="R435" s="43">
        <v>150</v>
      </c>
      <c r="S435" s="43">
        <f t="shared" si="7"/>
        <v>160</v>
      </c>
      <c r="T435" s="43">
        <v>1</v>
      </c>
      <c r="U435" s="43"/>
      <c r="V435" s="46">
        <f t="shared" si="8"/>
        <v>3510</v>
      </c>
    </row>
    <row r="436" spans="8:22" x14ac:dyDescent="0.25">
      <c r="H436" s="138" t="s">
        <v>198</v>
      </c>
      <c r="I436" s="43">
        <v>3840</v>
      </c>
      <c r="J436" s="43">
        <v>150</v>
      </c>
      <c r="K436" s="43">
        <f t="shared" si="9"/>
        <v>768</v>
      </c>
      <c r="L436" s="43">
        <v>4</v>
      </c>
      <c r="M436" s="43"/>
      <c r="N436" s="46">
        <f>+I436+J436+K436</f>
        <v>4758</v>
      </c>
      <c r="P436" s="138" t="s">
        <v>4</v>
      </c>
      <c r="Q436" s="43">
        <v>3200</v>
      </c>
      <c r="R436" s="43">
        <v>150</v>
      </c>
      <c r="S436" s="43">
        <f t="shared" si="7"/>
        <v>0</v>
      </c>
      <c r="T436" s="43">
        <v>0</v>
      </c>
      <c r="U436" s="43"/>
      <c r="V436" s="46">
        <f t="shared" si="8"/>
        <v>3350</v>
      </c>
    </row>
    <row r="437" spans="8:22" ht="15.75" thickBot="1" x14ac:dyDescent="0.3">
      <c r="H437" s="138" t="s">
        <v>218</v>
      </c>
      <c r="I437" s="43">
        <v>3840</v>
      </c>
      <c r="J437" s="43">
        <v>150</v>
      </c>
      <c r="K437" s="43">
        <f t="shared" si="9"/>
        <v>576</v>
      </c>
      <c r="L437" s="43">
        <v>3</v>
      </c>
      <c r="M437" s="43"/>
      <c r="N437" s="46">
        <f>+I437+J437+K437</f>
        <v>4566</v>
      </c>
      <c r="P437" s="735" t="s">
        <v>139</v>
      </c>
      <c r="Q437" s="736"/>
      <c r="R437" s="736"/>
      <c r="S437" s="736"/>
      <c r="T437" s="736"/>
      <c r="U437" s="737"/>
      <c r="V437" s="223">
        <f>SUM(V429:V436)</f>
        <v>31280</v>
      </c>
    </row>
    <row r="438" spans="8:22" ht="15.75" thickBot="1" x14ac:dyDescent="0.3">
      <c r="H438" s="138" t="s">
        <v>219</v>
      </c>
      <c r="I438" s="43">
        <v>3840</v>
      </c>
      <c r="J438" s="43">
        <v>150</v>
      </c>
      <c r="K438" s="43">
        <f t="shared" si="9"/>
        <v>384</v>
      </c>
      <c r="L438" s="43">
        <v>2</v>
      </c>
      <c r="M438" s="43"/>
      <c r="N438" s="46">
        <f>+I438+J438+K438</f>
        <v>4374</v>
      </c>
    </row>
    <row r="439" spans="8:22" x14ac:dyDescent="0.25">
      <c r="H439" s="138"/>
      <c r="I439" s="43"/>
      <c r="J439" s="43"/>
      <c r="K439" s="43"/>
      <c r="L439" s="43"/>
      <c r="M439" s="43"/>
      <c r="N439" s="46"/>
      <c r="P439" s="720" t="s">
        <v>128</v>
      </c>
      <c r="Q439" s="721"/>
      <c r="R439" s="721"/>
      <c r="S439" s="721"/>
      <c r="T439" s="721"/>
      <c r="U439" s="721"/>
      <c r="V439" s="722"/>
    </row>
    <row r="440" spans="8:22" x14ac:dyDescent="0.25">
      <c r="H440" s="138"/>
      <c r="I440" s="43"/>
      <c r="J440" s="43"/>
      <c r="K440" s="43"/>
      <c r="L440" s="43"/>
      <c r="M440" s="43"/>
      <c r="N440" s="46"/>
      <c r="P440" s="729" t="s">
        <v>1938</v>
      </c>
      <c r="Q440" s="730"/>
      <c r="R440" s="730"/>
      <c r="S440" s="730"/>
      <c r="T440" s="730"/>
      <c r="U440" s="730"/>
      <c r="V440" s="731"/>
    </row>
    <row r="441" spans="8:22" x14ac:dyDescent="0.25">
      <c r="H441" s="138" t="s">
        <v>53</v>
      </c>
      <c r="I441" s="43">
        <v>3840</v>
      </c>
      <c r="J441" s="43">
        <v>150</v>
      </c>
      <c r="K441" s="43">
        <f t="shared" si="9"/>
        <v>192</v>
      </c>
      <c r="L441" s="43">
        <v>1</v>
      </c>
      <c r="M441" s="43"/>
      <c r="N441" s="46">
        <f>+I441+J441+K441</f>
        <v>4182</v>
      </c>
      <c r="P441" s="732" t="s">
        <v>1924</v>
      </c>
      <c r="Q441" s="733"/>
      <c r="R441" s="733"/>
      <c r="S441" s="733"/>
      <c r="T441" s="733"/>
      <c r="U441" s="733"/>
      <c r="V441" s="734"/>
    </row>
    <row r="442" spans="8:22" ht="26.25" thickBot="1" x14ac:dyDescent="0.3">
      <c r="H442" s="735" t="s">
        <v>139</v>
      </c>
      <c r="I442" s="736"/>
      <c r="J442" s="736"/>
      <c r="K442" s="736"/>
      <c r="L442" s="736"/>
      <c r="M442" s="737"/>
      <c r="N442" s="223">
        <f>SUM(N434:N441)</f>
        <v>27972</v>
      </c>
      <c r="P442" s="398" t="s">
        <v>130</v>
      </c>
      <c r="Q442" s="399" t="s">
        <v>132</v>
      </c>
      <c r="R442" s="400" t="s">
        <v>133</v>
      </c>
      <c r="S442" s="401" t="s">
        <v>134</v>
      </c>
      <c r="T442" s="402" t="s">
        <v>135</v>
      </c>
      <c r="U442" s="399"/>
      <c r="V442" s="403" t="s">
        <v>136</v>
      </c>
    </row>
    <row r="443" spans="8:22" x14ac:dyDescent="0.25">
      <c r="P443" s="138" t="s">
        <v>218</v>
      </c>
      <c r="Q443" s="43">
        <v>3200</v>
      </c>
      <c r="R443" s="43">
        <v>150</v>
      </c>
      <c r="S443" s="43">
        <f>Q443*0.05*T443</f>
        <v>640</v>
      </c>
      <c r="T443" s="43">
        <v>4</v>
      </c>
      <c r="U443" s="43"/>
      <c r="V443" s="46">
        <f>+Q443+R443+S443</f>
        <v>3990</v>
      </c>
    </row>
    <row r="444" spans="8:22" x14ac:dyDescent="0.25">
      <c r="P444" s="138" t="s">
        <v>219</v>
      </c>
      <c r="Q444" s="43">
        <v>3200</v>
      </c>
      <c r="R444" s="43">
        <v>150</v>
      </c>
      <c r="S444" s="43">
        <f>Q444*0.05*T444</f>
        <v>480</v>
      </c>
      <c r="T444" s="43">
        <v>3</v>
      </c>
      <c r="U444" s="43"/>
      <c r="V444" s="46">
        <f>+Q444+R444+S444</f>
        <v>3830</v>
      </c>
    </row>
    <row r="445" spans="8:22" ht="15.75" thickBot="1" x14ac:dyDescent="0.3">
      <c r="P445" s="138" t="s">
        <v>53</v>
      </c>
      <c r="Q445" s="43">
        <v>3200</v>
      </c>
      <c r="R445" s="43">
        <v>150</v>
      </c>
      <c r="S445" s="43">
        <f>Q445*0.05*T445</f>
        <v>320</v>
      </c>
      <c r="T445" s="43">
        <v>2</v>
      </c>
      <c r="U445" s="43"/>
      <c r="V445" s="46">
        <f>+Q445+R445+S445</f>
        <v>3670</v>
      </c>
    </row>
    <row r="446" spans="8:22" ht="15.75" thickBot="1" x14ac:dyDescent="0.3">
      <c r="H446" s="738" t="s">
        <v>128</v>
      </c>
      <c r="I446" s="739"/>
      <c r="J446" s="739"/>
      <c r="K446" s="739"/>
      <c r="L446" s="739"/>
      <c r="M446" s="739"/>
      <c r="N446" s="740"/>
      <c r="P446" s="138" t="s">
        <v>220</v>
      </c>
      <c r="Q446" s="43">
        <v>3200</v>
      </c>
      <c r="R446" s="43">
        <v>150</v>
      </c>
      <c r="S446" s="43">
        <f>Q446*0.05*T446</f>
        <v>160</v>
      </c>
      <c r="T446" s="43">
        <v>1</v>
      </c>
      <c r="U446" s="43"/>
      <c r="V446" s="46">
        <f>+Q446+R446+S446</f>
        <v>3510</v>
      </c>
    </row>
    <row r="447" spans="8:22" ht="15.75" thickBot="1" x14ac:dyDescent="0.3">
      <c r="H447" s="741" t="s">
        <v>1939</v>
      </c>
      <c r="I447" s="742"/>
      <c r="J447" s="742"/>
      <c r="K447" s="742"/>
      <c r="L447" s="742"/>
      <c r="M447" s="742"/>
      <c r="N447" s="743"/>
      <c r="P447" s="138" t="s">
        <v>4</v>
      </c>
      <c r="Q447" s="43">
        <v>3200</v>
      </c>
      <c r="R447" s="43">
        <v>150</v>
      </c>
      <c r="S447" s="43">
        <f>Q447*0.05*T447</f>
        <v>0</v>
      </c>
      <c r="T447" s="43">
        <v>0</v>
      </c>
      <c r="U447" s="43"/>
      <c r="V447" s="46">
        <f>+Q447+R447+S447</f>
        <v>3350</v>
      </c>
    </row>
    <row r="448" spans="8:22" ht="15.75" thickBot="1" x14ac:dyDescent="0.3">
      <c r="H448" s="738" t="s">
        <v>1924</v>
      </c>
      <c r="I448" s="739"/>
      <c r="J448" s="739"/>
      <c r="K448" s="739"/>
      <c r="L448" s="739"/>
      <c r="M448" s="739"/>
      <c r="N448" s="740"/>
      <c r="P448" s="735" t="s">
        <v>139</v>
      </c>
      <c r="Q448" s="736"/>
      <c r="R448" s="736"/>
      <c r="S448" s="736"/>
      <c r="T448" s="736"/>
      <c r="U448" s="737"/>
      <c r="V448" s="223">
        <f>SUM(V443:V447)</f>
        <v>18350</v>
      </c>
    </row>
    <row r="449" spans="8:22" ht="27" thickBot="1" x14ac:dyDescent="0.3">
      <c r="H449" s="440" t="s">
        <v>130</v>
      </c>
      <c r="I449" s="441" t="s">
        <v>132</v>
      </c>
      <c r="J449" s="441" t="s">
        <v>133</v>
      </c>
      <c r="K449" s="442" t="s">
        <v>134</v>
      </c>
      <c r="L449" s="442" t="s">
        <v>135</v>
      </c>
      <c r="M449" s="441"/>
      <c r="N449" s="441" t="s">
        <v>136</v>
      </c>
    </row>
    <row r="450" spans="8:22" ht="15.75" thickBot="1" x14ac:dyDescent="0.3">
      <c r="H450" s="479" t="s">
        <v>219</v>
      </c>
      <c r="I450" s="480">
        <v>3300</v>
      </c>
      <c r="J450" s="481">
        <v>150</v>
      </c>
      <c r="K450" s="481">
        <f>I450*0.05</f>
        <v>165</v>
      </c>
      <c r="L450" s="481">
        <v>3</v>
      </c>
      <c r="M450" s="482"/>
      <c r="N450" s="480">
        <f>+I450+J450+K450*L450</f>
        <v>3945</v>
      </c>
    </row>
    <row r="451" spans="8:22" ht="15.75" thickBot="1" x14ac:dyDescent="0.3">
      <c r="H451" s="479" t="s">
        <v>53</v>
      </c>
      <c r="I451" s="480">
        <v>3300</v>
      </c>
      <c r="J451" s="481">
        <v>150</v>
      </c>
      <c r="K451" s="481">
        <v>165</v>
      </c>
      <c r="L451" s="481">
        <v>2</v>
      </c>
      <c r="M451" s="482"/>
      <c r="N451" s="480">
        <f>+I451+J451+K451*L451</f>
        <v>3780</v>
      </c>
      <c r="Q451">
        <f>3200+150+640</f>
        <v>3990</v>
      </c>
    </row>
    <row r="452" spans="8:22" ht="15.75" thickBot="1" x14ac:dyDescent="0.3">
      <c r="H452" s="479" t="s">
        <v>220</v>
      </c>
      <c r="I452" s="480">
        <v>3300</v>
      </c>
      <c r="J452" s="481">
        <v>150</v>
      </c>
      <c r="K452" s="481">
        <v>165</v>
      </c>
      <c r="L452" s="481">
        <v>1</v>
      </c>
      <c r="M452" s="482"/>
      <c r="N452" s="480">
        <f>+I452+J452+K452*L452</f>
        <v>3615</v>
      </c>
    </row>
    <row r="453" spans="8:22" ht="15.75" thickBot="1" x14ac:dyDescent="0.3">
      <c r="H453" s="744" t="s">
        <v>139</v>
      </c>
      <c r="I453" s="745"/>
      <c r="J453" s="745"/>
      <c r="K453" s="745"/>
      <c r="L453" s="745"/>
      <c r="M453" s="746"/>
      <c r="N453" s="449">
        <f>SUM(N450:N452)</f>
        <v>11340</v>
      </c>
      <c r="P453" s="720" t="s">
        <v>128</v>
      </c>
      <c r="Q453" s="721"/>
      <c r="R453" s="721"/>
      <c r="S453" s="721"/>
      <c r="T453" s="721"/>
      <c r="U453" s="721"/>
      <c r="V453" s="722"/>
    </row>
    <row r="454" spans="8:22" x14ac:dyDescent="0.25">
      <c r="P454" s="729" t="s">
        <v>1926</v>
      </c>
      <c r="Q454" s="730"/>
      <c r="R454" s="730"/>
      <c r="S454" s="730"/>
      <c r="T454" s="730"/>
      <c r="U454" s="730"/>
      <c r="V454" s="731"/>
    </row>
    <row r="455" spans="8:22" ht="15.75" thickBot="1" x14ac:dyDescent="0.3">
      <c r="P455" s="732" t="s">
        <v>1924</v>
      </c>
      <c r="Q455" s="733"/>
      <c r="R455" s="733"/>
      <c r="S455" s="733"/>
      <c r="T455" s="733"/>
      <c r="U455" s="733"/>
      <c r="V455" s="734"/>
    </row>
    <row r="456" spans="8:22" ht="26.25" thickBot="1" x14ac:dyDescent="0.3">
      <c r="H456" s="738" t="s">
        <v>128</v>
      </c>
      <c r="I456" s="739"/>
      <c r="J456" s="739"/>
      <c r="K456" s="739"/>
      <c r="L456" s="739"/>
      <c r="M456" s="739"/>
      <c r="N456" s="740"/>
      <c r="P456" s="398" t="s">
        <v>130</v>
      </c>
      <c r="Q456" s="399" t="s">
        <v>132</v>
      </c>
      <c r="R456" s="400" t="s">
        <v>133</v>
      </c>
      <c r="S456" s="401" t="s">
        <v>134</v>
      </c>
      <c r="T456" s="402" t="s">
        <v>135</v>
      </c>
      <c r="U456" s="399"/>
      <c r="V456" s="403" t="s">
        <v>136</v>
      </c>
    </row>
    <row r="457" spans="8:22" ht="15.75" thickBot="1" x14ac:dyDescent="0.3">
      <c r="H457" s="741" t="s">
        <v>1940</v>
      </c>
      <c r="I457" s="742"/>
      <c r="J457" s="742"/>
      <c r="K457" s="742"/>
      <c r="L457" s="742"/>
      <c r="M457" s="742"/>
      <c r="N457" s="743"/>
      <c r="P457" s="138" t="s">
        <v>220</v>
      </c>
      <c r="Q457" s="43">
        <v>3200</v>
      </c>
      <c r="R457" s="43">
        <v>150</v>
      </c>
      <c r="S457" s="43">
        <f>Q457*0.05*T457</f>
        <v>160</v>
      </c>
      <c r="T457" s="43">
        <v>1</v>
      </c>
      <c r="U457" s="43"/>
      <c r="V457" s="46">
        <f>+Q457+R457+S457</f>
        <v>3510</v>
      </c>
    </row>
    <row r="458" spans="8:22" ht="15.75" thickBot="1" x14ac:dyDescent="0.3">
      <c r="H458" s="738" t="s">
        <v>1924</v>
      </c>
      <c r="I458" s="739"/>
      <c r="J458" s="739"/>
      <c r="K458" s="739"/>
      <c r="L458" s="739"/>
      <c r="M458" s="739"/>
      <c r="N458" s="740"/>
      <c r="P458" s="138" t="s">
        <v>4</v>
      </c>
      <c r="Q458" s="43">
        <v>3200</v>
      </c>
      <c r="R458" s="43">
        <v>150</v>
      </c>
      <c r="S458" s="43">
        <f>Q458*0.05*T458</f>
        <v>0</v>
      </c>
      <c r="T458" s="43">
        <v>0</v>
      </c>
      <c r="U458" s="43"/>
      <c r="V458" s="46">
        <f>+Q458+R458+S458</f>
        <v>3350</v>
      </c>
    </row>
    <row r="459" spans="8:22" ht="27" thickBot="1" x14ac:dyDescent="0.3">
      <c r="H459" s="440" t="s">
        <v>130</v>
      </c>
      <c r="I459" s="441" t="s">
        <v>132</v>
      </c>
      <c r="J459" s="441" t="s">
        <v>133</v>
      </c>
      <c r="K459" s="442" t="s">
        <v>134</v>
      </c>
      <c r="L459" s="442" t="s">
        <v>135</v>
      </c>
      <c r="M459" s="441"/>
      <c r="N459" s="441" t="s">
        <v>136</v>
      </c>
      <c r="P459" s="735" t="s">
        <v>139</v>
      </c>
      <c r="Q459" s="736"/>
      <c r="R459" s="736"/>
      <c r="S459" s="736"/>
      <c r="T459" s="736"/>
      <c r="U459" s="737"/>
      <c r="V459" s="223">
        <f>SUM(V457:V458)</f>
        <v>6860</v>
      </c>
    </row>
    <row r="460" spans="8:22" ht="15.75" thickBot="1" x14ac:dyDescent="0.3">
      <c r="H460" s="479" t="s">
        <v>53</v>
      </c>
      <c r="I460" s="480">
        <v>3200</v>
      </c>
      <c r="J460" s="481">
        <v>150</v>
      </c>
      <c r="K460" s="481">
        <f>+I460*0.05</f>
        <v>160</v>
      </c>
      <c r="L460" s="481">
        <v>1</v>
      </c>
      <c r="M460" s="482"/>
      <c r="N460" s="480">
        <f>+I460+J460+K460</f>
        <v>3510</v>
      </c>
    </row>
    <row r="461" spans="8:22" ht="15.75" thickBot="1" x14ac:dyDescent="0.3">
      <c r="H461" s="479" t="s">
        <v>220</v>
      </c>
      <c r="I461" s="480">
        <v>3200</v>
      </c>
      <c r="J461" s="481">
        <v>0</v>
      </c>
      <c r="K461" s="481">
        <v>0</v>
      </c>
      <c r="L461" s="481">
        <v>0</v>
      </c>
      <c r="M461" s="482"/>
      <c r="N461" s="480">
        <f>SUM(I461)</f>
        <v>3200</v>
      </c>
    </row>
    <row r="462" spans="8:22" ht="15.75" thickBot="1" x14ac:dyDescent="0.3">
      <c r="H462" s="744" t="s">
        <v>139</v>
      </c>
      <c r="I462" s="745"/>
      <c r="J462" s="745"/>
      <c r="K462" s="745"/>
      <c r="L462" s="745"/>
      <c r="M462" s="746"/>
      <c r="N462" s="449">
        <f>SUM(N460:N461)</f>
        <v>6710</v>
      </c>
    </row>
    <row r="463" spans="8:22" x14ac:dyDescent="0.25">
      <c r="P463" s="720" t="s">
        <v>128</v>
      </c>
      <c r="Q463" s="721"/>
      <c r="R463" s="721"/>
      <c r="S463" s="721"/>
      <c r="T463" s="721"/>
      <c r="U463" s="721"/>
      <c r="V463" s="722"/>
    </row>
    <row r="464" spans="8:22" x14ac:dyDescent="0.25">
      <c r="P464" s="729" t="s">
        <v>1921</v>
      </c>
      <c r="Q464" s="730"/>
      <c r="R464" s="730"/>
      <c r="S464" s="730"/>
      <c r="T464" s="730"/>
      <c r="U464" s="730"/>
      <c r="V464" s="731"/>
    </row>
    <row r="465" spans="16:22" x14ac:dyDescent="0.25">
      <c r="P465" s="732" t="s">
        <v>1928</v>
      </c>
      <c r="Q465" s="733"/>
      <c r="R465" s="733"/>
      <c r="S465" s="733"/>
      <c r="T465" s="733"/>
      <c r="U465" s="733"/>
      <c r="V465" s="734"/>
    </row>
    <row r="466" spans="16:22" ht="25.5" x14ac:dyDescent="0.25">
      <c r="P466" s="398" t="s">
        <v>130</v>
      </c>
      <c r="Q466" s="399" t="s">
        <v>132</v>
      </c>
      <c r="R466" s="400" t="s">
        <v>133</v>
      </c>
      <c r="S466" s="401" t="s">
        <v>134</v>
      </c>
      <c r="T466" s="402" t="s">
        <v>135</v>
      </c>
      <c r="U466" s="399"/>
      <c r="V466" s="403" t="s">
        <v>136</v>
      </c>
    </row>
    <row r="467" spans="16:22" x14ac:dyDescent="0.25">
      <c r="P467" s="478" t="s">
        <v>27</v>
      </c>
      <c r="Q467" s="43">
        <v>3008</v>
      </c>
      <c r="R467" s="43">
        <v>0</v>
      </c>
      <c r="S467" s="43">
        <f t="shared" ref="S467:S472" si="10">Q467*0.05*T467</f>
        <v>0</v>
      </c>
      <c r="T467" s="43"/>
      <c r="U467" s="43"/>
      <c r="V467" s="46">
        <f t="shared" ref="V467:V472" si="11">+Q467+R467+S467</f>
        <v>3008</v>
      </c>
    </row>
    <row r="468" spans="16:22" x14ac:dyDescent="0.25">
      <c r="P468" s="478" t="s">
        <v>46</v>
      </c>
      <c r="Q468" s="43">
        <v>3008</v>
      </c>
      <c r="R468" s="43">
        <v>0</v>
      </c>
      <c r="S468" s="43">
        <f t="shared" si="10"/>
        <v>0</v>
      </c>
      <c r="T468" s="43"/>
      <c r="U468" s="43"/>
      <c r="V468" s="46">
        <f t="shared" si="11"/>
        <v>3008</v>
      </c>
    </row>
    <row r="469" spans="16:22" x14ac:dyDescent="0.25">
      <c r="P469" s="138" t="s">
        <v>47</v>
      </c>
      <c r="Q469" s="43">
        <v>3008</v>
      </c>
      <c r="R469" s="43">
        <v>0</v>
      </c>
      <c r="S469" s="43">
        <f t="shared" si="10"/>
        <v>0</v>
      </c>
      <c r="T469" s="43"/>
      <c r="U469" s="43"/>
      <c r="V469" s="46">
        <f t="shared" si="11"/>
        <v>3008</v>
      </c>
    </row>
    <row r="470" spans="16:22" x14ac:dyDescent="0.25">
      <c r="P470" s="138" t="s">
        <v>48</v>
      </c>
      <c r="Q470" s="43">
        <v>3008</v>
      </c>
      <c r="R470" s="43">
        <v>0</v>
      </c>
      <c r="S470" s="43">
        <f t="shared" si="10"/>
        <v>0</v>
      </c>
      <c r="T470" s="43"/>
      <c r="U470" s="43"/>
      <c r="V470" s="46">
        <f t="shared" si="11"/>
        <v>3008</v>
      </c>
    </row>
    <row r="471" spans="16:22" x14ac:dyDescent="0.25">
      <c r="P471" s="138" t="s">
        <v>171</v>
      </c>
      <c r="Q471" s="43">
        <v>3008</v>
      </c>
      <c r="R471" s="43">
        <v>0</v>
      </c>
      <c r="S471" s="43">
        <f t="shared" si="10"/>
        <v>0</v>
      </c>
      <c r="T471" s="43"/>
      <c r="U471" s="43"/>
      <c r="V471" s="46">
        <f t="shared" si="11"/>
        <v>3008</v>
      </c>
    </row>
    <row r="472" spans="16:22" x14ac:dyDescent="0.25">
      <c r="P472" s="138" t="s">
        <v>176</v>
      </c>
      <c r="Q472" s="43">
        <v>3008</v>
      </c>
      <c r="R472" s="43">
        <v>0</v>
      </c>
      <c r="S472" s="43">
        <f t="shared" si="10"/>
        <v>0</v>
      </c>
      <c r="T472" s="43"/>
      <c r="U472" s="43"/>
      <c r="V472" s="46">
        <f t="shared" si="11"/>
        <v>3008</v>
      </c>
    </row>
    <row r="473" spans="16:22" ht="15.75" thickBot="1" x14ac:dyDescent="0.3">
      <c r="P473" s="735" t="s">
        <v>139</v>
      </c>
      <c r="Q473" s="736"/>
      <c r="R473" s="736"/>
      <c r="S473" s="736"/>
      <c r="T473" s="736"/>
      <c r="U473" s="737"/>
      <c r="V473" s="223">
        <f>SUM(V467:V472)</f>
        <v>18048</v>
      </c>
    </row>
    <row r="475" spans="16:22" ht="15.75" thickBot="1" x14ac:dyDescent="0.3"/>
    <row r="476" spans="16:22" x14ac:dyDescent="0.25">
      <c r="P476" s="720" t="s">
        <v>128</v>
      </c>
      <c r="Q476" s="721"/>
      <c r="R476" s="721"/>
      <c r="S476" s="721"/>
      <c r="T476" s="721"/>
      <c r="U476" s="721"/>
      <c r="V476" s="722"/>
    </row>
    <row r="477" spans="16:22" x14ac:dyDescent="0.25">
      <c r="P477" s="729" t="s">
        <v>1894</v>
      </c>
      <c r="Q477" s="730"/>
      <c r="R477" s="730"/>
      <c r="S477" s="730"/>
      <c r="T477" s="730"/>
      <c r="U477" s="730"/>
      <c r="V477" s="731"/>
    </row>
    <row r="478" spans="16:22" x14ac:dyDescent="0.25">
      <c r="P478" s="732" t="s">
        <v>1928</v>
      </c>
      <c r="Q478" s="733"/>
      <c r="R478" s="733"/>
      <c r="S478" s="733"/>
      <c r="T478" s="733"/>
      <c r="U478" s="733"/>
      <c r="V478" s="734"/>
    </row>
    <row r="479" spans="16:22" ht="25.5" x14ac:dyDescent="0.25">
      <c r="P479" s="398" t="s">
        <v>130</v>
      </c>
      <c r="Q479" s="399" t="s">
        <v>132</v>
      </c>
      <c r="R479" s="400" t="s">
        <v>133</v>
      </c>
      <c r="S479" s="401" t="s">
        <v>134</v>
      </c>
      <c r="T479" s="402" t="s">
        <v>135</v>
      </c>
      <c r="U479" s="399"/>
      <c r="V479" s="403" t="s">
        <v>136</v>
      </c>
    </row>
    <row r="480" spans="16:22" x14ac:dyDescent="0.25">
      <c r="P480" s="478" t="s">
        <v>4</v>
      </c>
      <c r="Q480" s="43">
        <v>3200</v>
      </c>
      <c r="R480" s="43">
        <v>150</v>
      </c>
      <c r="S480" s="43">
        <f>Q480*0.05</f>
        <v>160</v>
      </c>
      <c r="T480" s="43"/>
      <c r="U480" s="43"/>
      <c r="V480" s="46">
        <f>+Q480+R480+S480</f>
        <v>3510</v>
      </c>
    </row>
    <row r="481" spans="16:22" ht="15.75" thickBot="1" x14ac:dyDescent="0.3">
      <c r="P481" s="735" t="s">
        <v>139</v>
      </c>
      <c r="Q481" s="736"/>
      <c r="R481" s="736"/>
      <c r="S481" s="736"/>
      <c r="T481" s="736"/>
      <c r="U481" s="737"/>
      <c r="V481" s="223">
        <f>SUM(V480:V480)</f>
        <v>3510</v>
      </c>
    </row>
    <row r="483" spans="16:22" ht="15.75" thickBot="1" x14ac:dyDescent="0.3"/>
    <row r="484" spans="16:22" x14ac:dyDescent="0.25">
      <c r="P484" s="720" t="s">
        <v>128</v>
      </c>
      <c r="Q484" s="721"/>
      <c r="R484" s="721"/>
      <c r="S484" s="721"/>
      <c r="T484" s="721"/>
      <c r="U484" s="721"/>
      <c r="V484" s="722"/>
    </row>
    <row r="485" spans="16:22" x14ac:dyDescent="0.25">
      <c r="P485" s="729" t="s">
        <v>1935</v>
      </c>
      <c r="Q485" s="730"/>
      <c r="R485" s="730"/>
      <c r="S485" s="730"/>
      <c r="T485" s="730"/>
      <c r="U485" s="730"/>
      <c r="V485" s="731"/>
    </row>
    <row r="486" spans="16:22" x14ac:dyDescent="0.25">
      <c r="P486" s="732" t="s">
        <v>1928</v>
      </c>
      <c r="Q486" s="733"/>
      <c r="R486" s="733"/>
      <c r="S486" s="733"/>
      <c r="T486" s="733"/>
      <c r="U486" s="733"/>
      <c r="V486" s="734"/>
    </row>
    <row r="487" spans="16:22" ht="25.5" x14ac:dyDescent="0.25">
      <c r="P487" s="398" t="s">
        <v>130</v>
      </c>
      <c r="Q487" s="399" t="s">
        <v>132</v>
      </c>
      <c r="R487" s="400" t="s">
        <v>133</v>
      </c>
      <c r="S487" s="401" t="s">
        <v>134</v>
      </c>
      <c r="T487" s="402" t="s">
        <v>135</v>
      </c>
      <c r="U487" s="399"/>
      <c r="V487" s="403" t="s">
        <v>136</v>
      </c>
    </row>
    <row r="488" spans="16:22" x14ac:dyDescent="0.25">
      <c r="P488" s="478" t="s">
        <v>53</v>
      </c>
      <c r="Q488" s="43">
        <v>100</v>
      </c>
      <c r="R488" s="43"/>
      <c r="S488" s="43"/>
      <c r="T488" s="43"/>
      <c r="U488" s="43"/>
      <c r="V488" s="46">
        <v>100</v>
      </c>
    </row>
    <row r="489" spans="16:22" x14ac:dyDescent="0.25">
      <c r="P489" s="478" t="s">
        <v>220</v>
      </c>
      <c r="Q489" s="43">
        <v>3200</v>
      </c>
      <c r="R489" s="43"/>
      <c r="S489" s="43"/>
      <c r="T489" s="43"/>
      <c r="U489" s="43"/>
      <c r="V489" s="46">
        <f>SUM(Q489:U489)</f>
        <v>3200</v>
      </c>
    </row>
    <row r="490" spans="16:22" x14ac:dyDescent="0.25">
      <c r="P490" s="478" t="s">
        <v>4</v>
      </c>
      <c r="Q490" s="43">
        <v>3200</v>
      </c>
      <c r="R490" s="43"/>
      <c r="S490" s="43"/>
      <c r="T490" s="43"/>
      <c r="U490" s="43"/>
      <c r="V490" s="46">
        <f>+Q490+R490+S490</f>
        <v>3200</v>
      </c>
    </row>
    <row r="491" spans="16:22" x14ac:dyDescent="0.25">
      <c r="P491" s="478" t="s">
        <v>27</v>
      </c>
      <c r="Q491" s="43">
        <v>3200</v>
      </c>
      <c r="R491" s="43"/>
      <c r="S491" s="43"/>
      <c r="T491" s="43"/>
      <c r="U491" s="43"/>
      <c r="V491" s="46">
        <f>+Q491+R491+S491</f>
        <v>3200</v>
      </c>
    </row>
    <row r="492" spans="16:22" ht="15.75" thickBot="1" x14ac:dyDescent="0.3">
      <c r="P492" s="735" t="s">
        <v>139</v>
      </c>
      <c r="Q492" s="736"/>
      <c r="R492" s="736"/>
      <c r="S492" s="736"/>
      <c r="T492" s="736"/>
      <c r="U492" s="737"/>
      <c r="V492" s="223">
        <f>SUM(V488:V491)</f>
        <v>9700</v>
      </c>
    </row>
    <row r="495" spans="16:22" ht="15.75" thickBot="1" x14ac:dyDescent="0.3"/>
    <row r="496" spans="16:22" x14ac:dyDescent="0.25">
      <c r="P496" s="720" t="s">
        <v>128</v>
      </c>
      <c r="Q496" s="721"/>
      <c r="R496" s="721"/>
      <c r="S496" s="721"/>
      <c r="T496" s="721"/>
      <c r="U496" s="721"/>
      <c r="V496" s="722"/>
    </row>
    <row r="497" spans="16:22" x14ac:dyDescent="0.25">
      <c r="P497" s="729" t="s">
        <v>1936</v>
      </c>
      <c r="Q497" s="730"/>
      <c r="R497" s="730"/>
      <c r="S497" s="730"/>
      <c r="T497" s="730"/>
      <c r="U497" s="730"/>
      <c r="V497" s="731"/>
    </row>
    <row r="498" spans="16:22" x14ac:dyDescent="0.25">
      <c r="P498" s="732" t="s">
        <v>1924</v>
      </c>
      <c r="Q498" s="733"/>
      <c r="R498" s="733"/>
      <c r="S498" s="733"/>
      <c r="T498" s="733"/>
      <c r="U498" s="733"/>
      <c r="V498" s="734"/>
    </row>
    <row r="499" spans="16:22" ht="25.5" x14ac:dyDescent="0.25">
      <c r="P499" s="398" t="s">
        <v>130</v>
      </c>
      <c r="Q499" s="399" t="s">
        <v>132</v>
      </c>
      <c r="R499" s="400" t="s">
        <v>133</v>
      </c>
      <c r="S499" s="401" t="s">
        <v>134</v>
      </c>
      <c r="T499" s="402" t="s">
        <v>135</v>
      </c>
      <c r="U499" s="399"/>
      <c r="V499" s="403" t="s">
        <v>136</v>
      </c>
    </row>
    <row r="500" spans="16:22" x14ac:dyDescent="0.25">
      <c r="P500" s="138" t="s">
        <v>4</v>
      </c>
      <c r="Q500" s="43">
        <v>3200</v>
      </c>
      <c r="R500" s="43">
        <v>150</v>
      </c>
      <c r="S500" s="43">
        <f>Q500*0.05*T500</f>
        <v>160</v>
      </c>
      <c r="T500" s="43">
        <v>1</v>
      </c>
      <c r="U500" s="43"/>
      <c r="V500" s="46">
        <f>+Q500+R500+S500</f>
        <v>3510</v>
      </c>
    </row>
    <row r="501" spans="16:22" x14ac:dyDescent="0.25">
      <c r="P501" s="138" t="s">
        <v>27</v>
      </c>
      <c r="Q501" s="43">
        <v>3200</v>
      </c>
      <c r="R501" s="43">
        <v>150</v>
      </c>
      <c r="S501" s="43">
        <f>Q501*0.05*T501</f>
        <v>0</v>
      </c>
      <c r="T501" s="43">
        <v>0</v>
      </c>
      <c r="U501" s="43"/>
      <c r="V501" s="46">
        <f>+Q501+R501+S501</f>
        <v>3350</v>
      </c>
    </row>
    <row r="502" spans="16:22" ht="15.75" thickBot="1" x14ac:dyDescent="0.3">
      <c r="P502" s="735" t="s">
        <v>139</v>
      </c>
      <c r="Q502" s="736"/>
      <c r="R502" s="736"/>
      <c r="S502" s="736"/>
      <c r="T502" s="736"/>
      <c r="U502" s="737"/>
      <c r="V502" s="223">
        <f>SUM(V500:V501)</f>
        <v>6860</v>
      </c>
    </row>
    <row r="505" spans="16:22" ht="15.75" thickBot="1" x14ac:dyDescent="0.3"/>
    <row r="506" spans="16:22" x14ac:dyDescent="0.25">
      <c r="P506" s="720" t="s">
        <v>128</v>
      </c>
      <c r="Q506" s="721"/>
      <c r="R506" s="721"/>
      <c r="S506" s="721"/>
      <c r="T506" s="721"/>
      <c r="U506" s="721"/>
      <c r="V506" s="722"/>
    </row>
    <row r="507" spans="16:22" x14ac:dyDescent="0.25">
      <c r="P507" s="729" t="s">
        <v>1934</v>
      </c>
      <c r="Q507" s="730"/>
      <c r="R507" s="730"/>
      <c r="S507" s="730"/>
      <c r="T507" s="730"/>
      <c r="U507" s="730"/>
      <c r="V507" s="731"/>
    </row>
    <row r="508" spans="16:22" x14ac:dyDescent="0.25">
      <c r="P508" s="732" t="s">
        <v>1888</v>
      </c>
      <c r="Q508" s="733"/>
      <c r="R508" s="733"/>
      <c r="S508" s="733"/>
      <c r="T508" s="733"/>
      <c r="U508" s="733"/>
      <c r="V508" s="734"/>
    </row>
    <row r="509" spans="16:22" ht="25.5" x14ac:dyDescent="0.25">
      <c r="P509" s="398" t="s">
        <v>130</v>
      </c>
      <c r="Q509" s="399" t="s">
        <v>132</v>
      </c>
      <c r="R509" s="400" t="s">
        <v>133</v>
      </c>
      <c r="S509" s="401" t="s">
        <v>134</v>
      </c>
      <c r="T509" s="402" t="s">
        <v>135</v>
      </c>
      <c r="U509" s="399"/>
      <c r="V509" s="403" t="s">
        <v>136</v>
      </c>
    </row>
    <row r="510" spans="16:22" x14ac:dyDescent="0.25">
      <c r="P510" s="138" t="s">
        <v>53</v>
      </c>
      <c r="Q510" s="43">
        <v>3200</v>
      </c>
      <c r="R510" s="43">
        <v>150</v>
      </c>
      <c r="S510" s="43">
        <f>Q510*0.05*T510</f>
        <v>480</v>
      </c>
      <c r="T510" s="43">
        <v>3</v>
      </c>
      <c r="U510" s="43"/>
      <c r="V510" s="46">
        <f>+Q510+R510+S510</f>
        <v>3830</v>
      </c>
    </row>
    <row r="511" spans="16:22" x14ac:dyDescent="0.25">
      <c r="P511" s="138" t="s">
        <v>220</v>
      </c>
      <c r="Q511" s="43">
        <v>3200</v>
      </c>
      <c r="R511" s="43">
        <v>150</v>
      </c>
      <c r="S511" s="43">
        <f>Q511*0.05*T511</f>
        <v>320</v>
      </c>
      <c r="T511" s="43">
        <v>2</v>
      </c>
      <c r="U511" s="43"/>
      <c r="V511" s="46">
        <f>+Q511+R511+S511</f>
        <v>3670</v>
      </c>
    </row>
    <row r="512" spans="16:22" x14ac:dyDescent="0.25">
      <c r="P512" s="138" t="s">
        <v>4</v>
      </c>
      <c r="Q512" s="43">
        <v>3200</v>
      </c>
      <c r="R512" s="43">
        <v>150</v>
      </c>
      <c r="S512" s="43">
        <f>Q512*0.05*T512</f>
        <v>160</v>
      </c>
      <c r="T512" s="43">
        <v>1</v>
      </c>
      <c r="U512" s="43"/>
      <c r="V512" s="46">
        <f>+Q512+R512+S512</f>
        <v>3510</v>
      </c>
    </row>
    <row r="513" spans="16:22" x14ac:dyDescent="0.25">
      <c r="P513" s="138" t="s">
        <v>27</v>
      </c>
      <c r="Q513" s="43">
        <v>3200</v>
      </c>
      <c r="R513" s="43">
        <v>150</v>
      </c>
      <c r="S513" s="43">
        <f>Q513*0.05*T513</f>
        <v>0</v>
      </c>
      <c r="T513" s="43">
        <v>0</v>
      </c>
      <c r="U513" s="43"/>
      <c r="V513" s="46">
        <f>+Q513+R513+S513</f>
        <v>3350</v>
      </c>
    </row>
    <row r="514" spans="16:22" ht="15.75" thickBot="1" x14ac:dyDescent="0.3">
      <c r="P514" s="735" t="s">
        <v>139</v>
      </c>
      <c r="Q514" s="736"/>
      <c r="R514" s="736"/>
      <c r="S514" s="736"/>
      <c r="T514" s="736"/>
      <c r="U514" s="737"/>
      <c r="V514" s="223">
        <f>SUM(V510:V513)</f>
        <v>14360</v>
      </c>
    </row>
    <row r="516" spans="16:22" ht="15.75" thickBot="1" x14ac:dyDescent="0.3"/>
    <row r="517" spans="16:22" x14ac:dyDescent="0.25">
      <c r="P517" s="720" t="s">
        <v>128</v>
      </c>
      <c r="Q517" s="721"/>
      <c r="R517" s="721"/>
      <c r="S517" s="721"/>
      <c r="T517" s="721"/>
      <c r="U517" s="721"/>
      <c r="V517" s="722"/>
    </row>
    <row r="518" spans="16:22" x14ac:dyDescent="0.25">
      <c r="P518" s="729" t="s">
        <v>1941</v>
      </c>
      <c r="Q518" s="730"/>
      <c r="R518" s="730"/>
      <c r="S518" s="730"/>
      <c r="T518" s="730"/>
      <c r="U518" s="730"/>
      <c r="V518" s="731"/>
    </row>
    <row r="519" spans="16:22" x14ac:dyDescent="0.25">
      <c r="P519" s="732" t="s">
        <v>1888</v>
      </c>
      <c r="Q519" s="733"/>
      <c r="R519" s="733"/>
      <c r="S519" s="733"/>
      <c r="T519" s="733"/>
      <c r="U519" s="733"/>
      <c r="V519" s="734"/>
    </row>
    <row r="520" spans="16:22" ht="25.5" x14ac:dyDescent="0.25">
      <c r="P520" s="398" t="s">
        <v>130</v>
      </c>
      <c r="Q520" s="399" t="s">
        <v>132</v>
      </c>
      <c r="R520" s="400" t="s">
        <v>133</v>
      </c>
      <c r="S520" s="401" t="s">
        <v>134</v>
      </c>
      <c r="T520" s="402" t="s">
        <v>135</v>
      </c>
      <c r="U520" s="399"/>
      <c r="V520" s="403" t="s">
        <v>136</v>
      </c>
    </row>
    <row r="521" spans="16:22" hidden="1" x14ac:dyDescent="0.25">
      <c r="P521" s="483" t="s">
        <v>1942</v>
      </c>
      <c r="Q521" s="484">
        <v>3200</v>
      </c>
      <c r="R521" s="485"/>
      <c r="S521" s="486"/>
      <c r="T521" s="487"/>
      <c r="U521" s="488"/>
      <c r="V521" s="489"/>
    </row>
    <row r="522" spans="16:22" hidden="1" x14ac:dyDescent="0.25">
      <c r="P522" s="483" t="s">
        <v>1943</v>
      </c>
      <c r="Q522" s="484">
        <v>3200</v>
      </c>
      <c r="R522" s="485"/>
      <c r="S522" s="486"/>
      <c r="T522" s="487"/>
      <c r="U522" s="488"/>
      <c r="V522" s="489"/>
    </row>
    <row r="523" spans="16:22" x14ac:dyDescent="0.25">
      <c r="P523" s="483"/>
      <c r="Q523" s="484">
        <v>3200</v>
      </c>
      <c r="R523" s="485"/>
      <c r="S523" s="486"/>
      <c r="T523" s="487"/>
      <c r="U523" s="488"/>
      <c r="V523" s="489"/>
    </row>
    <row r="524" spans="16:22" ht="15.75" customHeight="1" x14ac:dyDescent="0.25">
      <c r="P524" s="483"/>
      <c r="Q524" s="484">
        <v>3200</v>
      </c>
      <c r="R524" s="485"/>
      <c r="S524" s="486"/>
      <c r="T524" s="487"/>
      <c r="U524" s="488"/>
      <c r="V524" s="489"/>
    </row>
    <row r="525" spans="16:22" x14ac:dyDescent="0.25">
      <c r="P525" s="138" t="s">
        <v>219</v>
      </c>
      <c r="Q525" s="43">
        <v>3200</v>
      </c>
      <c r="R525" s="43">
        <v>150</v>
      </c>
      <c r="S525" s="43">
        <f>+Q525*0.05*T525</f>
        <v>640</v>
      </c>
      <c r="T525" s="43">
        <v>4</v>
      </c>
      <c r="U525" s="43"/>
      <c r="V525" s="46">
        <f>+Q525+R525+S525</f>
        <v>3990</v>
      </c>
    </row>
    <row r="526" spans="16:22" x14ac:dyDescent="0.25">
      <c r="P526" s="138" t="s">
        <v>53</v>
      </c>
      <c r="Q526" s="43">
        <v>3200</v>
      </c>
      <c r="R526" s="43">
        <v>150</v>
      </c>
      <c r="S526" s="43">
        <f>+Q526*0.05*T526</f>
        <v>480</v>
      </c>
      <c r="T526" s="43">
        <v>3</v>
      </c>
      <c r="U526" s="43"/>
      <c r="V526" s="46">
        <f>+Q526+R526+S526</f>
        <v>3830</v>
      </c>
    </row>
    <row r="527" spans="16:22" x14ac:dyDescent="0.25">
      <c r="P527" s="138" t="s">
        <v>220</v>
      </c>
      <c r="Q527" s="43">
        <v>3200</v>
      </c>
      <c r="R527" s="43">
        <v>150</v>
      </c>
      <c r="S527" s="43">
        <f>+Q527*0.05*T527</f>
        <v>320</v>
      </c>
      <c r="T527" s="43">
        <v>2</v>
      </c>
      <c r="U527" s="43"/>
      <c r="V527" s="46">
        <f>+Q527+R527+S527</f>
        <v>3670</v>
      </c>
    </row>
    <row r="528" spans="16:22" x14ac:dyDescent="0.25">
      <c r="P528" s="138" t="s">
        <v>4</v>
      </c>
      <c r="Q528" s="43">
        <v>3200</v>
      </c>
      <c r="R528" s="43">
        <v>150</v>
      </c>
      <c r="S528" s="43">
        <f>+Q528*0.05*T528</f>
        <v>160</v>
      </c>
      <c r="T528" s="43">
        <v>1</v>
      </c>
      <c r="U528" s="43"/>
      <c r="V528" s="46">
        <f>+Q528+R528+S528</f>
        <v>3510</v>
      </c>
    </row>
    <row r="529" spans="16:23" x14ac:dyDescent="0.25">
      <c r="P529" s="490" t="s">
        <v>27</v>
      </c>
      <c r="Q529" s="43">
        <v>3200</v>
      </c>
      <c r="R529" s="43">
        <v>150</v>
      </c>
      <c r="S529" s="43">
        <f>+Q529*0.05*T529</f>
        <v>0</v>
      </c>
      <c r="T529" s="43">
        <v>0</v>
      </c>
      <c r="U529" s="43"/>
      <c r="V529" s="46">
        <f>+Q529+R529+S529</f>
        <v>3350</v>
      </c>
    </row>
    <row r="530" spans="16:23" ht="15.75" thickBot="1" x14ac:dyDescent="0.3">
      <c r="P530" s="735" t="s">
        <v>139</v>
      </c>
      <c r="Q530" s="736"/>
      <c r="R530" s="736"/>
      <c r="S530" s="736"/>
      <c r="T530" s="736"/>
      <c r="U530" s="737"/>
      <c r="V530" s="223">
        <f>SUM(V525:V529)</f>
        <v>18350</v>
      </c>
    </row>
    <row r="537" spans="16:23" x14ac:dyDescent="0.25">
      <c r="R537">
        <v>22400</v>
      </c>
      <c r="S537">
        <f>+R537-7680</f>
        <v>14720</v>
      </c>
    </row>
    <row r="538" spans="16:23" x14ac:dyDescent="0.25">
      <c r="W538">
        <f>3300*0.05</f>
        <v>165</v>
      </c>
    </row>
    <row r="539" spans="16:23" x14ac:dyDescent="0.25">
      <c r="S539">
        <f>+S537-11520</f>
        <v>3200</v>
      </c>
    </row>
    <row r="541" spans="16:23" ht="15.75" thickBot="1" x14ac:dyDescent="0.3"/>
    <row r="542" spans="16:23" x14ac:dyDescent="0.25">
      <c r="P542" s="720" t="s">
        <v>128</v>
      </c>
      <c r="Q542" s="721"/>
      <c r="R542" s="721"/>
      <c r="S542" s="721"/>
      <c r="T542" s="721"/>
      <c r="U542" s="721"/>
      <c r="V542" s="722"/>
    </row>
    <row r="543" spans="16:23" x14ac:dyDescent="0.25">
      <c r="P543" s="729" t="s">
        <v>1944</v>
      </c>
      <c r="Q543" s="730"/>
      <c r="R543" s="730"/>
      <c r="S543" s="730"/>
      <c r="T543" s="730"/>
      <c r="U543" s="730"/>
      <c r="V543" s="731"/>
    </row>
    <row r="544" spans="16:23" x14ac:dyDescent="0.25">
      <c r="P544" s="732" t="s">
        <v>1933</v>
      </c>
      <c r="Q544" s="733"/>
      <c r="R544" s="733"/>
      <c r="S544" s="733"/>
      <c r="T544" s="733"/>
      <c r="U544" s="733"/>
      <c r="V544" s="734"/>
    </row>
    <row r="545" spans="16:22" ht="25.5" x14ac:dyDescent="0.25">
      <c r="P545" s="398" t="s">
        <v>130</v>
      </c>
      <c r="Q545" s="399" t="s">
        <v>132</v>
      </c>
      <c r="R545" s="400" t="s">
        <v>133</v>
      </c>
      <c r="S545" s="401" t="s">
        <v>134</v>
      </c>
      <c r="T545" s="402" t="s">
        <v>135</v>
      </c>
      <c r="U545" s="399"/>
      <c r="V545" s="403" t="s">
        <v>136</v>
      </c>
    </row>
    <row r="546" spans="16:22" x14ac:dyDescent="0.25">
      <c r="P546" s="138" t="s">
        <v>220</v>
      </c>
      <c r="Q546" s="43">
        <v>3300</v>
      </c>
      <c r="R546" s="43">
        <v>150</v>
      </c>
      <c r="S546" s="43">
        <f>Q546*0.05*T546</f>
        <v>330</v>
      </c>
      <c r="T546" s="43">
        <v>2</v>
      </c>
      <c r="U546" s="43"/>
      <c r="V546" s="46"/>
    </row>
    <row r="547" spans="16:22" x14ac:dyDescent="0.25">
      <c r="P547" s="138" t="s">
        <v>4</v>
      </c>
      <c r="Q547" s="43">
        <v>3300</v>
      </c>
      <c r="R547" s="43">
        <v>150</v>
      </c>
      <c r="S547" s="43">
        <f>Q547*0.05*T547</f>
        <v>165</v>
      </c>
      <c r="T547" s="43">
        <v>1</v>
      </c>
      <c r="U547" s="43"/>
      <c r="V547" s="46">
        <f>+Q547+R547+S547</f>
        <v>3615</v>
      </c>
    </row>
    <row r="548" spans="16:22" x14ac:dyDescent="0.25">
      <c r="P548" s="138" t="s">
        <v>27</v>
      </c>
      <c r="Q548" s="43">
        <v>3300</v>
      </c>
      <c r="R548" s="43">
        <v>150</v>
      </c>
      <c r="S548" s="43">
        <f>Q548*0.05*T548</f>
        <v>0</v>
      </c>
      <c r="T548" s="43">
        <v>0</v>
      </c>
      <c r="U548" s="43"/>
      <c r="V548" s="46">
        <f>+Q548+R548+S548</f>
        <v>3450</v>
      </c>
    </row>
    <row r="549" spans="16:22" ht="15.75" thickBot="1" x14ac:dyDescent="0.3">
      <c r="P549" s="735" t="s">
        <v>139</v>
      </c>
      <c r="Q549" s="736"/>
      <c r="R549" s="736"/>
      <c r="S549" s="736"/>
      <c r="T549" s="736"/>
      <c r="U549" s="737"/>
      <c r="V549" s="223">
        <f>SUM(V546:V548)</f>
        <v>7065</v>
      </c>
    </row>
  </sheetData>
  <mergeCells count="158">
    <mergeCell ref="P530:U530"/>
    <mergeCell ref="P542:V542"/>
    <mergeCell ref="P543:V543"/>
    <mergeCell ref="P544:V544"/>
    <mergeCell ref="P549:U549"/>
    <mergeCell ref="P507:V507"/>
    <mergeCell ref="P508:V508"/>
    <mergeCell ref="P514:U514"/>
    <mergeCell ref="P517:V517"/>
    <mergeCell ref="P518:V518"/>
    <mergeCell ref="P519:V519"/>
    <mergeCell ref="P492:U492"/>
    <mergeCell ref="P496:V496"/>
    <mergeCell ref="P497:V497"/>
    <mergeCell ref="P498:V498"/>
    <mergeCell ref="P502:U502"/>
    <mergeCell ref="P506:V506"/>
    <mergeCell ref="P477:V477"/>
    <mergeCell ref="P478:V478"/>
    <mergeCell ref="P481:U481"/>
    <mergeCell ref="P484:V484"/>
    <mergeCell ref="P485:V485"/>
    <mergeCell ref="P486:V486"/>
    <mergeCell ref="H462:M462"/>
    <mergeCell ref="P463:V463"/>
    <mergeCell ref="P464:V464"/>
    <mergeCell ref="P465:V465"/>
    <mergeCell ref="P473:U473"/>
    <mergeCell ref="P476:V476"/>
    <mergeCell ref="P454:V454"/>
    <mergeCell ref="P455:V455"/>
    <mergeCell ref="H456:N456"/>
    <mergeCell ref="H457:N457"/>
    <mergeCell ref="H458:N458"/>
    <mergeCell ref="P459:U459"/>
    <mergeCell ref="H442:M442"/>
    <mergeCell ref="H446:N446"/>
    <mergeCell ref="H447:N447"/>
    <mergeCell ref="H448:N448"/>
    <mergeCell ref="P448:U448"/>
    <mergeCell ref="H453:M453"/>
    <mergeCell ref="P453:V453"/>
    <mergeCell ref="H431:N431"/>
    <mergeCell ref="H432:N432"/>
    <mergeCell ref="P437:U437"/>
    <mergeCell ref="P439:V439"/>
    <mergeCell ref="P440:V440"/>
    <mergeCell ref="P441:V441"/>
    <mergeCell ref="H424:N424"/>
    <mergeCell ref="P425:V425"/>
    <mergeCell ref="P426:V426"/>
    <mergeCell ref="P427:V427"/>
    <mergeCell ref="H428:M428"/>
    <mergeCell ref="H430:N430"/>
    <mergeCell ref="H410:N410"/>
    <mergeCell ref="H411:N411"/>
    <mergeCell ref="H412:N412"/>
    <mergeCell ref="H420:M420"/>
    <mergeCell ref="H422:N422"/>
    <mergeCell ref="H423:N423"/>
    <mergeCell ref="H398:N398"/>
    <mergeCell ref="P398:V398"/>
    <mergeCell ref="H399:N399"/>
    <mergeCell ref="H400:N400"/>
    <mergeCell ref="P404:U404"/>
    <mergeCell ref="H406:M406"/>
    <mergeCell ref="H385:M385"/>
    <mergeCell ref="H388:N388"/>
    <mergeCell ref="H389:N389"/>
    <mergeCell ref="H390:N390"/>
    <mergeCell ref="P395:V395"/>
    <mergeCell ref="H396:M396"/>
    <mergeCell ref="P396:V396"/>
    <mergeCell ref="H368:N368"/>
    <mergeCell ref="H369:N369"/>
    <mergeCell ref="H375:M375"/>
    <mergeCell ref="H378:N378"/>
    <mergeCell ref="H379:N379"/>
    <mergeCell ref="H380:N380"/>
    <mergeCell ref="H356:M356"/>
    <mergeCell ref="H359:N359"/>
    <mergeCell ref="H360:N360"/>
    <mergeCell ref="H361:N361"/>
    <mergeCell ref="H365:M365"/>
    <mergeCell ref="H367:N367"/>
    <mergeCell ref="H343:N343"/>
    <mergeCell ref="H344:N344"/>
    <mergeCell ref="H348:M348"/>
    <mergeCell ref="H350:N350"/>
    <mergeCell ref="H351:N351"/>
    <mergeCell ref="H352:N352"/>
    <mergeCell ref="H318:N318"/>
    <mergeCell ref="H330:N330"/>
    <mergeCell ref="H331:N331"/>
    <mergeCell ref="H332:N332"/>
    <mergeCell ref="H336:M336"/>
    <mergeCell ref="H342:N342"/>
    <mergeCell ref="A306:B306"/>
    <mergeCell ref="H308:N308"/>
    <mergeCell ref="B314:F314"/>
    <mergeCell ref="H315:N315"/>
    <mergeCell ref="H316:N316"/>
    <mergeCell ref="H317:N317"/>
    <mergeCell ref="B219:F219"/>
    <mergeCell ref="B230:F230"/>
    <mergeCell ref="B242:F242"/>
    <mergeCell ref="B298:F298"/>
    <mergeCell ref="A302:B302"/>
    <mergeCell ref="H305:N305"/>
    <mergeCell ref="H178:N178"/>
    <mergeCell ref="H180:K180"/>
    <mergeCell ref="H181:N181"/>
    <mergeCell ref="B189:F189"/>
    <mergeCell ref="B198:F198"/>
    <mergeCell ref="B208:F208"/>
    <mergeCell ref="H150:N150"/>
    <mergeCell ref="B153:F153"/>
    <mergeCell ref="H153:N153"/>
    <mergeCell ref="B164:F164"/>
    <mergeCell ref="I167:K167"/>
    <mergeCell ref="B177:F177"/>
    <mergeCell ref="H128:N128"/>
    <mergeCell ref="B130:F130"/>
    <mergeCell ref="H131:N131"/>
    <mergeCell ref="B140:F140"/>
    <mergeCell ref="H140:N140"/>
    <mergeCell ref="H143:N143"/>
    <mergeCell ref="B96:F96"/>
    <mergeCell ref="H101:N101"/>
    <mergeCell ref="H104:N104"/>
    <mergeCell ref="B108:F108"/>
    <mergeCell ref="H116:N116"/>
    <mergeCell ref="B119:F119"/>
    <mergeCell ref="H119:N119"/>
    <mergeCell ref="B72:F72"/>
    <mergeCell ref="H73:N73"/>
    <mergeCell ref="H76:N76"/>
    <mergeCell ref="B84:F84"/>
    <mergeCell ref="H87:N87"/>
    <mergeCell ref="H90:N90"/>
    <mergeCell ref="B44:F44"/>
    <mergeCell ref="H51:N51"/>
    <mergeCell ref="A54:F54"/>
    <mergeCell ref="H54:N54"/>
    <mergeCell ref="B62:F62"/>
    <mergeCell ref="H63:N63"/>
    <mergeCell ref="H21:N21"/>
    <mergeCell ref="H24:N24"/>
    <mergeCell ref="B33:F33"/>
    <mergeCell ref="H34:N34"/>
    <mergeCell ref="A37:B37"/>
    <mergeCell ref="H37:N37"/>
    <mergeCell ref="A1:F1"/>
    <mergeCell ref="H1:N1"/>
    <mergeCell ref="B3:F3"/>
    <mergeCell ref="H3:N3"/>
    <mergeCell ref="H6:N6"/>
    <mergeCell ref="B20:F20"/>
  </mergeCells>
  <hyperlinks>
    <hyperlink ref="E4" display="durarqui81@hotmail.com" xr:uid="{00000000-0004-0000-0000-000000000000}"/>
  </hyperlinks>
  <pageMargins left="0.74803149606299213" right="0.74803149606299213" top="1.1811023622047245" bottom="0.98425196850393704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6"/>
  <sheetViews>
    <sheetView zoomScale="90" zoomScaleNormal="90" workbookViewId="0">
      <selection activeCell="L22" sqref="L22"/>
    </sheetView>
  </sheetViews>
  <sheetFormatPr baseColWidth="10" defaultColWidth="11.42578125" defaultRowHeight="15" x14ac:dyDescent="0.25"/>
  <cols>
    <col min="1" max="1" width="17.140625" customWidth="1"/>
    <col min="3" max="4" width="12.85546875" customWidth="1"/>
    <col min="9" max="9" width="14.140625" customWidth="1"/>
    <col min="10" max="10" width="14.42578125" bestFit="1" customWidth="1"/>
    <col min="11" max="11" width="12.42578125" bestFit="1" customWidth="1"/>
    <col min="12" max="12" width="9.140625" customWidth="1"/>
    <col min="13" max="13" width="8.28515625" customWidth="1"/>
    <col min="14" max="14" width="7.28515625" customWidth="1"/>
    <col min="15" max="16" width="9.140625" bestFit="1" customWidth="1"/>
    <col min="17" max="17" width="11.85546875" bestFit="1" customWidth="1"/>
    <col min="18" max="18" width="9.140625" bestFit="1" customWidth="1"/>
    <col min="20" max="20" width="12.28515625" customWidth="1"/>
    <col min="21" max="21" width="10" customWidth="1"/>
    <col min="22" max="22" width="8.7109375" customWidth="1"/>
    <col min="23" max="23" width="9.28515625" style="497" customWidth="1"/>
    <col min="24" max="24" width="10.28515625" customWidth="1"/>
    <col min="25" max="25" width="10.5703125" customWidth="1"/>
    <col min="26" max="26" width="9.140625" customWidth="1"/>
    <col min="27" max="27" width="10.7109375" customWidth="1"/>
    <col min="28" max="28" width="9.42578125" customWidth="1"/>
  </cols>
  <sheetData>
    <row r="1" spans="1:18" ht="15.75" thickBot="1" x14ac:dyDescent="0.3">
      <c r="A1" s="738" t="s">
        <v>128</v>
      </c>
      <c r="B1" s="739"/>
      <c r="C1" s="739"/>
      <c r="D1" s="739"/>
      <c r="E1" s="739"/>
      <c r="F1" s="739"/>
      <c r="G1" s="740"/>
      <c r="I1" s="738" t="s">
        <v>128</v>
      </c>
      <c r="J1" s="739"/>
      <c r="K1" s="739"/>
      <c r="L1" s="739"/>
      <c r="M1" s="739"/>
      <c r="N1" s="739"/>
      <c r="O1" s="739"/>
      <c r="P1" s="740"/>
      <c r="Q1" s="491"/>
      <c r="R1" s="491"/>
    </row>
    <row r="2" spans="1:18" ht="15.75" thickBot="1" x14ac:dyDescent="0.3">
      <c r="A2" s="741" t="s">
        <v>1945</v>
      </c>
      <c r="B2" s="742"/>
      <c r="C2" s="742"/>
      <c r="D2" s="742"/>
      <c r="E2" s="742"/>
      <c r="F2" s="742"/>
      <c r="G2" s="743"/>
      <c r="I2" s="741" t="s">
        <v>1946</v>
      </c>
      <c r="J2" s="742"/>
      <c r="K2" s="742"/>
      <c r="L2" s="742"/>
      <c r="M2" s="742"/>
      <c r="N2" s="742"/>
      <c r="O2" s="742"/>
      <c r="P2" s="743"/>
      <c r="Q2" s="469"/>
      <c r="R2" s="469"/>
    </row>
    <row r="3" spans="1:18" ht="15.75" thickBot="1" x14ac:dyDescent="0.3">
      <c r="A3" s="747" t="s">
        <v>1928</v>
      </c>
      <c r="B3" s="748"/>
      <c r="C3" s="748"/>
      <c r="D3" s="748"/>
      <c r="E3" s="748"/>
      <c r="F3" s="748"/>
      <c r="G3" s="749"/>
      <c r="I3" s="747" t="s">
        <v>1928</v>
      </c>
      <c r="J3" s="748"/>
      <c r="K3" s="748"/>
      <c r="L3" s="748"/>
      <c r="M3" s="748"/>
      <c r="N3" s="748"/>
      <c r="O3" s="748"/>
      <c r="P3" s="749"/>
      <c r="Q3" s="492"/>
      <c r="R3" s="492"/>
    </row>
    <row r="4" spans="1:18" ht="39.75" thickBot="1" x14ac:dyDescent="0.3">
      <c r="A4" s="493" t="s">
        <v>130</v>
      </c>
      <c r="B4" s="151" t="s">
        <v>132</v>
      </c>
      <c r="C4" s="151" t="s">
        <v>133</v>
      </c>
      <c r="D4" s="494" t="s">
        <v>134</v>
      </c>
      <c r="E4" s="494" t="s">
        <v>135</v>
      </c>
      <c r="F4" s="151"/>
      <c r="G4" s="151" t="s">
        <v>136</v>
      </c>
      <c r="I4" s="493" t="s">
        <v>130</v>
      </c>
      <c r="J4" s="151" t="s">
        <v>132</v>
      </c>
      <c r="K4" s="151" t="s">
        <v>133</v>
      </c>
      <c r="L4" s="494" t="s">
        <v>134</v>
      </c>
      <c r="M4" s="494" t="s">
        <v>135</v>
      </c>
      <c r="N4" s="151"/>
      <c r="O4" s="151"/>
      <c r="P4" s="151" t="s">
        <v>136</v>
      </c>
      <c r="Q4" s="88"/>
      <c r="R4" s="88"/>
    </row>
    <row r="5" spans="1:18" ht="15.75" thickBot="1" x14ac:dyDescent="0.3">
      <c r="A5" s="479" t="s">
        <v>47</v>
      </c>
      <c r="B5" s="480">
        <v>3200</v>
      </c>
      <c r="C5" s="481">
        <v>150</v>
      </c>
      <c r="D5" s="481">
        <v>160</v>
      </c>
      <c r="E5" s="481">
        <v>3</v>
      </c>
      <c r="F5" s="482"/>
      <c r="G5" s="480">
        <f>+B5+C5+D5*E5</f>
        <v>3830</v>
      </c>
      <c r="I5" s="479" t="s">
        <v>176</v>
      </c>
      <c r="J5" s="480">
        <v>3200</v>
      </c>
      <c r="K5" s="481">
        <v>0</v>
      </c>
      <c r="L5" s="481">
        <v>0</v>
      </c>
      <c r="M5" s="481">
        <v>0</v>
      </c>
      <c r="N5" s="482"/>
      <c r="O5" s="482"/>
      <c r="P5" s="480">
        <f>+J5+K5+L5*M5</f>
        <v>3200</v>
      </c>
      <c r="Q5" s="458"/>
      <c r="R5" s="458"/>
    </row>
    <row r="6" spans="1:18" ht="15.75" thickBot="1" x14ac:dyDescent="0.3">
      <c r="A6" s="479" t="s">
        <v>176</v>
      </c>
      <c r="B6" s="480">
        <v>3200</v>
      </c>
      <c r="C6" s="481">
        <v>0</v>
      </c>
      <c r="D6" s="481">
        <v>0</v>
      </c>
      <c r="E6" s="481">
        <v>0</v>
      </c>
      <c r="F6" s="482"/>
      <c r="G6" s="480">
        <f>+B6+C6+D6*E6</f>
        <v>3200</v>
      </c>
      <c r="I6" s="744" t="s">
        <v>139</v>
      </c>
      <c r="J6" s="745"/>
      <c r="K6" s="745"/>
      <c r="L6" s="745"/>
      <c r="M6" s="745"/>
      <c r="N6" s="746"/>
      <c r="O6" s="495"/>
      <c r="P6" s="449">
        <f>SUM(P5:P5)</f>
        <v>3200</v>
      </c>
      <c r="Q6" s="496"/>
      <c r="R6" s="496"/>
    </row>
    <row r="7" spans="1:18" ht="15.75" thickBot="1" x14ac:dyDescent="0.3">
      <c r="A7" s="744" t="s">
        <v>139</v>
      </c>
      <c r="B7" s="745"/>
      <c r="C7" s="745"/>
      <c r="D7" s="745"/>
      <c r="E7" s="745"/>
      <c r="F7" s="746"/>
      <c r="G7" s="449">
        <f>SUM(G5:G6)</f>
        <v>7030</v>
      </c>
    </row>
    <row r="8" spans="1:18" ht="15.75" thickBot="1" x14ac:dyDescent="0.3"/>
    <row r="9" spans="1:18" ht="15.75" thickBot="1" x14ac:dyDescent="0.3">
      <c r="A9" s="738" t="s">
        <v>128</v>
      </c>
      <c r="B9" s="739"/>
      <c r="C9" s="739"/>
      <c r="D9" s="739"/>
      <c r="E9" s="739"/>
      <c r="F9" s="739"/>
      <c r="G9" s="740"/>
    </row>
    <row r="10" spans="1:18" ht="15.75" thickBot="1" x14ac:dyDescent="0.3">
      <c r="A10" s="741" t="s">
        <v>1947</v>
      </c>
      <c r="B10" s="742"/>
      <c r="C10" s="742"/>
      <c r="D10" s="742"/>
      <c r="E10" s="742"/>
      <c r="F10" s="742"/>
      <c r="G10" s="743"/>
    </row>
    <row r="11" spans="1:18" ht="15.75" thickBot="1" x14ac:dyDescent="0.3">
      <c r="A11" s="738" t="s">
        <v>1928</v>
      </c>
      <c r="B11" s="739"/>
      <c r="C11" s="739"/>
      <c r="D11" s="739"/>
      <c r="E11" s="739"/>
      <c r="F11" s="739"/>
      <c r="G11" s="740"/>
    </row>
    <row r="12" spans="1:18" ht="27" thickBot="1" x14ac:dyDescent="0.3">
      <c r="A12" s="493" t="s">
        <v>130</v>
      </c>
      <c r="B12" s="151" t="s">
        <v>132</v>
      </c>
      <c r="C12" s="151" t="s">
        <v>133</v>
      </c>
      <c r="D12" s="494" t="s">
        <v>134</v>
      </c>
      <c r="E12" s="494" t="s">
        <v>135</v>
      </c>
      <c r="F12" s="151"/>
      <c r="G12" s="151" t="s">
        <v>136</v>
      </c>
    </row>
    <row r="13" spans="1:18" ht="15.75" thickBot="1" x14ac:dyDescent="0.3">
      <c r="A13" s="479" t="s">
        <v>171</v>
      </c>
      <c r="B13" s="480">
        <v>3200</v>
      </c>
      <c r="C13" s="481">
        <v>150</v>
      </c>
      <c r="D13" s="481">
        <v>160</v>
      </c>
      <c r="E13" s="481">
        <v>1</v>
      </c>
      <c r="F13" s="482"/>
      <c r="G13" s="480">
        <f>+B13+C13+D13*E13</f>
        <v>3510</v>
      </c>
    </row>
    <row r="14" spans="1:18" ht="15.75" thickBot="1" x14ac:dyDescent="0.3">
      <c r="A14" s="479"/>
      <c r="B14" s="480"/>
      <c r="C14" s="481"/>
      <c r="D14" s="481"/>
      <c r="E14" s="481"/>
      <c r="F14" s="482"/>
      <c r="G14" s="480">
        <f>SUM(B14)</f>
        <v>0</v>
      </c>
    </row>
    <row r="15" spans="1:18" ht="15.75" thickBot="1" x14ac:dyDescent="0.3">
      <c r="A15" s="744" t="s">
        <v>139</v>
      </c>
      <c r="B15" s="745"/>
      <c r="C15" s="745"/>
      <c r="D15" s="745"/>
      <c r="E15" s="745"/>
      <c r="F15" s="746"/>
      <c r="G15" s="449">
        <f>SUM(G13:G14)</f>
        <v>3510</v>
      </c>
    </row>
    <row r="17" spans="1:7" ht="15.75" thickBot="1" x14ac:dyDescent="0.3"/>
    <row r="18" spans="1:7" ht="15.75" thickBot="1" x14ac:dyDescent="0.3">
      <c r="A18" s="738" t="s">
        <v>128</v>
      </c>
      <c r="B18" s="739"/>
      <c r="C18" s="739"/>
      <c r="D18" s="739"/>
      <c r="E18" s="739"/>
      <c r="F18" s="739"/>
      <c r="G18" s="740"/>
    </row>
    <row r="19" spans="1:7" ht="15.75" thickBot="1" x14ac:dyDescent="0.3">
      <c r="A19" s="741" t="s">
        <v>1948</v>
      </c>
      <c r="B19" s="742"/>
      <c r="C19" s="742"/>
      <c r="D19" s="742"/>
      <c r="E19" s="742"/>
      <c r="F19" s="742"/>
      <c r="G19" s="743"/>
    </row>
    <row r="20" spans="1:7" ht="15.75" thickBot="1" x14ac:dyDescent="0.3">
      <c r="A20" s="738"/>
      <c r="B20" s="739"/>
      <c r="C20" s="739"/>
      <c r="D20" s="739"/>
      <c r="E20" s="739"/>
      <c r="F20" s="739"/>
      <c r="G20" s="740"/>
    </row>
    <row r="21" spans="1:7" ht="27" thickBot="1" x14ac:dyDescent="0.3">
      <c r="A21" s="493" t="s">
        <v>130</v>
      </c>
      <c r="B21" s="151" t="s">
        <v>132</v>
      </c>
      <c r="C21" s="151" t="s">
        <v>133</v>
      </c>
      <c r="D21" s="494" t="s">
        <v>134</v>
      </c>
      <c r="E21" s="494" t="s">
        <v>135</v>
      </c>
      <c r="F21" s="151"/>
      <c r="G21" s="151" t="s">
        <v>136</v>
      </c>
    </row>
    <row r="22" spans="1:7" ht="15.75" thickBot="1" x14ac:dyDescent="0.3">
      <c r="A22" s="479" t="s">
        <v>46</v>
      </c>
      <c r="B22" s="480">
        <v>3200</v>
      </c>
      <c r="C22" s="481">
        <v>150</v>
      </c>
      <c r="D22" s="481">
        <v>160</v>
      </c>
      <c r="E22" s="481">
        <v>4</v>
      </c>
      <c r="F22" s="482"/>
      <c r="G22" s="480">
        <f>+B22+C22+D22*E22</f>
        <v>3990</v>
      </c>
    </row>
    <row r="23" spans="1:7" ht="15.75" thickBot="1" x14ac:dyDescent="0.3">
      <c r="A23" s="479" t="s">
        <v>47</v>
      </c>
      <c r="B23" s="480">
        <v>3200</v>
      </c>
      <c r="C23" s="481">
        <v>150</v>
      </c>
      <c r="D23" s="481">
        <v>160</v>
      </c>
      <c r="E23" s="481">
        <v>3</v>
      </c>
      <c r="F23" s="482"/>
      <c r="G23" s="480">
        <f>+B23+C23+D23*E23</f>
        <v>3830</v>
      </c>
    </row>
    <row r="24" spans="1:7" ht="15.75" thickBot="1" x14ac:dyDescent="0.3">
      <c r="A24" s="479" t="s">
        <v>48</v>
      </c>
      <c r="B24" s="480">
        <v>3200</v>
      </c>
      <c r="C24" s="481">
        <v>150</v>
      </c>
      <c r="D24" s="481">
        <v>160</v>
      </c>
      <c r="E24" s="481">
        <v>2</v>
      </c>
      <c r="F24" s="482"/>
      <c r="G24" s="480">
        <f>+B24+C24+D24*E24</f>
        <v>3670</v>
      </c>
    </row>
    <row r="25" spans="1:7" ht="15.75" thickBot="1" x14ac:dyDescent="0.3">
      <c r="A25" s="479" t="s">
        <v>171</v>
      </c>
      <c r="B25" s="480">
        <v>3200</v>
      </c>
      <c r="C25" s="481">
        <v>150</v>
      </c>
      <c r="D25" s="481">
        <v>160</v>
      </c>
      <c r="E25" s="481">
        <v>1</v>
      </c>
      <c r="F25" s="482"/>
      <c r="G25" s="480">
        <f>+B25+C25+D25*E25</f>
        <v>3510</v>
      </c>
    </row>
    <row r="26" spans="1:7" ht="15.75" thickBot="1" x14ac:dyDescent="0.3">
      <c r="A26" s="479" t="s">
        <v>176</v>
      </c>
      <c r="B26" s="480">
        <v>3200</v>
      </c>
      <c r="C26" s="481">
        <v>150</v>
      </c>
      <c r="D26" s="481">
        <v>160</v>
      </c>
      <c r="E26" s="481">
        <v>0</v>
      </c>
      <c r="F26" s="482"/>
      <c r="G26" s="480">
        <f>+B26+C26+D26*E26</f>
        <v>3350</v>
      </c>
    </row>
    <row r="27" spans="1:7" ht="15.75" thickBot="1" x14ac:dyDescent="0.3">
      <c r="A27" s="744" t="s">
        <v>139</v>
      </c>
      <c r="B27" s="745"/>
      <c r="C27" s="745"/>
      <c r="D27" s="745"/>
      <c r="E27" s="745"/>
      <c r="F27" s="746"/>
      <c r="G27" s="449">
        <f>SUM(G22:G26)</f>
        <v>18350</v>
      </c>
    </row>
    <row r="29" spans="1:7" ht="15.75" thickBot="1" x14ac:dyDescent="0.3"/>
    <row r="30" spans="1:7" ht="15.75" thickBot="1" x14ac:dyDescent="0.3">
      <c r="A30" s="738" t="s">
        <v>128</v>
      </c>
      <c r="B30" s="739"/>
      <c r="C30" s="739"/>
      <c r="D30" s="739"/>
      <c r="E30" s="739"/>
      <c r="F30" s="739"/>
      <c r="G30" s="740"/>
    </row>
    <row r="31" spans="1:7" ht="15.75" thickBot="1" x14ac:dyDescent="0.3">
      <c r="A31" s="741" t="s">
        <v>1949</v>
      </c>
      <c r="B31" s="742"/>
      <c r="C31" s="742"/>
      <c r="D31" s="742"/>
      <c r="E31" s="742"/>
      <c r="F31" s="742"/>
      <c r="G31" s="743"/>
    </row>
    <row r="32" spans="1:7" ht="15.75" thickBot="1" x14ac:dyDescent="0.3">
      <c r="A32" s="738" t="s">
        <v>1888</v>
      </c>
      <c r="B32" s="739"/>
      <c r="C32" s="739"/>
      <c r="D32" s="739"/>
      <c r="E32" s="739"/>
      <c r="F32" s="739"/>
      <c r="G32" s="740"/>
    </row>
    <row r="33" spans="1:7" ht="27" thickBot="1" x14ac:dyDescent="0.3">
      <c r="A33" s="493" t="s">
        <v>130</v>
      </c>
      <c r="B33" s="151" t="s">
        <v>132</v>
      </c>
      <c r="C33" s="151" t="s">
        <v>133</v>
      </c>
      <c r="D33" s="494" t="s">
        <v>134</v>
      </c>
      <c r="E33" s="494" t="s">
        <v>135</v>
      </c>
      <c r="F33" s="151"/>
      <c r="G33" s="151" t="s">
        <v>136</v>
      </c>
    </row>
    <row r="34" spans="1:7" ht="15.75" thickBot="1" x14ac:dyDescent="0.3">
      <c r="A34" s="498" t="s">
        <v>198</v>
      </c>
      <c r="B34" s="480">
        <v>3200</v>
      </c>
      <c r="C34" s="481">
        <v>150</v>
      </c>
      <c r="D34" s="481">
        <v>160</v>
      </c>
      <c r="E34" s="481">
        <v>11</v>
      </c>
      <c r="F34" s="151"/>
      <c r="G34" s="480">
        <f t="shared" ref="G34:G43" si="0">+B34+C34+D34*E34</f>
        <v>5110</v>
      </c>
    </row>
    <row r="35" spans="1:7" ht="15.75" thickBot="1" x14ac:dyDescent="0.3">
      <c r="A35" s="498" t="s">
        <v>219</v>
      </c>
      <c r="B35" s="480">
        <v>3200</v>
      </c>
      <c r="C35" s="481">
        <v>150</v>
      </c>
      <c r="D35" s="481">
        <v>160</v>
      </c>
      <c r="E35" s="481">
        <v>9</v>
      </c>
      <c r="F35" s="151"/>
      <c r="G35" s="480">
        <f t="shared" si="0"/>
        <v>4790</v>
      </c>
    </row>
    <row r="36" spans="1:7" ht="15.75" thickBot="1" x14ac:dyDescent="0.3">
      <c r="A36" s="498" t="s">
        <v>53</v>
      </c>
      <c r="B36" s="480">
        <v>3200</v>
      </c>
      <c r="C36" s="481">
        <v>150</v>
      </c>
      <c r="D36" s="481">
        <v>160</v>
      </c>
      <c r="E36" s="481">
        <v>8</v>
      </c>
      <c r="F36" s="151"/>
      <c r="G36" s="480">
        <f t="shared" si="0"/>
        <v>4630</v>
      </c>
    </row>
    <row r="37" spans="1:7" ht="15.75" thickBot="1" x14ac:dyDescent="0.3">
      <c r="A37" s="498" t="s">
        <v>4</v>
      </c>
      <c r="B37" s="480">
        <v>3200</v>
      </c>
      <c r="C37" s="481">
        <v>150</v>
      </c>
      <c r="D37" s="481">
        <v>160</v>
      </c>
      <c r="E37" s="481">
        <v>6</v>
      </c>
      <c r="F37" s="151"/>
      <c r="G37" s="480">
        <f t="shared" si="0"/>
        <v>4310</v>
      </c>
    </row>
    <row r="38" spans="1:7" ht="15.75" thickBot="1" x14ac:dyDescent="0.3">
      <c r="A38" s="498" t="s">
        <v>27</v>
      </c>
      <c r="B38" s="480">
        <v>3200</v>
      </c>
      <c r="C38" s="481">
        <v>150</v>
      </c>
      <c r="D38" s="481">
        <v>160</v>
      </c>
      <c r="E38" s="481">
        <v>5</v>
      </c>
      <c r="F38" s="151"/>
      <c r="G38" s="480">
        <f t="shared" si="0"/>
        <v>4150</v>
      </c>
    </row>
    <row r="39" spans="1:7" ht="15.75" thickBot="1" x14ac:dyDescent="0.3">
      <c r="A39" s="479" t="s">
        <v>46</v>
      </c>
      <c r="B39" s="480">
        <v>3200</v>
      </c>
      <c r="C39" s="481">
        <v>150</v>
      </c>
      <c r="D39" s="481">
        <v>160</v>
      </c>
      <c r="E39" s="481">
        <v>4</v>
      </c>
      <c r="F39" s="482"/>
      <c r="G39" s="480">
        <f t="shared" si="0"/>
        <v>3990</v>
      </c>
    </row>
    <row r="40" spans="1:7" ht="15.75" thickBot="1" x14ac:dyDescent="0.3">
      <c r="A40" s="479" t="s">
        <v>47</v>
      </c>
      <c r="B40" s="480">
        <v>3200</v>
      </c>
      <c r="C40" s="481">
        <v>150</v>
      </c>
      <c r="D40" s="481">
        <v>160</v>
      </c>
      <c r="E40" s="481">
        <v>3</v>
      </c>
      <c r="F40" s="482"/>
      <c r="G40" s="480">
        <f t="shared" si="0"/>
        <v>3830</v>
      </c>
    </row>
    <row r="41" spans="1:7" ht="15.75" thickBot="1" x14ac:dyDescent="0.3">
      <c r="A41" s="479" t="s">
        <v>48</v>
      </c>
      <c r="B41" s="480">
        <v>3200</v>
      </c>
      <c r="C41" s="481">
        <v>150</v>
      </c>
      <c r="D41" s="481">
        <v>160</v>
      </c>
      <c r="E41" s="481">
        <v>2</v>
      </c>
      <c r="F41" s="482"/>
      <c r="G41" s="480">
        <f t="shared" si="0"/>
        <v>3670</v>
      </c>
    </row>
    <row r="42" spans="1:7" ht="15.75" thickBot="1" x14ac:dyDescent="0.3">
      <c r="A42" s="499" t="s">
        <v>171</v>
      </c>
      <c r="B42" s="480">
        <v>3200</v>
      </c>
      <c r="C42" s="481">
        <v>150</v>
      </c>
      <c r="D42" s="481">
        <v>160</v>
      </c>
      <c r="E42" s="481">
        <v>1</v>
      </c>
      <c r="F42" s="482"/>
      <c r="G42" s="480">
        <f t="shared" si="0"/>
        <v>3510</v>
      </c>
    </row>
    <row r="43" spans="1:7" ht="15.75" thickBot="1" x14ac:dyDescent="0.3">
      <c r="A43" s="500" t="s">
        <v>176</v>
      </c>
      <c r="B43" s="501">
        <v>3200</v>
      </c>
      <c r="C43" s="502">
        <v>150</v>
      </c>
      <c r="D43" s="502">
        <v>0</v>
      </c>
      <c r="E43" s="502">
        <v>0</v>
      </c>
      <c r="F43" s="462"/>
      <c r="G43" s="480">
        <f t="shared" si="0"/>
        <v>3350</v>
      </c>
    </row>
    <row r="44" spans="1:7" ht="15.75" thickBot="1" x14ac:dyDescent="0.3">
      <c r="A44" s="744" t="s">
        <v>139</v>
      </c>
      <c r="B44" s="745"/>
      <c r="C44" s="745"/>
      <c r="D44" s="745"/>
      <c r="E44" s="745"/>
      <c r="F44" s="746"/>
      <c r="G44" s="449">
        <f>SUM(G34:G43)</f>
        <v>41340</v>
      </c>
    </row>
    <row r="46" spans="1:7" ht="15.75" thickBot="1" x14ac:dyDescent="0.3"/>
    <row r="47" spans="1:7" ht="15.75" thickBot="1" x14ac:dyDescent="0.3">
      <c r="A47" s="738" t="s">
        <v>128</v>
      </c>
      <c r="B47" s="739"/>
      <c r="C47" s="739"/>
      <c r="D47" s="739"/>
      <c r="E47" s="739"/>
      <c r="F47" s="739"/>
      <c r="G47" s="740"/>
    </row>
    <row r="48" spans="1:7" ht="15.75" thickBot="1" x14ac:dyDescent="0.3">
      <c r="A48" s="741" t="s">
        <v>1950</v>
      </c>
      <c r="B48" s="742"/>
      <c r="C48" s="742"/>
      <c r="D48" s="742"/>
      <c r="E48" s="742"/>
      <c r="F48" s="742"/>
      <c r="G48" s="743"/>
    </row>
    <row r="49" spans="1:23" ht="15.75" thickBot="1" x14ac:dyDescent="0.3">
      <c r="A49" s="738" t="s">
        <v>1888</v>
      </c>
      <c r="B49" s="739"/>
      <c r="C49" s="739"/>
      <c r="D49" s="739"/>
      <c r="E49" s="739"/>
      <c r="F49" s="739"/>
      <c r="G49" s="740"/>
    </row>
    <row r="50" spans="1:23" ht="27" thickBot="1" x14ac:dyDescent="0.3">
      <c r="A50" s="493" t="s">
        <v>130</v>
      </c>
      <c r="B50" s="151" t="s">
        <v>132</v>
      </c>
      <c r="C50" s="151" t="s">
        <v>133</v>
      </c>
      <c r="D50" s="494" t="s">
        <v>134</v>
      </c>
      <c r="E50" s="494" t="s">
        <v>135</v>
      </c>
      <c r="F50" s="151"/>
      <c r="G50" s="151" t="s">
        <v>136</v>
      </c>
    </row>
    <row r="51" spans="1:23" ht="15.75" thickBot="1" x14ac:dyDescent="0.3">
      <c r="A51" s="479" t="s">
        <v>46</v>
      </c>
      <c r="B51" s="480">
        <v>3200</v>
      </c>
      <c r="C51" s="481">
        <v>150</v>
      </c>
      <c r="D51" s="481">
        <v>160</v>
      </c>
      <c r="E51" s="481">
        <v>4</v>
      </c>
      <c r="F51" s="482"/>
      <c r="G51" s="480">
        <f>+B51+C51+D51*E51</f>
        <v>3990</v>
      </c>
    </row>
    <row r="52" spans="1:23" ht="15.75" thickBot="1" x14ac:dyDescent="0.3">
      <c r="A52" s="479" t="s">
        <v>47</v>
      </c>
      <c r="B52" s="480">
        <v>3200</v>
      </c>
      <c r="C52" s="481">
        <v>150</v>
      </c>
      <c r="D52" s="481">
        <v>160</v>
      </c>
      <c r="E52" s="481">
        <v>3</v>
      </c>
      <c r="F52" s="482"/>
      <c r="G52" s="480">
        <f>+B52+C52+D52*E52</f>
        <v>3830</v>
      </c>
    </row>
    <row r="53" spans="1:23" ht="15.75" thickBot="1" x14ac:dyDescent="0.3">
      <c r="A53" s="479" t="s">
        <v>48</v>
      </c>
      <c r="B53" s="480">
        <v>3200</v>
      </c>
      <c r="C53" s="481">
        <v>150</v>
      </c>
      <c r="D53" s="481">
        <v>160</v>
      </c>
      <c r="E53" s="481">
        <v>2</v>
      </c>
      <c r="F53" s="482"/>
      <c r="G53" s="480">
        <f>+B53+C53+D53*E53</f>
        <v>3670</v>
      </c>
    </row>
    <row r="54" spans="1:23" ht="15.75" thickBot="1" x14ac:dyDescent="0.3">
      <c r="A54" s="499" t="s">
        <v>171</v>
      </c>
      <c r="B54" s="480">
        <v>3200</v>
      </c>
      <c r="C54" s="481">
        <v>150</v>
      </c>
      <c r="D54" s="481">
        <v>160</v>
      </c>
      <c r="E54" s="481">
        <v>1</v>
      </c>
      <c r="F54" s="482"/>
      <c r="G54" s="480">
        <f>+B54+C54+D54*E54</f>
        <v>3510</v>
      </c>
    </row>
    <row r="55" spans="1:23" ht="15.75" thickBot="1" x14ac:dyDescent="0.3">
      <c r="A55" s="500" t="s">
        <v>176</v>
      </c>
      <c r="B55" s="501">
        <v>3200</v>
      </c>
      <c r="C55" s="502">
        <v>150</v>
      </c>
      <c r="D55" s="502">
        <v>0</v>
      </c>
      <c r="E55" s="502">
        <v>0</v>
      </c>
      <c r="F55" s="462"/>
      <c r="G55" s="480">
        <f>+B55+C55+D55*E55</f>
        <v>3350</v>
      </c>
    </row>
    <row r="56" spans="1:23" ht="15.75" thickBot="1" x14ac:dyDescent="0.3">
      <c r="A56" s="744" t="s">
        <v>139</v>
      </c>
      <c r="B56" s="745"/>
      <c r="C56" s="745"/>
      <c r="D56" s="745"/>
      <c r="E56" s="745"/>
      <c r="F56" s="746"/>
      <c r="G56" s="449">
        <f>SUM(G51:G55)</f>
        <v>18350</v>
      </c>
    </row>
    <row r="58" spans="1:23" ht="15.75" thickBot="1" x14ac:dyDescent="0.3"/>
    <row r="59" spans="1:23" ht="15.75" thickBot="1" x14ac:dyDescent="0.3">
      <c r="A59" s="738" t="s">
        <v>128</v>
      </c>
      <c r="B59" s="739"/>
      <c r="C59" s="739"/>
      <c r="D59" s="739"/>
      <c r="E59" s="739"/>
      <c r="F59" s="739"/>
      <c r="G59" s="740"/>
    </row>
    <row r="60" spans="1:23" ht="15.75" thickBot="1" x14ac:dyDescent="0.3">
      <c r="A60" s="741" t="s">
        <v>1951</v>
      </c>
      <c r="B60" s="742"/>
      <c r="C60" s="742"/>
      <c r="D60" s="742"/>
      <c r="E60" s="742"/>
      <c r="F60" s="742"/>
      <c r="G60" s="743"/>
    </row>
    <row r="61" spans="1:23" ht="15.75" thickBot="1" x14ac:dyDescent="0.3">
      <c r="A61" s="738" t="s">
        <v>1888</v>
      </c>
      <c r="B61" s="739"/>
      <c r="C61" s="739"/>
      <c r="D61" s="739"/>
      <c r="E61" s="739"/>
      <c r="F61" s="739"/>
      <c r="G61" s="740"/>
    </row>
    <row r="62" spans="1:23" ht="27" thickBot="1" x14ac:dyDescent="0.3">
      <c r="A62" s="493" t="s">
        <v>130</v>
      </c>
      <c r="B62" s="151" t="s">
        <v>132</v>
      </c>
      <c r="C62" s="151" t="s">
        <v>133</v>
      </c>
      <c r="D62" s="494" t="s">
        <v>134</v>
      </c>
      <c r="E62" s="494" t="s">
        <v>135</v>
      </c>
      <c r="F62" s="151"/>
      <c r="G62" s="151" t="s">
        <v>136</v>
      </c>
    </row>
    <row r="63" spans="1:23" ht="15.75" thickBot="1" x14ac:dyDescent="0.3">
      <c r="A63" s="493" t="s">
        <v>1952</v>
      </c>
      <c r="B63" s="480">
        <v>1500</v>
      </c>
      <c r="C63" s="151"/>
      <c r="D63" s="494"/>
      <c r="E63" s="494"/>
      <c r="F63" s="151"/>
      <c r="G63" s="480">
        <f>B63</f>
        <v>1500</v>
      </c>
    </row>
    <row r="64" spans="1:23" ht="15.75" thickBot="1" x14ac:dyDescent="0.3">
      <c r="A64" s="479" t="s">
        <v>27</v>
      </c>
      <c r="B64" s="480">
        <v>3200</v>
      </c>
      <c r="C64" s="481">
        <v>150</v>
      </c>
      <c r="D64" s="481">
        <v>160</v>
      </c>
      <c r="E64" s="481">
        <v>5</v>
      </c>
      <c r="F64" s="151"/>
      <c r="G64" s="480">
        <f t="shared" ref="G64:G69" si="1">+B64+C64+D64*E64</f>
        <v>4150</v>
      </c>
      <c r="W64" s="503"/>
    </row>
    <row r="65" spans="1:28" ht="15.75" thickBot="1" x14ac:dyDescent="0.3">
      <c r="A65" s="479" t="s">
        <v>46</v>
      </c>
      <c r="B65" s="480">
        <v>3200</v>
      </c>
      <c r="C65" s="481">
        <v>150</v>
      </c>
      <c r="D65" s="481">
        <v>160</v>
      </c>
      <c r="E65" s="481">
        <v>4</v>
      </c>
      <c r="F65" s="482"/>
      <c r="G65" s="480">
        <f t="shared" si="1"/>
        <v>3990</v>
      </c>
    </row>
    <row r="66" spans="1:28" ht="15.75" thickBot="1" x14ac:dyDescent="0.3">
      <c r="A66" s="479" t="s">
        <v>47</v>
      </c>
      <c r="B66" s="480">
        <v>3200</v>
      </c>
      <c r="C66" s="481">
        <v>150</v>
      </c>
      <c r="D66" s="481">
        <v>160</v>
      </c>
      <c r="E66" s="481">
        <v>3</v>
      </c>
      <c r="F66" s="482"/>
      <c r="G66" s="480">
        <f t="shared" si="1"/>
        <v>3830</v>
      </c>
    </row>
    <row r="67" spans="1:28" ht="15.75" thickBot="1" x14ac:dyDescent="0.3">
      <c r="A67" s="479" t="s">
        <v>48</v>
      </c>
      <c r="B67" s="480">
        <v>3200</v>
      </c>
      <c r="C67" s="481">
        <v>150</v>
      </c>
      <c r="D67" s="481">
        <v>160</v>
      </c>
      <c r="E67" s="481">
        <v>2</v>
      </c>
      <c r="F67" s="482"/>
      <c r="G67" s="480">
        <f t="shared" si="1"/>
        <v>3670</v>
      </c>
    </row>
    <row r="68" spans="1:28" ht="15.75" thickBot="1" x14ac:dyDescent="0.3">
      <c r="A68" s="479" t="s">
        <v>171</v>
      </c>
      <c r="B68" s="480">
        <v>3200</v>
      </c>
      <c r="C68" s="479">
        <v>150</v>
      </c>
      <c r="D68" s="479">
        <v>160</v>
      </c>
      <c r="E68" s="479">
        <v>1</v>
      </c>
      <c r="F68" s="479"/>
      <c r="G68" s="480">
        <f t="shared" si="1"/>
        <v>3510</v>
      </c>
      <c r="J68" s="738" t="s">
        <v>128</v>
      </c>
      <c r="K68" s="739"/>
      <c r="L68" s="739"/>
      <c r="M68" s="739"/>
      <c r="N68" s="739"/>
      <c r="O68" s="739"/>
      <c r="P68" s="739"/>
      <c r="Q68" s="739"/>
      <c r="R68" s="750"/>
      <c r="T68" s="738" t="s">
        <v>128</v>
      </c>
      <c r="U68" s="739"/>
      <c r="V68" s="739"/>
      <c r="W68" s="739"/>
      <c r="X68" s="739"/>
      <c r="Y68" s="739"/>
      <c r="Z68" s="739"/>
      <c r="AA68" s="739"/>
      <c r="AB68" s="739"/>
    </row>
    <row r="69" spans="1:28" ht="15.75" thickBot="1" x14ac:dyDescent="0.3">
      <c r="A69" s="479" t="s">
        <v>176</v>
      </c>
      <c r="B69" s="480">
        <v>3200</v>
      </c>
      <c r="C69" s="479">
        <v>150</v>
      </c>
      <c r="D69" s="479">
        <v>0</v>
      </c>
      <c r="E69" s="479">
        <v>0</v>
      </c>
      <c r="F69" s="479"/>
      <c r="G69" s="480">
        <f t="shared" si="1"/>
        <v>3350</v>
      </c>
      <c r="J69" s="741" t="s">
        <v>1953</v>
      </c>
      <c r="K69" s="742"/>
      <c r="L69" s="742"/>
      <c r="M69" s="742"/>
      <c r="N69" s="742"/>
      <c r="O69" s="742"/>
      <c r="P69" s="742"/>
      <c r="Q69" s="742"/>
      <c r="R69" s="751"/>
      <c r="T69" s="741" t="s">
        <v>1949</v>
      </c>
      <c r="U69" s="742"/>
      <c r="V69" s="742"/>
      <c r="W69" s="742"/>
      <c r="X69" s="742"/>
      <c r="Y69" s="742"/>
      <c r="Z69" s="742"/>
      <c r="AA69" s="742"/>
      <c r="AB69" s="742"/>
    </row>
    <row r="70" spans="1:28" ht="15.75" thickBot="1" x14ac:dyDescent="0.3">
      <c r="A70" s="744" t="s">
        <v>139</v>
      </c>
      <c r="B70" s="745"/>
      <c r="C70" s="745"/>
      <c r="D70" s="745"/>
      <c r="E70" s="745"/>
      <c r="F70" s="746"/>
      <c r="G70" s="504">
        <f>SUM(G63:G69)</f>
        <v>24000</v>
      </c>
      <c r="J70" s="738" t="s">
        <v>1888</v>
      </c>
      <c r="K70" s="739"/>
      <c r="L70" s="739"/>
      <c r="M70" s="739"/>
      <c r="N70" s="739"/>
      <c r="O70" s="739"/>
      <c r="P70" s="739"/>
      <c r="Q70" s="739"/>
      <c r="R70" s="750"/>
      <c r="T70" s="738" t="s">
        <v>1888</v>
      </c>
      <c r="U70" s="739"/>
      <c r="V70" s="739"/>
      <c r="W70" s="739"/>
      <c r="X70" s="739"/>
      <c r="Y70" s="739"/>
      <c r="Z70" s="739"/>
      <c r="AA70" s="739"/>
      <c r="AB70" s="739"/>
    </row>
    <row r="71" spans="1:28" ht="52.5" thickBot="1" x14ac:dyDescent="0.3">
      <c r="J71" s="505" t="s">
        <v>1954</v>
      </c>
      <c r="K71" s="506" t="s">
        <v>132</v>
      </c>
      <c r="L71" s="506" t="s">
        <v>133</v>
      </c>
      <c r="M71" s="506" t="s">
        <v>134</v>
      </c>
      <c r="N71" s="506" t="s">
        <v>135</v>
      </c>
      <c r="O71" s="506" t="s">
        <v>136</v>
      </c>
      <c r="P71" s="506" t="s">
        <v>137</v>
      </c>
      <c r="Q71" s="506" t="s">
        <v>131</v>
      </c>
      <c r="R71" s="506" t="s">
        <v>138</v>
      </c>
      <c r="T71" s="507" t="s">
        <v>1954</v>
      </c>
      <c r="U71" s="508" t="s">
        <v>132</v>
      </c>
      <c r="V71" s="506" t="s">
        <v>133</v>
      </c>
      <c r="W71" s="509" t="s">
        <v>134</v>
      </c>
      <c r="X71" s="506" t="s">
        <v>135</v>
      </c>
      <c r="Y71" s="508" t="s">
        <v>136</v>
      </c>
      <c r="Z71" s="508" t="s">
        <v>137</v>
      </c>
      <c r="AA71" s="508" t="s">
        <v>131</v>
      </c>
      <c r="AB71" s="508" t="s">
        <v>138</v>
      </c>
    </row>
    <row r="72" spans="1:28" ht="15.75" thickBot="1" x14ac:dyDescent="0.3">
      <c r="A72" s="738" t="s">
        <v>128</v>
      </c>
      <c r="B72" s="739"/>
      <c r="C72" s="739"/>
      <c r="D72" s="739"/>
      <c r="E72" s="739"/>
      <c r="F72" s="739"/>
      <c r="G72" s="740"/>
      <c r="J72" s="510" t="s">
        <v>3</v>
      </c>
      <c r="K72" s="511">
        <v>2950</v>
      </c>
      <c r="L72" s="512">
        <v>0</v>
      </c>
      <c r="M72" s="512">
        <v>0</v>
      </c>
      <c r="N72" s="512">
        <v>0</v>
      </c>
      <c r="O72" s="511">
        <f>SUM(K72:M72)</f>
        <v>2950</v>
      </c>
      <c r="P72" s="511">
        <v>2950</v>
      </c>
      <c r="Q72" s="513">
        <v>41018</v>
      </c>
      <c r="R72" s="514">
        <f>+O72-P72</f>
        <v>0</v>
      </c>
      <c r="T72" s="515" t="s">
        <v>3</v>
      </c>
      <c r="U72" s="516">
        <v>3000</v>
      </c>
      <c r="V72" s="517">
        <v>0</v>
      </c>
      <c r="W72" s="518">
        <v>0</v>
      </c>
      <c r="X72" s="517">
        <v>0</v>
      </c>
      <c r="Y72" s="516">
        <f>SUM(U72:W72)</f>
        <v>3000</v>
      </c>
      <c r="Z72" s="516">
        <v>3000</v>
      </c>
      <c r="AA72" s="519">
        <v>41022</v>
      </c>
      <c r="AB72" s="516">
        <f>+Y72-Z72</f>
        <v>0</v>
      </c>
    </row>
    <row r="73" spans="1:28" ht="15.75" thickBot="1" x14ac:dyDescent="0.3">
      <c r="A73" s="520"/>
      <c r="B73" s="521"/>
      <c r="C73" s="521"/>
      <c r="D73" s="521"/>
      <c r="E73" s="521"/>
      <c r="F73" s="521"/>
      <c r="G73" s="522"/>
      <c r="J73" s="523" t="s">
        <v>27</v>
      </c>
      <c r="K73" s="524">
        <v>3840</v>
      </c>
      <c r="L73" s="525">
        <v>0</v>
      </c>
      <c r="M73" s="525">
        <v>0</v>
      </c>
      <c r="N73" s="525">
        <v>0</v>
      </c>
      <c r="O73" s="511">
        <f t="shared" ref="O73:O93" si="2">SUM(K73:M73)</f>
        <v>3840</v>
      </c>
      <c r="P73" s="524">
        <v>3840</v>
      </c>
      <c r="Q73" s="526">
        <v>41384</v>
      </c>
      <c r="R73" s="527">
        <f>+R72+O73-P73</f>
        <v>0</v>
      </c>
      <c r="T73" s="528" t="s">
        <v>27</v>
      </c>
      <c r="U73" s="529">
        <v>3840</v>
      </c>
      <c r="V73" s="530">
        <v>150</v>
      </c>
      <c r="W73" s="531">
        <v>0</v>
      </c>
      <c r="X73" s="530">
        <v>0</v>
      </c>
      <c r="Y73" s="516">
        <f t="shared" ref="Y73:Y90" si="3">SUM(U73:W73)</f>
        <v>3990</v>
      </c>
      <c r="Z73" s="529">
        <v>3610</v>
      </c>
      <c r="AA73" s="532">
        <v>41022</v>
      </c>
      <c r="AB73" s="529">
        <f>+AB72+Y73-Z73</f>
        <v>380</v>
      </c>
    </row>
    <row r="74" spans="1:28" ht="15.75" thickBot="1" x14ac:dyDescent="0.3">
      <c r="A74" s="520"/>
      <c r="B74" s="521"/>
      <c r="C74" s="521"/>
      <c r="D74" s="521"/>
      <c r="E74" s="521"/>
      <c r="F74" s="521"/>
      <c r="G74" s="522"/>
      <c r="J74" s="406" t="s">
        <v>46</v>
      </c>
      <c r="K74" s="533">
        <v>3840</v>
      </c>
      <c r="L74" s="126">
        <v>150</v>
      </c>
      <c r="M74" s="126">
        <v>192</v>
      </c>
      <c r="N74" s="126">
        <v>1</v>
      </c>
      <c r="O74" s="511">
        <f t="shared" si="2"/>
        <v>4182</v>
      </c>
      <c r="P74" s="126"/>
      <c r="Q74" s="126"/>
      <c r="R74" s="527">
        <f>+R73+O74-P74</f>
        <v>4182</v>
      </c>
      <c r="T74" s="534" t="s">
        <v>46</v>
      </c>
      <c r="U74" s="529">
        <v>3840</v>
      </c>
      <c r="V74" s="534">
        <v>150</v>
      </c>
      <c r="W74" s="535">
        <f>+U74*0.05*X74</f>
        <v>3072</v>
      </c>
      <c r="X74" s="534">
        <v>16</v>
      </c>
      <c r="Y74" s="516">
        <f t="shared" si="3"/>
        <v>7062</v>
      </c>
      <c r="Z74" s="534"/>
      <c r="AA74" s="534"/>
      <c r="AB74" s="529">
        <f>+AB73+Y74-Z74</f>
        <v>7442</v>
      </c>
    </row>
    <row r="75" spans="1:28" ht="15.75" thickBot="1" x14ac:dyDescent="0.3">
      <c r="A75" s="520"/>
      <c r="B75" s="521"/>
      <c r="C75" s="521"/>
      <c r="D75" s="521"/>
      <c r="E75" s="521"/>
      <c r="F75" s="521"/>
      <c r="G75" s="522"/>
      <c r="J75" s="523" t="s">
        <v>47</v>
      </c>
      <c r="K75" s="524">
        <v>3840</v>
      </c>
      <c r="L75" s="525">
        <v>150</v>
      </c>
      <c r="M75" s="525">
        <v>0</v>
      </c>
      <c r="N75" s="525">
        <v>0</v>
      </c>
      <c r="O75" s="511">
        <f t="shared" si="2"/>
        <v>3990</v>
      </c>
      <c r="P75" s="524">
        <v>4182</v>
      </c>
      <c r="Q75" s="526">
        <v>41429</v>
      </c>
      <c r="R75" s="527">
        <f>+R74+O75-P75</f>
        <v>3990</v>
      </c>
      <c r="T75" s="528" t="s">
        <v>47</v>
      </c>
      <c r="U75" s="529">
        <v>3840</v>
      </c>
      <c r="V75" s="530">
        <v>150</v>
      </c>
      <c r="W75" s="535">
        <f t="shared" ref="W75:W90" si="4">+U75*0.05*X75</f>
        <v>0</v>
      </c>
      <c r="X75" s="530">
        <v>0</v>
      </c>
      <c r="Y75" s="516">
        <f t="shared" si="3"/>
        <v>3990</v>
      </c>
      <c r="Z75" s="529">
        <v>4182</v>
      </c>
      <c r="AA75" s="532">
        <v>41074</v>
      </c>
      <c r="AB75" s="529">
        <f t="shared" ref="AB75:AB90" si="5">+AB74+Y75-Z75</f>
        <v>7250</v>
      </c>
    </row>
    <row r="76" spans="1:28" ht="15.75" thickBot="1" x14ac:dyDescent="0.3">
      <c r="A76" s="520"/>
      <c r="B76" s="521"/>
      <c r="C76" s="521"/>
      <c r="D76" s="521"/>
      <c r="E76" s="521"/>
      <c r="F76" s="521"/>
      <c r="G76" s="522"/>
      <c r="J76" s="406"/>
      <c r="K76" s="126"/>
      <c r="L76" s="126"/>
      <c r="M76" s="126"/>
      <c r="N76" s="126"/>
      <c r="O76" s="511">
        <f t="shared" si="2"/>
        <v>0</v>
      </c>
      <c r="P76" s="524">
        <v>3840</v>
      </c>
      <c r="Q76" s="526">
        <v>41450</v>
      </c>
      <c r="R76" s="527">
        <f t="shared" ref="R76:R93" si="6">+R75+O76-P76</f>
        <v>150</v>
      </c>
      <c r="T76" s="528" t="s">
        <v>48</v>
      </c>
      <c r="U76" s="529">
        <v>3840</v>
      </c>
      <c r="V76" s="530">
        <v>150</v>
      </c>
      <c r="W76" s="535">
        <f t="shared" si="4"/>
        <v>2688</v>
      </c>
      <c r="X76" s="530">
        <v>14</v>
      </c>
      <c r="Y76" s="516">
        <f t="shared" si="3"/>
        <v>6678</v>
      </c>
      <c r="Z76" s="534"/>
      <c r="AA76" s="534"/>
      <c r="AB76" s="529">
        <f t="shared" si="5"/>
        <v>13928</v>
      </c>
    </row>
    <row r="77" spans="1:28" ht="15.75" thickBot="1" x14ac:dyDescent="0.3">
      <c r="A77" s="520"/>
      <c r="B77" s="521"/>
      <c r="C77" s="521"/>
      <c r="D77" s="521"/>
      <c r="E77" s="521"/>
      <c r="F77" s="521"/>
      <c r="G77" s="522"/>
      <c r="J77" s="523" t="s">
        <v>48</v>
      </c>
      <c r="K77" s="524">
        <v>3840</v>
      </c>
      <c r="L77" s="525">
        <v>150</v>
      </c>
      <c r="M77" s="126">
        <f>+K77*0.05*N77</f>
        <v>192</v>
      </c>
      <c r="N77" s="525">
        <v>1</v>
      </c>
      <c r="O77" s="511">
        <f t="shared" si="2"/>
        <v>4182</v>
      </c>
      <c r="P77" s="126"/>
      <c r="Q77" s="126"/>
      <c r="R77" s="527">
        <f t="shared" si="6"/>
        <v>4332</v>
      </c>
      <c r="T77" s="528" t="s">
        <v>171</v>
      </c>
      <c r="U77" s="529">
        <v>3840</v>
      </c>
      <c r="V77" s="530">
        <v>150</v>
      </c>
      <c r="W77" s="535">
        <f t="shared" si="4"/>
        <v>0</v>
      </c>
      <c r="X77" s="530"/>
      <c r="Y77" s="516">
        <f t="shared" si="3"/>
        <v>3990</v>
      </c>
      <c r="Z77" s="529">
        <v>4182</v>
      </c>
      <c r="AA77" s="532">
        <v>41124</v>
      </c>
      <c r="AB77" s="529">
        <f t="shared" si="5"/>
        <v>13736</v>
      </c>
    </row>
    <row r="78" spans="1:28" ht="15.75" thickBot="1" x14ac:dyDescent="0.3">
      <c r="A78" s="520"/>
      <c r="B78" s="521"/>
      <c r="C78" s="521"/>
      <c r="D78" s="521"/>
      <c r="E78" s="521"/>
      <c r="F78" s="521"/>
      <c r="G78" s="522"/>
      <c r="J78" s="523" t="s">
        <v>171</v>
      </c>
      <c r="K78" s="524">
        <v>3840</v>
      </c>
      <c r="L78" s="525">
        <v>150</v>
      </c>
      <c r="M78" s="126">
        <f t="shared" ref="M78:M93" si="7">+K78*0.05*N78</f>
        <v>192</v>
      </c>
      <c r="N78" s="525">
        <v>1</v>
      </c>
      <c r="O78" s="511">
        <f t="shared" si="2"/>
        <v>4182</v>
      </c>
      <c r="P78" s="524">
        <v>3000</v>
      </c>
      <c r="Q78" s="526">
        <v>41501</v>
      </c>
      <c r="R78" s="527">
        <f t="shared" si="6"/>
        <v>5514</v>
      </c>
      <c r="T78" s="528" t="s">
        <v>176</v>
      </c>
      <c r="U78" s="529">
        <v>3840</v>
      </c>
      <c r="V78" s="530">
        <v>150</v>
      </c>
      <c r="W78" s="535">
        <f t="shared" si="4"/>
        <v>0</v>
      </c>
      <c r="X78" s="530"/>
      <c r="Y78" s="516">
        <f t="shared" si="3"/>
        <v>3990</v>
      </c>
      <c r="Z78" s="529">
        <v>4182</v>
      </c>
      <c r="AA78" s="532">
        <v>41180</v>
      </c>
      <c r="AB78" s="529">
        <f t="shared" si="5"/>
        <v>13544</v>
      </c>
    </row>
    <row r="79" spans="1:28" ht="15.75" thickBot="1" x14ac:dyDescent="0.3">
      <c r="A79" s="520"/>
      <c r="B79" s="521"/>
      <c r="C79" s="521"/>
      <c r="D79" s="521"/>
      <c r="E79" s="521"/>
      <c r="F79" s="521"/>
      <c r="G79" s="522"/>
      <c r="J79" s="523"/>
      <c r="K79" s="524"/>
      <c r="L79" s="525"/>
      <c r="M79" s="126"/>
      <c r="N79" s="525"/>
      <c r="O79" s="511">
        <f t="shared" si="2"/>
        <v>0</v>
      </c>
      <c r="P79" s="524">
        <v>4182</v>
      </c>
      <c r="Q79" s="526">
        <v>41522</v>
      </c>
      <c r="R79" s="527">
        <f t="shared" si="6"/>
        <v>1332</v>
      </c>
      <c r="T79" s="528" t="s">
        <v>198</v>
      </c>
      <c r="U79" s="529">
        <v>3840</v>
      </c>
      <c r="V79" s="530">
        <v>150</v>
      </c>
      <c r="W79" s="535">
        <f t="shared" si="4"/>
        <v>2112</v>
      </c>
      <c r="X79" s="530">
        <v>11</v>
      </c>
      <c r="Y79" s="516">
        <f t="shared" si="3"/>
        <v>6102</v>
      </c>
      <c r="Z79" s="534"/>
      <c r="AA79" s="534"/>
      <c r="AB79" s="529">
        <f t="shared" si="5"/>
        <v>19646</v>
      </c>
    </row>
    <row r="80" spans="1:28" ht="15.75" thickBot="1" x14ac:dyDescent="0.3">
      <c r="A80" s="520"/>
      <c r="B80" s="521"/>
      <c r="C80" s="521"/>
      <c r="D80" s="521"/>
      <c r="E80" s="521"/>
      <c r="F80" s="521"/>
      <c r="G80" s="522"/>
      <c r="J80" s="523"/>
      <c r="K80" s="524"/>
      <c r="L80" s="525"/>
      <c r="M80" s="126">
        <f t="shared" si="7"/>
        <v>0</v>
      </c>
      <c r="N80" s="525"/>
      <c r="O80" s="511">
        <f t="shared" si="2"/>
        <v>0</v>
      </c>
      <c r="P80" s="524">
        <v>1187</v>
      </c>
      <c r="Q80" s="526">
        <v>41530</v>
      </c>
      <c r="R80" s="527">
        <f t="shared" si="6"/>
        <v>145</v>
      </c>
      <c r="T80" s="528" t="s">
        <v>218</v>
      </c>
      <c r="U80" s="529">
        <v>3840</v>
      </c>
      <c r="V80" s="530">
        <v>150</v>
      </c>
      <c r="W80" s="535">
        <f t="shared" si="4"/>
        <v>0</v>
      </c>
      <c r="X80" s="530"/>
      <c r="Y80" s="516">
        <f t="shared" si="3"/>
        <v>3990</v>
      </c>
      <c r="Z80" s="529">
        <v>4182</v>
      </c>
      <c r="AA80" s="536">
        <v>41241</v>
      </c>
      <c r="AB80" s="529">
        <f t="shared" si="5"/>
        <v>19454</v>
      </c>
    </row>
    <row r="81" spans="1:28" ht="15.75" thickBot="1" x14ac:dyDescent="0.3">
      <c r="A81" s="520"/>
      <c r="B81" s="521"/>
      <c r="C81" s="521"/>
      <c r="D81" s="521"/>
      <c r="E81" s="521"/>
      <c r="F81" s="521"/>
      <c r="G81" s="522"/>
      <c r="J81" s="523" t="s">
        <v>176</v>
      </c>
      <c r="K81" s="524">
        <v>3840</v>
      </c>
      <c r="L81" s="525">
        <v>150</v>
      </c>
      <c r="M81" s="126">
        <f t="shared" si="7"/>
        <v>0</v>
      </c>
      <c r="N81" s="525">
        <v>0</v>
      </c>
      <c r="O81" s="511">
        <f t="shared" si="2"/>
        <v>3990</v>
      </c>
      <c r="P81" s="524">
        <v>3840</v>
      </c>
      <c r="Q81" s="526">
        <v>41543</v>
      </c>
      <c r="R81" s="527">
        <f t="shared" si="6"/>
        <v>295</v>
      </c>
      <c r="T81" s="528" t="s">
        <v>219</v>
      </c>
      <c r="U81" s="529">
        <v>3840</v>
      </c>
      <c r="V81" s="530">
        <v>150</v>
      </c>
      <c r="W81" s="535">
        <f t="shared" si="4"/>
        <v>1728</v>
      </c>
      <c r="X81" s="530">
        <v>9</v>
      </c>
      <c r="Y81" s="516">
        <f t="shared" si="3"/>
        <v>5718</v>
      </c>
      <c r="Z81" s="534"/>
      <c r="AA81" s="534"/>
      <c r="AB81" s="529">
        <f t="shared" si="5"/>
        <v>25172</v>
      </c>
    </row>
    <row r="82" spans="1:28" ht="15.75" thickBot="1" x14ac:dyDescent="0.3">
      <c r="A82" s="520"/>
      <c r="B82" s="521"/>
      <c r="C82" s="521"/>
      <c r="D82" s="521"/>
      <c r="E82" s="521"/>
      <c r="F82" s="521"/>
      <c r="G82" s="522"/>
      <c r="J82" s="523" t="s">
        <v>198</v>
      </c>
      <c r="K82" s="537">
        <v>3840</v>
      </c>
      <c r="L82" s="525">
        <v>150</v>
      </c>
      <c r="M82" s="126">
        <f t="shared" si="7"/>
        <v>768</v>
      </c>
      <c r="N82" s="525">
        <v>4</v>
      </c>
      <c r="O82" s="511">
        <f t="shared" si="2"/>
        <v>4758</v>
      </c>
      <c r="P82" s="126"/>
      <c r="Q82" s="126"/>
      <c r="R82" s="527">
        <f t="shared" si="6"/>
        <v>5053</v>
      </c>
      <c r="T82" s="528" t="s">
        <v>53</v>
      </c>
      <c r="U82" s="529">
        <v>3840</v>
      </c>
      <c r="V82" s="530">
        <v>150</v>
      </c>
      <c r="W82" s="535">
        <f t="shared" si="4"/>
        <v>1536</v>
      </c>
      <c r="X82" s="530">
        <v>8</v>
      </c>
      <c r="Y82" s="516">
        <f t="shared" si="3"/>
        <v>5526</v>
      </c>
      <c r="Z82" s="534"/>
      <c r="AA82" s="534"/>
      <c r="AB82" s="529">
        <f t="shared" si="5"/>
        <v>30698</v>
      </c>
    </row>
    <row r="83" spans="1:28" ht="15.75" thickBot="1" x14ac:dyDescent="0.3">
      <c r="A83" s="520"/>
      <c r="B83" s="521"/>
      <c r="C83" s="521"/>
      <c r="D83" s="521"/>
      <c r="E83" s="521"/>
      <c r="F83" s="521"/>
      <c r="G83" s="522"/>
      <c r="J83" s="523" t="s">
        <v>218</v>
      </c>
      <c r="K83" s="537">
        <v>3840</v>
      </c>
      <c r="L83" s="525">
        <v>150</v>
      </c>
      <c r="M83" s="126">
        <f t="shared" si="7"/>
        <v>576</v>
      </c>
      <c r="N83" s="525">
        <v>3</v>
      </c>
      <c r="O83" s="511">
        <f t="shared" si="2"/>
        <v>4566</v>
      </c>
      <c r="P83" s="126"/>
      <c r="Q83" s="126"/>
      <c r="R83" s="527">
        <f t="shared" si="6"/>
        <v>9619</v>
      </c>
      <c r="T83" s="528" t="s">
        <v>220</v>
      </c>
      <c r="U83" s="529">
        <v>3840</v>
      </c>
      <c r="V83" s="530">
        <v>150</v>
      </c>
      <c r="W83" s="535">
        <f t="shared" si="4"/>
        <v>0</v>
      </c>
      <c r="X83" s="530"/>
      <c r="Y83" s="516">
        <f t="shared" si="3"/>
        <v>3990</v>
      </c>
      <c r="Z83" s="529">
        <v>4182</v>
      </c>
      <c r="AA83" s="532">
        <v>41333</v>
      </c>
      <c r="AB83" s="529">
        <f t="shared" si="5"/>
        <v>30506</v>
      </c>
    </row>
    <row r="84" spans="1:28" ht="15.75" thickBot="1" x14ac:dyDescent="0.3">
      <c r="A84" s="520"/>
      <c r="B84" s="521"/>
      <c r="C84" s="521"/>
      <c r="D84" s="521"/>
      <c r="E84" s="521"/>
      <c r="F84" s="521"/>
      <c r="G84" s="522"/>
      <c r="J84" s="523" t="s">
        <v>219</v>
      </c>
      <c r="K84" s="538">
        <v>3200</v>
      </c>
      <c r="L84" s="525">
        <v>150</v>
      </c>
      <c r="M84" s="126">
        <f t="shared" si="7"/>
        <v>640</v>
      </c>
      <c r="N84" s="525">
        <v>4</v>
      </c>
      <c r="O84" s="511">
        <f t="shared" si="2"/>
        <v>3990</v>
      </c>
      <c r="P84" s="126"/>
      <c r="Q84" s="126"/>
      <c r="R84" s="527">
        <f t="shared" si="6"/>
        <v>13609</v>
      </c>
      <c r="T84" s="528" t="s">
        <v>4</v>
      </c>
      <c r="U84" s="529">
        <v>3840</v>
      </c>
      <c r="V84" s="530">
        <v>150</v>
      </c>
      <c r="W84" s="535">
        <f t="shared" si="4"/>
        <v>1152</v>
      </c>
      <c r="X84" s="530">
        <v>6</v>
      </c>
      <c r="Y84" s="516">
        <f t="shared" si="3"/>
        <v>5142</v>
      </c>
      <c r="Z84" s="529"/>
      <c r="AA84" s="532"/>
      <c r="AB84" s="529">
        <f t="shared" si="5"/>
        <v>35648</v>
      </c>
    </row>
    <row r="85" spans="1:28" ht="15.75" thickBot="1" x14ac:dyDescent="0.3">
      <c r="A85" s="520"/>
      <c r="B85" s="521"/>
      <c r="C85" s="521"/>
      <c r="D85" s="521"/>
      <c r="E85" s="521"/>
      <c r="F85" s="521"/>
      <c r="G85" s="522"/>
      <c r="J85" s="523" t="s">
        <v>53</v>
      </c>
      <c r="K85" s="538">
        <v>3200</v>
      </c>
      <c r="L85" s="525">
        <v>150</v>
      </c>
      <c r="M85" s="126">
        <f t="shared" si="7"/>
        <v>480</v>
      </c>
      <c r="N85" s="525">
        <v>3</v>
      </c>
      <c r="O85" s="511">
        <f t="shared" si="2"/>
        <v>3830</v>
      </c>
      <c r="P85" s="126"/>
      <c r="Q85" s="126"/>
      <c r="R85" s="527">
        <f t="shared" si="6"/>
        <v>17439</v>
      </c>
      <c r="T85" s="528" t="s">
        <v>27</v>
      </c>
      <c r="U85" s="529">
        <v>3840</v>
      </c>
      <c r="V85" s="530">
        <v>150</v>
      </c>
      <c r="W85" s="535">
        <f t="shared" si="4"/>
        <v>960</v>
      </c>
      <c r="X85" s="530">
        <v>5</v>
      </c>
      <c r="Y85" s="516">
        <f t="shared" si="3"/>
        <v>4950</v>
      </c>
      <c r="Z85" s="529"/>
      <c r="AA85" s="532"/>
      <c r="AB85" s="529">
        <f t="shared" si="5"/>
        <v>40598</v>
      </c>
    </row>
    <row r="86" spans="1:28" ht="15.75" thickBot="1" x14ac:dyDescent="0.3">
      <c r="A86" s="520"/>
      <c r="B86" s="521"/>
      <c r="C86" s="521"/>
      <c r="D86" s="521"/>
      <c r="E86" s="521"/>
      <c r="F86" s="521"/>
      <c r="G86" s="522"/>
      <c r="J86" s="523" t="s">
        <v>220</v>
      </c>
      <c r="K86" s="538">
        <v>3200</v>
      </c>
      <c r="L86" s="525">
        <v>150</v>
      </c>
      <c r="M86" s="126">
        <f t="shared" si="7"/>
        <v>320</v>
      </c>
      <c r="N86" s="525">
        <v>2</v>
      </c>
      <c r="O86" s="511">
        <f t="shared" si="2"/>
        <v>3670</v>
      </c>
      <c r="P86" s="537">
        <v>7680</v>
      </c>
      <c r="Q86" s="526">
        <v>41323</v>
      </c>
      <c r="R86" s="527">
        <f t="shared" si="6"/>
        <v>13429</v>
      </c>
      <c r="T86" s="528" t="s">
        <v>46</v>
      </c>
      <c r="U86" s="529">
        <v>3840</v>
      </c>
      <c r="V86" s="530">
        <v>150</v>
      </c>
      <c r="W86" s="535">
        <f t="shared" si="4"/>
        <v>768</v>
      </c>
      <c r="X86" s="530">
        <v>4</v>
      </c>
      <c r="Y86" s="516">
        <f t="shared" si="3"/>
        <v>4758</v>
      </c>
      <c r="Z86" s="529"/>
      <c r="AA86" s="532"/>
      <c r="AB86" s="529">
        <f t="shared" si="5"/>
        <v>45356</v>
      </c>
    </row>
    <row r="87" spans="1:28" ht="15.75" thickBot="1" x14ac:dyDescent="0.3">
      <c r="A87" s="520"/>
      <c r="B87" s="521"/>
      <c r="C87" s="521"/>
      <c r="D87" s="521"/>
      <c r="E87" s="521"/>
      <c r="F87" s="521"/>
      <c r="G87" s="522"/>
      <c r="J87" s="523" t="s">
        <v>4</v>
      </c>
      <c r="K87" s="539">
        <v>3200</v>
      </c>
      <c r="L87" s="525">
        <v>150</v>
      </c>
      <c r="M87" s="126">
        <f t="shared" si="7"/>
        <v>160</v>
      </c>
      <c r="N87" s="525">
        <v>1</v>
      </c>
      <c r="O87" s="511">
        <f t="shared" si="2"/>
        <v>3510</v>
      </c>
      <c r="P87" s="524"/>
      <c r="Q87" s="526"/>
      <c r="R87" s="527">
        <f t="shared" si="6"/>
        <v>16939</v>
      </c>
      <c r="T87" s="528" t="s">
        <v>47</v>
      </c>
      <c r="U87" s="529">
        <v>3840</v>
      </c>
      <c r="V87" s="530">
        <v>150</v>
      </c>
      <c r="W87" s="535">
        <f t="shared" si="4"/>
        <v>576</v>
      </c>
      <c r="X87" s="530">
        <v>3</v>
      </c>
      <c r="Y87" s="516">
        <f t="shared" si="3"/>
        <v>4566</v>
      </c>
      <c r="Z87" s="529"/>
      <c r="AA87" s="532"/>
      <c r="AB87" s="529">
        <f t="shared" si="5"/>
        <v>49922</v>
      </c>
    </row>
    <row r="88" spans="1:28" ht="15.75" thickBot="1" x14ac:dyDescent="0.3">
      <c r="A88" s="520"/>
      <c r="B88" s="521"/>
      <c r="C88" s="521"/>
      <c r="D88" s="521"/>
      <c r="E88" s="521"/>
      <c r="F88" s="521"/>
      <c r="G88" s="522"/>
      <c r="J88" s="523" t="s">
        <v>27</v>
      </c>
      <c r="K88" s="540">
        <v>3200</v>
      </c>
      <c r="L88" s="525">
        <v>150</v>
      </c>
      <c r="M88" s="126">
        <f t="shared" si="7"/>
        <v>160</v>
      </c>
      <c r="N88" s="525">
        <v>1</v>
      </c>
      <c r="O88" s="511">
        <f t="shared" si="2"/>
        <v>3510</v>
      </c>
      <c r="P88" s="538">
        <v>11520</v>
      </c>
      <c r="Q88" s="526">
        <v>41383</v>
      </c>
      <c r="R88" s="527">
        <f t="shared" si="6"/>
        <v>8929</v>
      </c>
      <c r="T88" s="528" t="s">
        <v>48</v>
      </c>
      <c r="U88" s="529">
        <v>3840</v>
      </c>
      <c r="V88" s="530">
        <v>150</v>
      </c>
      <c r="W88" s="535">
        <f t="shared" si="4"/>
        <v>384</v>
      </c>
      <c r="X88" s="530">
        <v>2</v>
      </c>
      <c r="Y88" s="516">
        <f t="shared" si="3"/>
        <v>4374</v>
      </c>
      <c r="Z88" s="529"/>
      <c r="AA88" s="532"/>
      <c r="AB88" s="529">
        <f t="shared" si="5"/>
        <v>54296</v>
      </c>
    </row>
    <row r="89" spans="1:28" ht="15.75" thickBot="1" x14ac:dyDescent="0.3">
      <c r="A89" s="520"/>
      <c r="B89" s="521"/>
      <c r="C89" s="521"/>
      <c r="D89" s="521"/>
      <c r="E89" s="521"/>
      <c r="F89" s="521"/>
      <c r="G89" s="522"/>
      <c r="J89" s="523" t="s">
        <v>46</v>
      </c>
      <c r="K89" s="524">
        <v>3200</v>
      </c>
      <c r="L89" s="525">
        <v>150</v>
      </c>
      <c r="M89" s="126">
        <f t="shared" si="7"/>
        <v>640</v>
      </c>
      <c r="N89" s="525">
        <v>4</v>
      </c>
      <c r="O89" s="511">
        <f t="shared" si="2"/>
        <v>3990</v>
      </c>
      <c r="P89" s="539">
        <v>3200</v>
      </c>
      <c r="Q89" s="526">
        <v>41393</v>
      </c>
      <c r="R89" s="527">
        <f t="shared" si="6"/>
        <v>9719</v>
      </c>
      <c r="T89" s="528" t="s">
        <v>171</v>
      </c>
      <c r="U89" s="529">
        <v>3840</v>
      </c>
      <c r="V89" s="530">
        <v>150</v>
      </c>
      <c r="W89" s="535">
        <f t="shared" si="4"/>
        <v>192</v>
      </c>
      <c r="X89" s="530">
        <v>1</v>
      </c>
      <c r="Y89" s="516">
        <f t="shared" si="3"/>
        <v>4182</v>
      </c>
      <c r="Z89" s="529"/>
      <c r="AA89" s="532"/>
      <c r="AB89" s="529">
        <f t="shared" si="5"/>
        <v>58478</v>
      </c>
    </row>
    <row r="90" spans="1:28" ht="15.75" thickBot="1" x14ac:dyDescent="0.3">
      <c r="A90" s="520"/>
      <c r="B90" s="521"/>
      <c r="C90" s="521"/>
      <c r="D90" s="521"/>
      <c r="E90" s="521"/>
      <c r="F90" s="521"/>
      <c r="G90" s="522"/>
      <c r="J90" s="523" t="s">
        <v>47</v>
      </c>
      <c r="K90" s="524">
        <v>3200</v>
      </c>
      <c r="L90" s="525">
        <v>150</v>
      </c>
      <c r="M90" s="126">
        <f t="shared" si="7"/>
        <v>480</v>
      </c>
      <c r="N90" s="525">
        <v>3</v>
      </c>
      <c r="O90" s="511">
        <f t="shared" si="2"/>
        <v>3830</v>
      </c>
      <c r="P90" s="541">
        <v>3200</v>
      </c>
      <c r="Q90" s="526">
        <v>41404</v>
      </c>
      <c r="R90" s="527">
        <f t="shared" si="6"/>
        <v>10349</v>
      </c>
      <c r="T90" s="528" t="s">
        <v>176</v>
      </c>
      <c r="U90" s="529">
        <v>3840</v>
      </c>
      <c r="V90" s="530">
        <v>150</v>
      </c>
      <c r="W90" s="535">
        <f t="shared" si="4"/>
        <v>0</v>
      </c>
      <c r="X90" s="530"/>
      <c r="Y90" s="516">
        <f t="shared" si="3"/>
        <v>3990</v>
      </c>
      <c r="Z90" s="529"/>
      <c r="AA90" s="532"/>
      <c r="AB90" s="529">
        <f t="shared" si="5"/>
        <v>62468</v>
      </c>
    </row>
    <row r="91" spans="1:28" ht="15.75" thickBot="1" x14ac:dyDescent="0.3">
      <c r="A91" s="520"/>
      <c r="B91" s="521"/>
      <c r="C91" s="521"/>
      <c r="D91" s="521"/>
      <c r="E91" s="521"/>
      <c r="F91" s="521"/>
      <c r="G91" s="522"/>
      <c r="J91" s="523" t="s">
        <v>48</v>
      </c>
      <c r="K91" s="542">
        <v>3200</v>
      </c>
      <c r="L91" s="543">
        <v>150</v>
      </c>
      <c r="M91" s="544">
        <f t="shared" si="7"/>
        <v>320</v>
      </c>
      <c r="N91" s="525">
        <v>2</v>
      </c>
      <c r="O91" s="511">
        <f t="shared" si="2"/>
        <v>3670</v>
      </c>
      <c r="P91" s="524"/>
      <c r="Q91" s="526"/>
      <c r="R91" s="527">
        <f t="shared" si="6"/>
        <v>14019</v>
      </c>
      <c r="T91" s="528"/>
      <c r="U91" s="529"/>
      <c r="V91" s="530"/>
      <c r="W91" s="531"/>
      <c r="X91" s="530"/>
      <c r="Y91" s="529"/>
      <c r="Z91" s="529"/>
      <c r="AA91" s="532"/>
      <c r="AB91" s="529"/>
    </row>
    <row r="92" spans="1:28" ht="15.75" thickBot="1" x14ac:dyDescent="0.3">
      <c r="A92" s="520"/>
      <c r="B92" s="521"/>
      <c r="C92" s="521"/>
      <c r="D92" s="521"/>
      <c r="E92" s="521"/>
      <c r="F92" s="521"/>
      <c r="G92" s="522"/>
      <c r="J92" s="523" t="s">
        <v>171</v>
      </c>
      <c r="K92" s="542">
        <v>3200</v>
      </c>
      <c r="L92" s="543">
        <v>150</v>
      </c>
      <c r="M92" s="544">
        <f t="shared" si="7"/>
        <v>160</v>
      </c>
      <c r="N92" s="525">
        <v>1</v>
      </c>
      <c r="O92" s="511">
        <f t="shared" si="2"/>
        <v>3510</v>
      </c>
      <c r="P92" s="524"/>
      <c r="Q92" s="526"/>
      <c r="R92" s="527">
        <f t="shared" si="6"/>
        <v>17529</v>
      </c>
      <c r="T92" s="545" t="s">
        <v>60</v>
      </c>
      <c r="U92" s="546">
        <f>SUM(U72:U91)</f>
        <v>72120</v>
      </c>
      <c r="V92" s="546">
        <f>SUM(V72:V91)</f>
        <v>2700</v>
      </c>
      <c r="W92" s="547">
        <f>SUM(W72:W91)</f>
        <v>15168</v>
      </c>
      <c r="X92" s="546"/>
      <c r="Y92" s="546">
        <f>SUM(Y72:Y91)</f>
        <v>89988</v>
      </c>
      <c r="Z92" s="546">
        <f>SUM(Z72:Z91)</f>
        <v>27520</v>
      </c>
      <c r="AA92" s="548"/>
      <c r="AB92" s="546">
        <f>+Y92-Z92</f>
        <v>62468</v>
      </c>
    </row>
    <row r="93" spans="1:28" ht="15.75" thickBot="1" x14ac:dyDescent="0.3">
      <c r="A93" s="520"/>
      <c r="B93" s="521"/>
      <c r="C93" s="521"/>
      <c r="D93" s="521"/>
      <c r="E93" s="521"/>
      <c r="F93" s="521"/>
      <c r="G93" s="522"/>
      <c r="J93" s="523" t="s">
        <v>176</v>
      </c>
      <c r="K93" s="542">
        <v>3200</v>
      </c>
      <c r="L93" s="543">
        <v>150</v>
      </c>
      <c r="M93" s="544">
        <f t="shared" si="7"/>
        <v>0</v>
      </c>
      <c r="N93" s="525"/>
      <c r="O93" s="511">
        <f t="shared" si="2"/>
        <v>3350</v>
      </c>
      <c r="P93" s="542">
        <v>10530</v>
      </c>
      <c r="Q93" s="526">
        <v>41538</v>
      </c>
      <c r="R93" s="527">
        <f t="shared" si="6"/>
        <v>10349</v>
      </c>
      <c r="T93" s="479"/>
      <c r="U93" s="480"/>
      <c r="V93" s="481"/>
      <c r="W93" s="549"/>
      <c r="X93" s="481"/>
      <c r="Y93" s="480"/>
      <c r="Z93" s="480"/>
      <c r="AA93" s="550"/>
      <c r="AB93" s="480"/>
    </row>
    <row r="94" spans="1:28" ht="15.75" thickBot="1" x14ac:dyDescent="0.3">
      <c r="A94" s="520"/>
      <c r="B94" s="521"/>
      <c r="C94" s="521"/>
      <c r="D94" s="521"/>
      <c r="E94" s="521"/>
      <c r="F94" s="521"/>
      <c r="G94" s="522"/>
      <c r="J94" s="523"/>
      <c r="K94" s="524"/>
      <c r="L94" s="525"/>
      <c r="M94" s="525"/>
      <c r="N94" s="525"/>
      <c r="O94" s="524"/>
      <c r="P94" s="524"/>
      <c r="Q94" s="526"/>
      <c r="R94" s="527"/>
    </row>
    <row r="95" spans="1:28" ht="15.75" thickBot="1" x14ac:dyDescent="0.3">
      <c r="A95" s="520"/>
      <c r="B95" s="521"/>
      <c r="C95" s="521"/>
      <c r="D95" s="521"/>
      <c r="E95" s="521"/>
      <c r="F95" s="521"/>
      <c r="G95" s="522"/>
      <c r="J95" s="551" t="s">
        <v>60</v>
      </c>
      <c r="K95" s="546">
        <f t="shared" ref="K95:P95" si="8">SUM(K72:K94)</f>
        <v>65670</v>
      </c>
      <c r="L95" s="546">
        <f t="shared" si="8"/>
        <v>2550</v>
      </c>
      <c r="M95" s="546">
        <f t="shared" si="8"/>
        <v>5280</v>
      </c>
      <c r="N95" s="546">
        <f t="shared" si="8"/>
        <v>31</v>
      </c>
      <c r="O95" s="546">
        <f t="shared" si="8"/>
        <v>73500</v>
      </c>
      <c r="P95" s="546">
        <f t="shared" si="8"/>
        <v>63151</v>
      </c>
      <c r="Q95" s="548"/>
      <c r="R95" s="552">
        <f>+O95-P95</f>
        <v>10349</v>
      </c>
    </row>
    <row r="96" spans="1:28" ht="15.75" thickBot="1" x14ac:dyDescent="0.3">
      <c r="A96" s="520"/>
      <c r="B96" s="521"/>
      <c r="C96" s="521"/>
      <c r="D96" s="521"/>
      <c r="E96" s="521"/>
      <c r="F96" s="521"/>
      <c r="G96" s="522"/>
      <c r="J96" s="479"/>
      <c r="K96" s="480"/>
      <c r="L96" s="481"/>
      <c r="M96" s="481"/>
      <c r="N96" s="481"/>
      <c r="O96" s="480"/>
      <c r="P96" s="480"/>
      <c r="Q96" s="550"/>
      <c r="R96" s="480"/>
    </row>
    <row r="97" spans="1:7" ht="15.75" thickBot="1" x14ac:dyDescent="0.3">
      <c r="A97" s="741" t="s">
        <v>1953</v>
      </c>
      <c r="B97" s="742"/>
      <c r="C97" s="742"/>
      <c r="D97" s="742"/>
      <c r="E97" s="742"/>
      <c r="F97" s="742"/>
      <c r="G97" s="743"/>
    </row>
    <row r="98" spans="1:7" ht="15.75" thickBot="1" x14ac:dyDescent="0.3">
      <c r="A98" s="738" t="s">
        <v>1888</v>
      </c>
      <c r="B98" s="739"/>
      <c r="C98" s="739"/>
      <c r="D98" s="739"/>
      <c r="E98" s="739"/>
      <c r="F98" s="739"/>
      <c r="G98" s="740"/>
    </row>
    <row r="99" spans="1:7" ht="27" thickBot="1" x14ac:dyDescent="0.3">
      <c r="A99" s="493" t="s">
        <v>130</v>
      </c>
      <c r="B99" s="151" t="s">
        <v>132</v>
      </c>
      <c r="C99" s="151" t="s">
        <v>133</v>
      </c>
      <c r="D99" s="494" t="s">
        <v>134</v>
      </c>
      <c r="E99" s="494" t="s">
        <v>135</v>
      </c>
      <c r="F99" s="151"/>
      <c r="G99" s="151" t="s">
        <v>136</v>
      </c>
    </row>
    <row r="100" spans="1:7" ht="15.75" thickBot="1" x14ac:dyDescent="0.3">
      <c r="A100" s="479" t="s">
        <v>47</v>
      </c>
      <c r="B100" s="480">
        <v>3200</v>
      </c>
      <c r="C100" s="481">
        <v>150</v>
      </c>
      <c r="D100" s="481">
        <v>160</v>
      </c>
      <c r="E100" s="481">
        <v>3</v>
      </c>
      <c r="F100" s="482"/>
      <c r="G100" s="480">
        <f>+B100+C100+D100*E100</f>
        <v>3830</v>
      </c>
    </row>
    <row r="101" spans="1:7" ht="15.75" thickBot="1" x14ac:dyDescent="0.3">
      <c r="A101" s="479" t="s">
        <v>48</v>
      </c>
      <c r="B101" s="480">
        <v>3200</v>
      </c>
      <c r="C101" s="481">
        <v>150</v>
      </c>
      <c r="D101" s="481">
        <v>160</v>
      </c>
      <c r="E101" s="481">
        <v>2</v>
      </c>
      <c r="F101" s="482"/>
      <c r="G101" s="480">
        <f>+B101+C101+D101*E101</f>
        <v>3670</v>
      </c>
    </row>
    <row r="102" spans="1:7" ht="15.75" thickBot="1" x14ac:dyDescent="0.3">
      <c r="A102" s="499" t="s">
        <v>171</v>
      </c>
      <c r="B102" s="480">
        <v>3200</v>
      </c>
      <c r="C102" s="481">
        <v>150</v>
      </c>
      <c r="D102" s="481">
        <v>160</v>
      </c>
      <c r="E102" s="481">
        <v>1</v>
      </c>
      <c r="F102" s="482"/>
      <c r="G102" s="480">
        <f>+B102+C102+D102*E102</f>
        <v>3510</v>
      </c>
    </row>
    <row r="103" spans="1:7" ht="15.75" thickBot="1" x14ac:dyDescent="0.3">
      <c r="A103" s="500" t="s">
        <v>176</v>
      </c>
      <c r="B103" s="501">
        <v>3200</v>
      </c>
      <c r="C103" s="502">
        <v>150</v>
      </c>
      <c r="D103" s="502">
        <v>0</v>
      </c>
      <c r="E103" s="502">
        <v>0</v>
      </c>
      <c r="F103" s="462"/>
      <c r="G103" s="480">
        <f>+B103+C103+D103*E103</f>
        <v>3350</v>
      </c>
    </row>
    <row r="104" spans="1:7" ht="15.75" thickBot="1" x14ac:dyDescent="0.3">
      <c r="A104" s="744" t="s">
        <v>139</v>
      </c>
      <c r="B104" s="745"/>
      <c r="C104" s="745"/>
      <c r="D104" s="745"/>
      <c r="E104" s="745"/>
      <c r="F104" s="746"/>
      <c r="G104" s="449">
        <f>SUM(G100:G103)</f>
        <v>14360</v>
      </c>
    </row>
    <row r="106" spans="1:7" ht="15.75" thickBot="1" x14ac:dyDescent="0.3"/>
    <row r="107" spans="1:7" ht="15.75" thickBot="1" x14ac:dyDescent="0.3">
      <c r="A107" s="738" t="s">
        <v>128</v>
      </c>
      <c r="B107" s="739"/>
      <c r="C107" s="739"/>
      <c r="D107" s="739"/>
      <c r="E107" s="739"/>
      <c r="F107" s="739"/>
      <c r="G107" s="740"/>
    </row>
    <row r="108" spans="1:7" ht="15.75" thickBot="1" x14ac:dyDescent="0.3">
      <c r="A108" s="741" t="s">
        <v>1955</v>
      </c>
      <c r="B108" s="742"/>
      <c r="C108" s="742"/>
      <c r="D108" s="742"/>
      <c r="E108" s="742"/>
      <c r="F108" s="742"/>
      <c r="G108" s="743"/>
    </row>
    <row r="109" spans="1:7" ht="15.75" thickBot="1" x14ac:dyDescent="0.3">
      <c r="A109" s="738" t="s">
        <v>1888</v>
      </c>
      <c r="B109" s="739"/>
      <c r="C109" s="739"/>
      <c r="D109" s="739"/>
      <c r="E109" s="739"/>
      <c r="F109" s="739"/>
      <c r="G109" s="740"/>
    </row>
    <row r="110" spans="1:7" ht="27" thickBot="1" x14ac:dyDescent="0.3">
      <c r="A110" s="493" t="s">
        <v>130</v>
      </c>
      <c r="B110" s="151" t="s">
        <v>132</v>
      </c>
      <c r="C110" s="151" t="s">
        <v>133</v>
      </c>
      <c r="D110" s="494" t="s">
        <v>134</v>
      </c>
      <c r="E110" s="494" t="s">
        <v>135</v>
      </c>
      <c r="F110" s="151"/>
      <c r="G110" s="151" t="s">
        <v>136</v>
      </c>
    </row>
    <row r="111" spans="1:7" ht="15.75" thickBot="1" x14ac:dyDescent="0.3">
      <c r="A111" s="479" t="s">
        <v>4</v>
      </c>
      <c r="B111" s="480">
        <v>3200</v>
      </c>
      <c r="C111" s="481">
        <v>150</v>
      </c>
      <c r="D111" s="481">
        <v>160</v>
      </c>
      <c r="E111" s="481">
        <v>5</v>
      </c>
      <c r="F111" s="151"/>
      <c r="G111" s="480">
        <f>+B111+C111+D111*E111</f>
        <v>4150</v>
      </c>
    </row>
    <row r="112" spans="1:7" ht="15.75" thickBot="1" x14ac:dyDescent="0.3">
      <c r="A112" s="479" t="s">
        <v>46</v>
      </c>
      <c r="B112" s="480">
        <v>3200</v>
      </c>
      <c r="C112" s="481">
        <v>150</v>
      </c>
      <c r="D112" s="481">
        <v>160</v>
      </c>
      <c r="E112" s="481">
        <v>4</v>
      </c>
      <c r="F112" s="482"/>
      <c r="G112" s="480">
        <f>+B112+C112+D112*E112</f>
        <v>3990</v>
      </c>
    </row>
    <row r="113" spans="1:24" ht="15.75" thickBot="1" x14ac:dyDescent="0.3">
      <c r="A113" s="479" t="s">
        <v>47</v>
      </c>
      <c r="B113" s="480">
        <v>3200</v>
      </c>
      <c r="C113" s="481">
        <v>150</v>
      </c>
      <c r="D113" s="481">
        <v>160</v>
      </c>
      <c r="E113" s="481">
        <v>3</v>
      </c>
      <c r="F113" s="482"/>
      <c r="G113" s="480">
        <f>+B113+C113+D113*E113</f>
        <v>3830</v>
      </c>
    </row>
    <row r="114" spans="1:24" ht="15.75" thickBot="1" x14ac:dyDescent="0.3">
      <c r="A114" s="479" t="s">
        <v>48</v>
      </c>
      <c r="B114" s="480">
        <v>3200</v>
      </c>
      <c r="C114" s="481">
        <v>150</v>
      </c>
      <c r="D114" s="481">
        <v>160</v>
      </c>
      <c r="E114" s="481">
        <v>2</v>
      </c>
      <c r="F114" s="482"/>
      <c r="G114" s="480">
        <f>+B114+C114+D114*E114</f>
        <v>3670</v>
      </c>
    </row>
    <row r="115" spans="1:24" ht="15.75" thickBot="1" x14ac:dyDescent="0.3">
      <c r="A115" s="499" t="s">
        <v>171</v>
      </c>
      <c r="B115" s="480">
        <v>3200</v>
      </c>
      <c r="C115" s="481">
        <v>150</v>
      </c>
      <c r="D115" s="481">
        <v>160</v>
      </c>
      <c r="E115" s="481">
        <v>1</v>
      </c>
      <c r="F115" s="482"/>
      <c r="G115" s="480">
        <f>+B115+C115+D115*E115</f>
        <v>3510</v>
      </c>
    </row>
    <row r="116" spans="1:24" ht="15.75" thickBot="1" x14ac:dyDescent="0.3">
      <c r="A116" s="744" t="s">
        <v>139</v>
      </c>
      <c r="B116" s="745"/>
      <c r="C116" s="745"/>
      <c r="D116" s="745"/>
      <c r="E116" s="745"/>
      <c r="F116" s="746"/>
      <c r="G116" s="449">
        <f>SUM(G111:G115)</f>
        <v>19150</v>
      </c>
    </row>
    <row r="118" spans="1:24" ht="15.75" thickBot="1" x14ac:dyDescent="0.3"/>
    <row r="119" spans="1:24" ht="15.75" thickBot="1" x14ac:dyDescent="0.3">
      <c r="A119" s="738" t="s">
        <v>128</v>
      </c>
      <c r="B119" s="739"/>
      <c r="C119" s="739"/>
      <c r="D119" s="739"/>
      <c r="E119" s="739"/>
      <c r="F119" s="739"/>
      <c r="G119" s="740"/>
      <c r="J119" s="738" t="s">
        <v>128</v>
      </c>
      <c r="K119" s="739"/>
      <c r="L119" s="739"/>
      <c r="M119" s="739"/>
      <c r="N119" s="739"/>
      <c r="O119" s="739"/>
      <c r="P119" s="740"/>
    </row>
    <row r="120" spans="1:24" ht="15.75" thickBot="1" x14ac:dyDescent="0.3">
      <c r="A120" s="741" t="s">
        <v>1956</v>
      </c>
      <c r="B120" s="742"/>
      <c r="C120" s="742"/>
      <c r="D120" s="742"/>
      <c r="E120" s="742"/>
      <c r="F120" s="742"/>
      <c r="G120" s="743"/>
      <c r="J120" s="741" t="s">
        <v>1957</v>
      </c>
      <c r="K120" s="742"/>
      <c r="L120" s="742"/>
      <c r="M120" s="742"/>
      <c r="N120" s="742"/>
      <c r="O120" s="742"/>
      <c r="P120" s="743"/>
    </row>
    <row r="121" spans="1:24" ht="15.75" thickBot="1" x14ac:dyDescent="0.3">
      <c r="A121" s="738" t="s">
        <v>1888</v>
      </c>
      <c r="B121" s="739"/>
      <c r="C121" s="739"/>
      <c r="D121" s="739"/>
      <c r="E121" s="739"/>
      <c r="F121" s="739"/>
      <c r="G121" s="740"/>
      <c r="J121" s="738" t="s">
        <v>1958</v>
      </c>
      <c r="K121" s="739"/>
      <c r="L121" s="739"/>
      <c r="M121" s="739"/>
      <c r="N121" s="739"/>
      <c r="O121" s="739"/>
      <c r="P121" s="740"/>
    </row>
    <row r="122" spans="1:24" ht="52.5" thickBot="1" x14ac:dyDescent="0.3">
      <c r="A122" s="493" t="s">
        <v>130</v>
      </c>
      <c r="B122" s="151" t="s">
        <v>132</v>
      </c>
      <c r="C122" s="151" t="s">
        <v>133</v>
      </c>
      <c r="D122" s="494" t="s">
        <v>134</v>
      </c>
      <c r="E122" s="494" t="s">
        <v>135</v>
      </c>
      <c r="F122" s="151"/>
      <c r="G122" s="151" t="s">
        <v>136</v>
      </c>
      <c r="J122" s="493" t="s">
        <v>130</v>
      </c>
      <c r="K122" s="151" t="s">
        <v>132</v>
      </c>
      <c r="L122" s="151" t="s">
        <v>133</v>
      </c>
      <c r="M122" s="494" t="s">
        <v>134</v>
      </c>
      <c r="N122" s="494" t="s">
        <v>135</v>
      </c>
      <c r="O122" s="151"/>
      <c r="P122" s="151" t="s">
        <v>136</v>
      </c>
    </row>
    <row r="123" spans="1:24" ht="15.75" thickBot="1" x14ac:dyDescent="0.3">
      <c r="A123" s="479" t="s">
        <v>47</v>
      </c>
      <c r="B123" s="480">
        <v>3300</v>
      </c>
      <c r="C123" s="481">
        <v>150</v>
      </c>
      <c r="D123" s="481">
        <v>160</v>
      </c>
      <c r="E123" s="481">
        <v>3</v>
      </c>
      <c r="F123" s="482"/>
      <c r="G123" s="480">
        <f>+B123+C123+D123*E123</f>
        <v>3930</v>
      </c>
      <c r="K123" s="479" t="s">
        <v>46</v>
      </c>
      <c r="L123" s="480">
        <v>3200</v>
      </c>
      <c r="M123" s="481">
        <v>150</v>
      </c>
      <c r="N123" s="481">
        <v>160</v>
      </c>
      <c r="O123" s="481">
        <v>4</v>
      </c>
      <c r="P123" s="482"/>
      <c r="Q123" s="480">
        <f>+L123+M123+N123*O123</f>
        <v>3990</v>
      </c>
      <c r="W123"/>
      <c r="X123" s="497"/>
    </row>
    <row r="124" spans="1:24" ht="15.75" thickBot="1" x14ac:dyDescent="0.3">
      <c r="A124" s="479" t="s">
        <v>48</v>
      </c>
      <c r="B124" s="480">
        <v>3300</v>
      </c>
      <c r="C124" s="481">
        <v>150</v>
      </c>
      <c r="D124" s="481">
        <v>160</v>
      </c>
      <c r="E124" s="481">
        <v>2</v>
      </c>
      <c r="F124" s="482"/>
      <c r="G124" s="480">
        <f>+B124+C124+D124*E124</f>
        <v>3770</v>
      </c>
      <c r="K124" s="479" t="s">
        <v>47</v>
      </c>
      <c r="L124" s="480">
        <v>3200</v>
      </c>
      <c r="M124" s="481">
        <v>150</v>
      </c>
      <c r="N124" s="481">
        <v>160</v>
      </c>
      <c r="O124" s="481">
        <v>3</v>
      </c>
      <c r="P124" s="482"/>
      <c r="Q124" s="480">
        <f>+L124+M124+N124*O124</f>
        <v>3830</v>
      </c>
      <c r="W124"/>
      <c r="X124" s="497"/>
    </row>
    <row r="125" spans="1:24" ht="15.75" thickBot="1" x14ac:dyDescent="0.3">
      <c r="A125" s="499" t="s">
        <v>171</v>
      </c>
      <c r="B125" s="480">
        <v>3300</v>
      </c>
      <c r="C125" s="481">
        <v>150</v>
      </c>
      <c r="D125" s="481">
        <v>160</v>
      </c>
      <c r="E125" s="481">
        <v>1</v>
      </c>
      <c r="F125" s="482"/>
      <c r="G125" s="480">
        <f>+B125+C125+D125*E125</f>
        <v>3610</v>
      </c>
      <c r="J125" s="479" t="s">
        <v>48</v>
      </c>
      <c r="K125" s="480">
        <v>3200</v>
      </c>
      <c r="L125" s="481">
        <v>150</v>
      </c>
      <c r="M125" s="481">
        <v>160</v>
      </c>
      <c r="N125" s="481">
        <v>2</v>
      </c>
      <c r="O125" s="482"/>
      <c r="P125" s="480">
        <f>+K125+L125+M125*N125</f>
        <v>3670</v>
      </c>
    </row>
    <row r="126" spans="1:24" ht="15.75" thickBot="1" x14ac:dyDescent="0.3">
      <c r="A126" s="744" t="s">
        <v>139</v>
      </c>
      <c r="B126" s="745"/>
      <c r="C126" s="745"/>
      <c r="D126" s="745"/>
      <c r="E126" s="745"/>
      <c r="F126" s="746"/>
      <c r="G126" s="449">
        <f>SUM(G123:G125)</f>
        <v>11310</v>
      </c>
      <c r="J126" s="499" t="s">
        <v>171</v>
      </c>
      <c r="K126" s="480">
        <v>3200</v>
      </c>
      <c r="L126" s="481">
        <v>150</v>
      </c>
      <c r="M126" s="481">
        <v>160</v>
      </c>
      <c r="N126" s="481">
        <v>1</v>
      </c>
      <c r="O126" s="482"/>
      <c r="P126" s="480">
        <f>+K126+L126+M126*N126</f>
        <v>3510</v>
      </c>
    </row>
    <row r="127" spans="1:24" ht="15.75" thickBot="1" x14ac:dyDescent="0.3">
      <c r="J127" s="500" t="s">
        <v>176</v>
      </c>
      <c r="K127" s="501">
        <v>3200</v>
      </c>
      <c r="L127" s="502">
        <v>150</v>
      </c>
      <c r="M127" s="502">
        <v>0</v>
      </c>
      <c r="N127" s="502">
        <v>0</v>
      </c>
      <c r="O127" s="462"/>
      <c r="P127" s="480">
        <f>+K127+L127+M127*N127</f>
        <v>3350</v>
      </c>
    </row>
    <row r="128" spans="1:24" ht="15.75" thickBot="1" x14ac:dyDescent="0.3">
      <c r="J128" s="744" t="s">
        <v>139</v>
      </c>
      <c r="K128" s="745"/>
      <c r="L128" s="745"/>
      <c r="M128" s="745"/>
      <c r="N128" s="745"/>
      <c r="O128" s="746"/>
      <c r="P128" s="449">
        <f>SUM(P123:P127)</f>
        <v>10530</v>
      </c>
    </row>
    <row r="129" spans="1:7" ht="15.75" thickBot="1" x14ac:dyDescent="0.3">
      <c r="A129" s="738" t="s">
        <v>128</v>
      </c>
      <c r="B129" s="739"/>
      <c r="C129" s="739"/>
      <c r="D129" s="739"/>
      <c r="E129" s="739"/>
      <c r="F129" s="739"/>
      <c r="G129" s="740"/>
    </row>
    <row r="130" spans="1:7" ht="15.75" thickBot="1" x14ac:dyDescent="0.3">
      <c r="A130" s="741" t="s">
        <v>1959</v>
      </c>
      <c r="B130" s="742"/>
      <c r="C130" s="742"/>
      <c r="D130" s="742"/>
      <c r="E130" s="742"/>
      <c r="F130" s="742"/>
      <c r="G130" s="743"/>
    </row>
    <row r="131" spans="1:7" ht="15.75" thickBot="1" x14ac:dyDescent="0.3">
      <c r="A131" s="738" t="s">
        <v>1888</v>
      </c>
      <c r="B131" s="739"/>
      <c r="C131" s="739"/>
      <c r="D131" s="739"/>
      <c r="E131" s="739"/>
      <c r="F131" s="739"/>
      <c r="G131" s="740"/>
    </row>
    <row r="132" spans="1:7" ht="27" thickBot="1" x14ac:dyDescent="0.3">
      <c r="A132" s="493" t="s">
        <v>130</v>
      </c>
      <c r="B132" s="151" t="s">
        <v>132</v>
      </c>
      <c r="C132" s="151" t="s">
        <v>133</v>
      </c>
      <c r="D132" s="494" t="s">
        <v>134</v>
      </c>
      <c r="E132" s="494" t="s">
        <v>135</v>
      </c>
      <c r="F132" s="151"/>
      <c r="G132" s="151" t="s">
        <v>136</v>
      </c>
    </row>
    <row r="133" spans="1:7" ht="15.75" thickBot="1" x14ac:dyDescent="0.3">
      <c r="A133" s="479" t="s">
        <v>46</v>
      </c>
      <c r="B133" s="480">
        <v>3300</v>
      </c>
      <c r="C133" s="481">
        <v>150</v>
      </c>
      <c r="D133" s="481">
        <v>160</v>
      </c>
      <c r="E133" s="481">
        <v>4</v>
      </c>
      <c r="F133" s="482"/>
      <c r="G133" s="480">
        <f>+B133+C133+D133*E133</f>
        <v>4090</v>
      </c>
    </row>
    <row r="134" spans="1:7" ht="15.75" thickBot="1" x14ac:dyDescent="0.3">
      <c r="A134" s="479" t="s">
        <v>47</v>
      </c>
      <c r="B134" s="480">
        <v>3300</v>
      </c>
      <c r="C134" s="481">
        <v>150</v>
      </c>
      <c r="D134" s="481">
        <v>160</v>
      </c>
      <c r="E134" s="481">
        <v>3</v>
      </c>
      <c r="F134" s="482"/>
      <c r="G134" s="480">
        <f>+B134+C134+D134*E134</f>
        <v>3930</v>
      </c>
    </row>
    <row r="135" spans="1:7" ht="15.75" thickBot="1" x14ac:dyDescent="0.3">
      <c r="A135" s="479" t="s">
        <v>48</v>
      </c>
      <c r="B135" s="480">
        <v>3300</v>
      </c>
      <c r="C135" s="481">
        <v>150</v>
      </c>
      <c r="D135" s="481">
        <v>160</v>
      </c>
      <c r="E135" s="481">
        <v>2</v>
      </c>
      <c r="F135" s="482"/>
      <c r="G135" s="480">
        <f>+B135+C135+D135*E135</f>
        <v>3770</v>
      </c>
    </row>
    <row r="136" spans="1:7" ht="15.75" thickBot="1" x14ac:dyDescent="0.3">
      <c r="A136" s="499" t="s">
        <v>171</v>
      </c>
      <c r="B136" s="480">
        <v>3300</v>
      </c>
      <c r="C136" s="481">
        <v>150</v>
      </c>
      <c r="D136" s="481">
        <v>160</v>
      </c>
      <c r="E136" s="481">
        <v>1</v>
      </c>
      <c r="F136" s="482"/>
      <c r="G136" s="480">
        <f>+B136+C136+D136*E136</f>
        <v>3610</v>
      </c>
    </row>
    <row r="137" spans="1:7" ht="15.75" thickBot="1" x14ac:dyDescent="0.3">
      <c r="A137" s="744" t="s">
        <v>139</v>
      </c>
      <c r="B137" s="745"/>
      <c r="C137" s="745"/>
      <c r="D137" s="745"/>
      <c r="E137" s="745"/>
      <c r="F137" s="746"/>
      <c r="G137" s="449">
        <f>SUM(G133:G136)</f>
        <v>15400</v>
      </c>
    </row>
    <row r="139" spans="1:7" ht="15.75" thickBot="1" x14ac:dyDescent="0.3"/>
    <row r="140" spans="1:7" ht="15.75" thickBot="1" x14ac:dyDescent="0.3">
      <c r="A140" s="738" t="s">
        <v>128</v>
      </c>
      <c r="B140" s="739"/>
      <c r="C140" s="739"/>
      <c r="D140" s="739"/>
      <c r="E140" s="739"/>
      <c r="F140" s="739"/>
      <c r="G140" s="740"/>
    </row>
    <row r="141" spans="1:7" ht="15.75" thickBot="1" x14ac:dyDescent="0.3">
      <c r="A141" s="741" t="s">
        <v>1960</v>
      </c>
      <c r="B141" s="742"/>
      <c r="C141" s="742"/>
      <c r="D141" s="742"/>
      <c r="E141" s="742"/>
      <c r="F141" s="742"/>
      <c r="G141" s="743"/>
    </row>
    <row r="142" spans="1:7" ht="15.75" thickBot="1" x14ac:dyDescent="0.3">
      <c r="A142" s="738" t="s">
        <v>1888</v>
      </c>
      <c r="B142" s="739"/>
      <c r="C142" s="739"/>
      <c r="D142" s="739"/>
      <c r="E142" s="739"/>
      <c r="F142" s="739"/>
      <c r="G142" s="740"/>
    </row>
    <row r="143" spans="1:7" ht="27" thickBot="1" x14ac:dyDescent="0.3">
      <c r="A143" s="493" t="s">
        <v>130</v>
      </c>
      <c r="B143" s="151" t="s">
        <v>132</v>
      </c>
      <c r="C143" s="151" t="s">
        <v>133</v>
      </c>
      <c r="D143" s="494" t="s">
        <v>134</v>
      </c>
      <c r="E143" s="494" t="s">
        <v>135</v>
      </c>
      <c r="F143" s="151"/>
      <c r="G143" s="151" t="s">
        <v>136</v>
      </c>
    </row>
    <row r="144" spans="1:7" ht="15.75" thickBot="1" x14ac:dyDescent="0.3">
      <c r="A144" s="479" t="s">
        <v>48</v>
      </c>
      <c r="B144" s="480">
        <v>3300</v>
      </c>
      <c r="C144" s="481">
        <v>150</v>
      </c>
      <c r="D144" s="481">
        <v>160</v>
      </c>
      <c r="E144" s="481">
        <v>2</v>
      </c>
      <c r="F144" s="482"/>
      <c r="G144" s="480">
        <f>+B144+C144+D144*E144</f>
        <v>3770</v>
      </c>
    </row>
    <row r="145" spans="1:7" ht="15.75" thickBot="1" x14ac:dyDescent="0.3">
      <c r="A145" s="499" t="s">
        <v>171</v>
      </c>
      <c r="B145" s="480">
        <v>3300</v>
      </c>
      <c r="C145" s="481">
        <v>150</v>
      </c>
      <c r="D145" s="481">
        <v>160</v>
      </c>
      <c r="E145" s="481">
        <v>1</v>
      </c>
      <c r="F145" s="482"/>
      <c r="G145" s="480">
        <f>+B145+C145+D145*E145</f>
        <v>3610</v>
      </c>
    </row>
    <row r="146" spans="1:7" ht="15.75" thickBot="1" x14ac:dyDescent="0.3">
      <c r="A146" s="744" t="s">
        <v>139</v>
      </c>
      <c r="B146" s="745"/>
      <c r="C146" s="745"/>
      <c r="D146" s="745"/>
      <c r="E146" s="745"/>
      <c r="F146" s="746"/>
      <c r="G146" s="449">
        <f>SUM(G144:G145)</f>
        <v>7380</v>
      </c>
    </row>
    <row r="147" spans="1:7" ht="15.75" thickBot="1" x14ac:dyDescent="0.3"/>
    <row r="148" spans="1:7" ht="15.75" thickBot="1" x14ac:dyDescent="0.3">
      <c r="A148" s="738" t="s">
        <v>128</v>
      </c>
      <c r="B148" s="739"/>
      <c r="C148" s="739"/>
      <c r="D148" s="739"/>
      <c r="E148" s="739"/>
      <c r="F148" s="739"/>
      <c r="G148" s="740"/>
    </row>
    <row r="149" spans="1:7" ht="15.75" thickBot="1" x14ac:dyDescent="0.3">
      <c r="A149" s="741" t="s">
        <v>1961</v>
      </c>
      <c r="B149" s="742"/>
      <c r="C149" s="742"/>
      <c r="D149" s="742"/>
      <c r="E149" s="742"/>
      <c r="F149" s="742"/>
      <c r="G149" s="743"/>
    </row>
    <row r="150" spans="1:7" ht="15.75" thickBot="1" x14ac:dyDescent="0.3">
      <c r="A150" s="738"/>
      <c r="B150" s="739"/>
      <c r="C150" s="739"/>
      <c r="D150" s="739"/>
      <c r="E150" s="739"/>
      <c r="F150" s="739"/>
      <c r="G150" s="740"/>
    </row>
    <row r="151" spans="1:7" ht="27" thickBot="1" x14ac:dyDescent="0.3">
      <c r="A151" s="493" t="s">
        <v>130</v>
      </c>
      <c r="B151" s="151" t="s">
        <v>132</v>
      </c>
      <c r="C151" s="151" t="s">
        <v>133</v>
      </c>
      <c r="D151" s="494" t="s">
        <v>134</v>
      </c>
      <c r="E151" s="494" t="s">
        <v>135</v>
      </c>
      <c r="F151" s="151"/>
      <c r="G151" s="151" t="s">
        <v>136</v>
      </c>
    </row>
    <row r="152" spans="1:7" ht="15.75" thickBot="1" x14ac:dyDescent="0.3">
      <c r="A152" s="479" t="s">
        <v>48</v>
      </c>
      <c r="B152" s="480">
        <v>3300</v>
      </c>
      <c r="C152" s="481">
        <v>150</v>
      </c>
      <c r="D152" s="481">
        <v>160</v>
      </c>
      <c r="E152" s="481">
        <v>3</v>
      </c>
      <c r="F152" s="482"/>
      <c r="G152" s="480">
        <f>+B152+C152+D152*E152</f>
        <v>3930</v>
      </c>
    </row>
    <row r="153" spans="1:7" ht="15.75" thickBot="1" x14ac:dyDescent="0.3">
      <c r="A153" s="744" t="s">
        <v>139</v>
      </c>
      <c r="B153" s="745"/>
      <c r="C153" s="745"/>
      <c r="D153" s="745"/>
      <c r="E153" s="745"/>
      <c r="F153" s="746"/>
      <c r="G153" s="449">
        <f>SUM(G152:G152)</f>
        <v>3930</v>
      </c>
    </row>
    <row r="155" spans="1:7" ht="15.75" thickBot="1" x14ac:dyDescent="0.3"/>
    <row r="156" spans="1:7" ht="15.75" thickBot="1" x14ac:dyDescent="0.3">
      <c r="A156" s="738" t="s">
        <v>128</v>
      </c>
      <c r="B156" s="739"/>
      <c r="C156" s="739"/>
      <c r="D156" s="739"/>
      <c r="E156" s="739"/>
      <c r="F156" s="739"/>
      <c r="G156" s="740"/>
    </row>
    <row r="157" spans="1:7" ht="15.75" thickBot="1" x14ac:dyDescent="0.3">
      <c r="A157" s="741" t="s">
        <v>1960</v>
      </c>
      <c r="B157" s="742"/>
      <c r="C157" s="742"/>
      <c r="D157" s="742"/>
      <c r="E157" s="742"/>
      <c r="F157" s="742"/>
      <c r="G157" s="743"/>
    </row>
    <row r="158" spans="1:7" ht="15.75" thickBot="1" x14ac:dyDescent="0.3">
      <c r="A158" s="738" t="s">
        <v>1888</v>
      </c>
      <c r="B158" s="739"/>
      <c r="C158" s="739"/>
      <c r="D158" s="739"/>
      <c r="E158" s="739"/>
      <c r="F158" s="739"/>
      <c r="G158" s="740"/>
    </row>
    <row r="159" spans="1:7" ht="27" thickBot="1" x14ac:dyDescent="0.3">
      <c r="A159" s="493" t="s">
        <v>130</v>
      </c>
      <c r="B159" s="151" t="s">
        <v>132</v>
      </c>
      <c r="C159" s="151" t="s">
        <v>133</v>
      </c>
      <c r="D159" s="494" t="s">
        <v>134</v>
      </c>
      <c r="E159" s="494" t="s">
        <v>135</v>
      </c>
      <c r="F159" s="151"/>
      <c r="G159" s="151" t="s">
        <v>136</v>
      </c>
    </row>
    <row r="160" spans="1:7" ht="15.75" thickBot="1" x14ac:dyDescent="0.3">
      <c r="A160" s="479" t="s">
        <v>48</v>
      </c>
      <c r="B160" s="480">
        <v>3300</v>
      </c>
      <c r="C160" s="481">
        <v>150</v>
      </c>
      <c r="D160" s="481">
        <v>160</v>
      </c>
      <c r="E160" s="481">
        <v>2</v>
      </c>
      <c r="F160" s="482"/>
      <c r="G160" s="480">
        <f>+B160+C160+D160*E160</f>
        <v>3770</v>
      </c>
    </row>
    <row r="161" spans="1:7" ht="15.75" thickBot="1" x14ac:dyDescent="0.3">
      <c r="A161" s="499" t="s">
        <v>171</v>
      </c>
      <c r="B161" s="480">
        <v>3300</v>
      </c>
      <c r="C161" s="481">
        <v>150</v>
      </c>
      <c r="D161" s="481">
        <v>160</v>
      </c>
      <c r="E161" s="481">
        <v>1</v>
      </c>
      <c r="F161" s="482"/>
      <c r="G161" s="480">
        <f>+B161+C161+D161*E161</f>
        <v>3610</v>
      </c>
    </row>
    <row r="162" spans="1:7" ht="15.75" thickBot="1" x14ac:dyDescent="0.3">
      <c r="A162" s="744" t="s">
        <v>139</v>
      </c>
      <c r="B162" s="745"/>
      <c r="C162" s="745"/>
      <c r="D162" s="745"/>
      <c r="E162" s="745"/>
      <c r="F162" s="746"/>
      <c r="G162" s="449">
        <f>SUM(G160:G161)</f>
        <v>7380</v>
      </c>
    </row>
    <row r="164" spans="1:7" ht="15.75" thickBot="1" x14ac:dyDescent="0.3"/>
    <row r="165" spans="1:7" ht="15.75" thickBot="1" x14ac:dyDescent="0.3">
      <c r="A165" s="738" t="s">
        <v>128</v>
      </c>
      <c r="B165" s="739"/>
      <c r="C165" s="739"/>
      <c r="D165" s="739"/>
      <c r="E165" s="739"/>
      <c r="F165" s="739"/>
      <c r="G165" s="740"/>
    </row>
    <row r="166" spans="1:7" ht="15.75" thickBot="1" x14ac:dyDescent="0.3">
      <c r="A166" s="741" t="s">
        <v>1962</v>
      </c>
      <c r="B166" s="742"/>
      <c r="C166" s="742"/>
      <c r="D166" s="742"/>
      <c r="E166" s="742"/>
      <c r="F166" s="742"/>
      <c r="G166" s="743"/>
    </row>
    <row r="167" spans="1:7" ht="15.75" thickBot="1" x14ac:dyDescent="0.3">
      <c r="A167" s="738"/>
      <c r="B167" s="739"/>
      <c r="C167" s="739"/>
      <c r="D167" s="739"/>
      <c r="E167" s="739"/>
      <c r="F167" s="739"/>
      <c r="G167" s="740"/>
    </row>
    <row r="168" spans="1:7" ht="27" thickBot="1" x14ac:dyDescent="0.3">
      <c r="A168" s="493" t="s">
        <v>130</v>
      </c>
      <c r="B168" s="151" t="s">
        <v>132</v>
      </c>
      <c r="C168" s="151" t="s">
        <v>133</v>
      </c>
      <c r="D168" s="494" t="s">
        <v>134</v>
      </c>
      <c r="E168" s="494" t="s">
        <v>135</v>
      </c>
      <c r="F168" s="151"/>
      <c r="G168" s="151" t="s">
        <v>136</v>
      </c>
    </row>
    <row r="169" spans="1:7" ht="15.75" thickBot="1" x14ac:dyDescent="0.3">
      <c r="A169" s="479" t="s">
        <v>171</v>
      </c>
      <c r="B169" s="480">
        <v>3300</v>
      </c>
      <c r="C169" s="481">
        <v>150</v>
      </c>
      <c r="D169" s="481">
        <v>160</v>
      </c>
      <c r="E169" s="481">
        <v>1</v>
      </c>
      <c r="F169" s="482"/>
      <c r="G169" s="480">
        <f>+B169+C169+D169*E169</f>
        <v>3610</v>
      </c>
    </row>
    <row r="170" spans="1:7" ht="15.75" thickBot="1" x14ac:dyDescent="0.3">
      <c r="A170" s="744" t="s">
        <v>139</v>
      </c>
      <c r="B170" s="745"/>
      <c r="C170" s="745"/>
      <c r="D170" s="745"/>
      <c r="E170" s="745"/>
      <c r="F170" s="746"/>
      <c r="G170" s="449">
        <f>SUM(G169:G169)</f>
        <v>3610</v>
      </c>
    </row>
    <row r="172" spans="1:7" ht="15.75" thickBot="1" x14ac:dyDescent="0.3"/>
    <row r="173" spans="1:7" ht="15.75" thickBot="1" x14ac:dyDescent="0.3">
      <c r="A173" s="738" t="s">
        <v>128</v>
      </c>
      <c r="B173" s="739"/>
      <c r="C173" s="739"/>
      <c r="D173" s="739"/>
      <c r="E173" s="739"/>
      <c r="F173" s="739"/>
      <c r="G173" s="740"/>
    </row>
    <row r="174" spans="1:7" ht="15.75" thickBot="1" x14ac:dyDescent="0.3">
      <c r="A174" s="741" t="s">
        <v>1963</v>
      </c>
      <c r="B174" s="742"/>
      <c r="C174" s="742"/>
      <c r="D174" s="742"/>
      <c r="E174" s="742"/>
      <c r="F174" s="742"/>
      <c r="G174" s="743"/>
    </row>
    <row r="175" spans="1:7" ht="15.75" thickBot="1" x14ac:dyDescent="0.3">
      <c r="A175" s="738" t="s">
        <v>1888</v>
      </c>
      <c r="B175" s="739"/>
      <c r="C175" s="739"/>
      <c r="D175" s="739"/>
      <c r="E175" s="739"/>
      <c r="F175" s="739"/>
      <c r="G175" s="740"/>
    </row>
    <row r="176" spans="1:7" ht="27" thickBot="1" x14ac:dyDescent="0.3">
      <c r="A176" s="493" t="s">
        <v>130</v>
      </c>
      <c r="B176" s="151" t="s">
        <v>132</v>
      </c>
      <c r="C176" s="151" t="s">
        <v>133</v>
      </c>
      <c r="D176" s="494" t="s">
        <v>134</v>
      </c>
      <c r="E176" s="494" t="s">
        <v>135</v>
      </c>
      <c r="F176" s="151"/>
      <c r="G176" s="151" t="s">
        <v>136</v>
      </c>
    </row>
    <row r="177" spans="1:23" ht="15.75" thickBot="1" x14ac:dyDescent="0.3">
      <c r="A177" s="498" t="s">
        <v>4</v>
      </c>
      <c r="B177" s="480">
        <v>3300</v>
      </c>
      <c r="C177" s="481">
        <v>150</v>
      </c>
      <c r="D177" s="481">
        <v>160</v>
      </c>
      <c r="E177" s="481">
        <v>6</v>
      </c>
      <c r="F177" s="151"/>
      <c r="G177" s="480">
        <f>+B177+C177+D177*E177</f>
        <v>4410</v>
      </c>
      <c r="W177" s="503"/>
    </row>
    <row r="178" spans="1:23" ht="15.75" thickBot="1" x14ac:dyDescent="0.3">
      <c r="A178" s="479" t="s">
        <v>48</v>
      </c>
      <c r="B178" s="480">
        <v>3300</v>
      </c>
      <c r="C178" s="481">
        <v>150</v>
      </c>
      <c r="D178" s="481">
        <v>160</v>
      </c>
      <c r="E178" s="481">
        <v>2</v>
      </c>
      <c r="F178" s="482"/>
      <c r="G178" s="480">
        <f>+B178+C178+D178*E178</f>
        <v>3770</v>
      </c>
    </row>
    <row r="179" spans="1:23" ht="15.75" thickBot="1" x14ac:dyDescent="0.3">
      <c r="A179" s="499" t="s">
        <v>171</v>
      </c>
      <c r="B179" s="480">
        <v>3300</v>
      </c>
      <c r="C179" s="481">
        <v>150</v>
      </c>
      <c r="D179" s="481">
        <v>160</v>
      </c>
      <c r="E179" s="481">
        <v>1</v>
      </c>
      <c r="F179" s="482"/>
      <c r="G179" s="480">
        <f>+B179+C179+D179*E179</f>
        <v>3610</v>
      </c>
    </row>
    <row r="180" spans="1:23" ht="15.75" thickBot="1" x14ac:dyDescent="0.3">
      <c r="A180" s="744" t="s">
        <v>139</v>
      </c>
      <c r="B180" s="745"/>
      <c r="C180" s="745"/>
      <c r="D180" s="745"/>
      <c r="E180" s="745"/>
      <c r="F180" s="746"/>
      <c r="G180" s="449">
        <f>SUM(G177:G179)</f>
        <v>11790</v>
      </c>
    </row>
    <row r="182" spans="1:23" ht="15.75" thickBot="1" x14ac:dyDescent="0.3"/>
    <row r="183" spans="1:23" ht="15.75" thickBot="1" x14ac:dyDescent="0.3">
      <c r="A183" s="738" t="s">
        <v>128</v>
      </c>
      <c r="B183" s="739"/>
      <c r="C183" s="739"/>
      <c r="D183" s="739"/>
      <c r="E183" s="739"/>
      <c r="F183" s="739"/>
      <c r="G183" s="740"/>
    </row>
    <row r="184" spans="1:23" ht="15.75" thickBot="1" x14ac:dyDescent="0.3">
      <c r="A184" s="741" t="s">
        <v>1964</v>
      </c>
      <c r="B184" s="742"/>
      <c r="C184" s="742"/>
      <c r="D184" s="742"/>
      <c r="E184" s="742"/>
      <c r="F184" s="742"/>
      <c r="G184" s="743"/>
    </row>
    <row r="185" spans="1:23" ht="15.75" thickBot="1" x14ac:dyDescent="0.3">
      <c r="A185" s="738" t="s">
        <v>1888</v>
      </c>
      <c r="B185" s="739"/>
      <c r="C185" s="739"/>
      <c r="D185" s="739"/>
      <c r="E185" s="739"/>
      <c r="F185" s="739"/>
      <c r="G185" s="740"/>
    </row>
    <row r="186" spans="1:23" ht="27" thickBot="1" x14ac:dyDescent="0.3">
      <c r="A186" s="493" t="s">
        <v>130</v>
      </c>
      <c r="B186" s="151" t="s">
        <v>132</v>
      </c>
      <c r="C186" s="151" t="s">
        <v>133</v>
      </c>
      <c r="D186" s="494" t="s">
        <v>134</v>
      </c>
      <c r="E186" s="494" t="s">
        <v>135</v>
      </c>
      <c r="F186" s="151"/>
      <c r="G186" s="151" t="s">
        <v>136</v>
      </c>
    </row>
    <row r="187" spans="1:23" ht="15.75" thickBot="1" x14ac:dyDescent="0.3">
      <c r="A187" s="498" t="s">
        <v>4</v>
      </c>
      <c r="B187" s="480">
        <v>3300</v>
      </c>
      <c r="C187" s="481">
        <v>150</v>
      </c>
      <c r="D187" s="481">
        <v>160</v>
      </c>
      <c r="E187" s="481">
        <v>6</v>
      </c>
      <c r="F187" s="151"/>
      <c r="G187" s="480">
        <f>+B187+C187+D187*E187</f>
        <v>4410</v>
      </c>
    </row>
    <row r="188" spans="1:23" ht="15.75" thickBot="1" x14ac:dyDescent="0.3">
      <c r="A188" s="499" t="s">
        <v>171</v>
      </c>
      <c r="B188" s="480">
        <v>3300</v>
      </c>
      <c r="C188" s="481">
        <v>150</v>
      </c>
      <c r="D188" s="481">
        <v>160</v>
      </c>
      <c r="E188" s="481">
        <v>1</v>
      </c>
      <c r="F188" s="482"/>
      <c r="G188" s="480">
        <f>+B188+C188+D188*E188</f>
        <v>3610</v>
      </c>
    </row>
    <row r="189" spans="1:23" ht="15.75" thickBot="1" x14ac:dyDescent="0.3">
      <c r="A189" s="744" t="s">
        <v>139</v>
      </c>
      <c r="B189" s="745"/>
      <c r="C189" s="745"/>
      <c r="D189" s="745"/>
      <c r="E189" s="745"/>
      <c r="F189" s="746"/>
      <c r="G189" s="449">
        <f>SUM(G187:G188)</f>
        <v>8020</v>
      </c>
    </row>
    <row r="191" spans="1:23" ht="15.75" thickBot="1" x14ac:dyDescent="0.3"/>
    <row r="192" spans="1:23" ht="15.75" thickBot="1" x14ac:dyDescent="0.3">
      <c r="A192" s="738" t="s">
        <v>128</v>
      </c>
      <c r="B192" s="739"/>
      <c r="C192" s="739"/>
      <c r="D192" s="739"/>
      <c r="E192" s="739"/>
      <c r="F192" s="739"/>
      <c r="G192" s="740"/>
    </row>
    <row r="193" spans="1:7" ht="15.75" thickBot="1" x14ac:dyDescent="0.3">
      <c r="A193" s="741" t="s">
        <v>1965</v>
      </c>
      <c r="B193" s="742"/>
      <c r="C193" s="742"/>
      <c r="D193" s="742"/>
      <c r="E193" s="742"/>
      <c r="F193" s="742"/>
      <c r="G193" s="743"/>
    </row>
    <row r="194" spans="1:7" ht="15.75" thickBot="1" x14ac:dyDescent="0.3">
      <c r="A194" s="738" t="s">
        <v>1888</v>
      </c>
      <c r="B194" s="739"/>
      <c r="C194" s="739"/>
      <c r="D194" s="739"/>
      <c r="E194" s="739"/>
      <c r="F194" s="739"/>
      <c r="G194" s="740"/>
    </row>
    <row r="195" spans="1:7" ht="27" thickBot="1" x14ac:dyDescent="0.3">
      <c r="A195" s="493" t="s">
        <v>130</v>
      </c>
      <c r="B195" s="151" t="s">
        <v>132</v>
      </c>
      <c r="C195" s="151" t="s">
        <v>133</v>
      </c>
      <c r="D195" s="494" t="s">
        <v>134</v>
      </c>
      <c r="E195" s="494" t="s">
        <v>135</v>
      </c>
      <c r="F195" s="151"/>
      <c r="G195" s="151" t="s">
        <v>136</v>
      </c>
    </row>
    <row r="196" spans="1:7" ht="15.75" thickBot="1" x14ac:dyDescent="0.3">
      <c r="A196" s="498" t="s">
        <v>4</v>
      </c>
      <c r="B196" s="480">
        <v>3760</v>
      </c>
      <c r="C196" s="481">
        <v>150</v>
      </c>
      <c r="D196" s="481">
        <v>160</v>
      </c>
      <c r="E196" s="481">
        <v>6</v>
      </c>
      <c r="F196" s="151"/>
      <c r="G196" s="480">
        <f>+B196+C196+D196*E196</f>
        <v>4870</v>
      </c>
    </row>
    <row r="197" spans="1:7" ht="15.75" thickBot="1" x14ac:dyDescent="0.3">
      <c r="A197" s="499" t="s">
        <v>171</v>
      </c>
      <c r="B197" s="480">
        <v>3760</v>
      </c>
      <c r="C197" s="481">
        <v>150</v>
      </c>
      <c r="D197" s="481">
        <v>160</v>
      </c>
      <c r="E197" s="481">
        <v>1</v>
      </c>
      <c r="F197" s="482"/>
      <c r="G197" s="480">
        <f>+B197+C197+D197*E197</f>
        <v>4070</v>
      </c>
    </row>
    <row r="198" spans="1:7" ht="15.75" thickBot="1" x14ac:dyDescent="0.3">
      <c r="A198" s="744" t="s">
        <v>139</v>
      </c>
      <c r="B198" s="745"/>
      <c r="C198" s="745"/>
      <c r="D198" s="745"/>
      <c r="E198" s="745"/>
      <c r="F198" s="746"/>
      <c r="G198" s="449">
        <f>SUM(G196:G197)</f>
        <v>8940</v>
      </c>
    </row>
    <row r="200" spans="1:7" ht="15.75" thickBot="1" x14ac:dyDescent="0.3"/>
    <row r="201" spans="1:7" ht="15.75" thickBot="1" x14ac:dyDescent="0.3">
      <c r="A201" s="738" t="s">
        <v>128</v>
      </c>
      <c r="B201" s="739"/>
      <c r="C201" s="739"/>
      <c r="D201" s="739"/>
      <c r="E201" s="739"/>
      <c r="F201" s="739"/>
      <c r="G201" s="740"/>
    </row>
    <row r="202" spans="1:7" ht="15.75" thickBot="1" x14ac:dyDescent="0.3">
      <c r="A202" s="741" t="s">
        <v>1966</v>
      </c>
      <c r="B202" s="742"/>
      <c r="C202" s="742"/>
      <c r="D202" s="742"/>
      <c r="E202" s="742"/>
      <c r="F202" s="742"/>
      <c r="G202" s="743"/>
    </row>
    <row r="203" spans="1:7" ht="15.75" thickBot="1" x14ac:dyDescent="0.3">
      <c r="A203" s="738" t="s">
        <v>1888</v>
      </c>
      <c r="B203" s="739"/>
      <c r="C203" s="739"/>
      <c r="D203" s="739"/>
      <c r="E203" s="739"/>
      <c r="F203" s="739"/>
      <c r="G203" s="740"/>
    </row>
    <row r="204" spans="1:7" ht="27" thickBot="1" x14ac:dyDescent="0.3">
      <c r="A204" s="493" t="s">
        <v>130</v>
      </c>
      <c r="B204" s="151" t="s">
        <v>132</v>
      </c>
      <c r="C204" s="151" t="s">
        <v>133</v>
      </c>
      <c r="D204" s="494" t="s">
        <v>134</v>
      </c>
      <c r="E204" s="494" t="s">
        <v>135</v>
      </c>
      <c r="F204" s="151"/>
      <c r="G204" s="151" t="s">
        <v>136</v>
      </c>
    </row>
    <row r="205" spans="1:7" ht="15.75" thickBot="1" x14ac:dyDescent="0.3">
      <c r="A205" s="498" t="s">
        <v>27</v>
      </c>
      <c r="B205" s="480">
        <v>3200</v>
      </c>
      <c r="C205" s="481">
        <v>150</v>
      </c>
      <c r="D205" s="481">
        <v>160</v>
      </c>
      <c r="E205" s="481">
        <v>5</v>
      </c>
      <c r="F205" s="151"/>
      <c r="G205" s="480">
        <f>+B205+C205+D205*E205</f>
        <v>4150</v>
      </c>
    </row>
    <row r="206" spans="1:7" ht="15.75" thickBot="1" x14ac:dyDescent="0.3">
      <c r="A206" s="499" t="s">
        <v>46</v>
      </c>
      <c r="B206" s="480">
        <v>3200</v>
      </c>
      <c r="C206" s="481">
        <v>150</v>
      </c>
      <c r="D206" s="481">
        <v>160</v>
      </c>
      <c r="E206" s="481">
        <v>4</v>
      </c>
      <c r="F206" s="482"/>
      <c r="G206" s="480">
        <f>+B206+C206+D206*E206</f>
        <v>3990</v>
      </c>
    </row>
    <row r="207" spans="1:7" ht="15.75" thickBot="1" x14ac:dyDescent="0.3">
      <c r="A207" s="744" t="s">
        <v>139</v>
      </c>
      <c r="B207" s="745"/>
      <c r="C207" s="745"/>
      <c r="D207" s="745"/>
      <c r="E207" s="745"/>
      <c r="F207" s="746"/>
      <c r="G207" s="449">
        <f>SUM(G205:G206)</f>
        <v>8140</v>
      </c>
    </row>
    <row r="209" spans="1:23" s="553" customFormat="1" ht="15.75" thickBot="1" x14ac:dyDescent="0.3">
      <c r="W209" s="554"/>
    </row>
    <row r="210" spans="1:23" ht="15.75" thickBot="1" x14ac:dyDescent="0.3">
      <c r="A210" s="738" t="s">
        <v>128</v>
      </c>
      <c r="B210" s="739"/>
      <c r="C210" s="739"/>
      <c r="D210" s="739"/>
      <c r="E210" s="739"/>
      <c r="F210" s="739"/>
      <c r="G210" s="740"/>
    </row>
    <row r="211" spans="1:23" ht="15.75" thickBot="1" x14ac:dyDescent="0.3">
      <c r="A211" s="741" t="s">
        <v>1967</v>
      </c>
      <c r="B211" s="742"/>
      <c r="C211" s="742"/>
      <c r="D211" s="742"/>
      <c r="E211" s="742"/>
      <c r="F211" s="742"/>
      <c r="G211" s="743"/>
    </row>
    <row r="212" spans="1:23" ht="15.75" thickBot="1" x14ac:dyDescent="0.3">
      <c r="A212" s="738" t="s">
        <v>1968</v>
      </c>
      <c r="B212" s="739"/>
      <c r="C212" s="739"/>
      <c r="D212" s="739"/>
      <c r="E212" s="739"/>
      <c r="F212" s="739"/>
      <c r="G212" s="740"/>
    </row>
    <row r="213" spans="1:23" ht="27" thickBot="1" x14ac:dyDescent="0.3">
      <c r="A213" s="493" t="s">
        <v>130</v>
      </c>
      <c r="B213" s="151" t="s">
        <v>132</v>
      </c>
      <c r="C213" s="151" t="s">
        <v>133</v>
      </c>
      <c r="D213" s="494" t="s">
        <v>134</v>
      </c>
      <c r="E213" s="494" t="s">
        <v>135</v>
      </c>
      <c r="F213" s="151"/>
      <c r="G213" s="151" t="s">
        <v>136</v>
      </c>
    </row>
    <row r="214" spans="1:23" ht="15.75" thickBot="1" x14ac:dyDescent="0.3">
      <c r="A214" s="498" t="s">
        <v>53</v>
      </c>
      <c r="B214" s="480">
        <v>3200</v>
      </c>
      <c r="C214" s="481">
        <v>150</v>
      </c>
      <c r="D214" s="481">
        <v>160</v>
      </c>
      <c r="E214" s="481">
        <v>8</v>
      </c>
      <c r="F214" s="151"/>
      <c r="G214" s="480">
        <f t="shared" ref="G214:G222" si="9">+B214+C214+D214*E214</f>
        <v>4630</v>
      </c>
    </row>
    <row r="215" spans="1:23" ht="15.75" thickBot="1" x14ac:dyDescent="0.3">
      <c r="A215" s="498" t="s">
        <v>220</v>
      </c>
      <c r="B215" s="480">
        <v>3200</v>
      </c>
      <c r="C215" s="481">
        <v>150</v>
      </c>
      <c r="D215" s="481">
        <v>160</v>
      </c>
      <c r="E215" s="481">
        <v>7</v>
      </c>
      <c r="F215" s="151"/>
      <c r="G215" s="480">
        <f t="shared" si="9"/>
        <v>4470</v>
      </c>
    </row>
    <row r="216" spans="1:23" ht="15.75" thickBot="1" x14ac:dyDescent="0.3">
      <c r="A216" s="498" t="s">
        <v>4</v>
      </c>
      <c r="B216" s="480">
        <v>3200</v>
      </c>
      <c r="C216" s="481">
        <v>150</v>
      </c>
      <c r="D216" s="481">
        <v>160</v>
      </c>
      <c r="E216" s="481">
        <v>6</v>
      </c>
      <c r="F216" s="151"/>
      <c r="G216" s="480">
        <f t="shared" si="9"/>
        <v>4310</v>
      </c>
    </row>
    <row r="217" spans="1:23" ht="15.75" thickBot="1" x14ac:dyDescent="0.3">
      <c r="A217" s="498" t="s">
        <v>27</v>
      </c>
      <c r="B217" s="480">
        <v>3200</v>
      </c>
      <c r="C217" s="481">
        <v>150</v>
      </c>
      <c r="D217" s="481">
        <v>160</v>
      </c>
      <c r="E217" s="481">
        <v>5</v>
      </c>
      <c r="F217" s="151"/>
      <c r="G217" s="480">
        <f t="shared" si="9"/>
        <v>4150</v>
      </c>
    </row>
    <row r="218" spans="1:23" ht="15.75" thickBot="1" x14ac:dyDescent="0.3">
      <c r="A218" s="498" t="s">
        <v>46</v>
      </c>
      <c r="B218" s="480">
        <v>3200</v>
      </c>
      <c r="C218" s="481">
        <v>150</v>
      </c>
      <c r="D218" s="481">
        <v>160</v>
      </c>
      <c r="E218" s="481">
        <v>4</v>
      </c>
      <c r="F218" s="151"/>
      <c r="G218" s="480">
        <f t="shared" si="9"/>
        <v>3990</v>
      </c>
    </row>
    <row r="219" spans="1:23" ht="15.75" thickBot="1" x14ac:dyDescent="0.3">
      <c r="A219" s="479" t="s">
        <v>47</v>
      </c>
      <c r="B219" s="480">
        <v>3200</v>
      </c>
      <c r="C219" s="481">
        <v>150</v>
      </c>
      <c r="D219" s="481">
        <v>160</v>
      </c>
      <c r="E219" s="481">
        <v>3</v>
      </c>
      <c r="F219" s="482"/>
      <c r="G219" s="480">
        <f t="shared" si="9"/>
        <v>3830</v>
      </c>
    </row>
    <row r="220" spans="1:23" ht="15.75" thickBot="1" x14ac:dyDescent="0.3">
      <c r="A220" s="479" t="s">
        <v>48</v>
      </c>
      <c r="B220" s="480">
        <v>3200</v>
      </c>
      <c r="C220" s="481">
        <v>150</v>
      </c>
      <c r="D220" s="481">
        <v>160</v>
      </c>
      <c r="E220" s="481">
        <v>2</v>
      </c>
      <c r="F220" s="482"/>
      <c r="G220" s="480">
        <f t="shared" si="9"/>
        <v>3670</v>
      </c>
    </row>
    <row r="221" spans="1:23" ht="15.75" thickBot="1" x14ac:dyDescent="0.3">
      <c r="A221" s="479" t="s">
        <v>171</v>
      </c>
      <c r="B221" s="480">
        <v>3200</v>
      </c>
      <c r="C221" s="481">
        <v>150</v>
      </c>
      <c r="D221" s="481">
        <v>160</v>
      </c>
      <c r="E221" s="481">
        <v>1</v>
      </c>
      <c r="F221" s="482"/>
      <c r="G221" s="480">
        <f t="shared" si="9"/>
        <v>3510</v>
      </c>
    </row>
    <row r="222" spans="1:23" ht="15.75" thickBot="1" x14ac:dyDescent="0.3">
      <c r="A222" s="499" t="s">
        <v>176</v>
      </c>
      <c r="B222" s="480">
        <v>3200</v>
      </c>
      <c r="C222" s="481">
        <v>150</v>
      </c>
      <c r="D222" s="481">
        <v>160</v>
      </c>
      <c r="E222" s="481">
        <v>0</v>
      </c>
      <c r="F222" s="482"/>
      <c r="G222" s="480">
        <f t="shared" si="9"/>
        <v>3350</v>
      </c>
    </row>
    <row r="223" spans="1:23" ht="15.75" thickBot="1" x14ac:dyDescent="0.3">
      <c r="A223" s="744" t="s">
        <v>139</v>
      </c>
      <c r="B223" s="745"/>
      <c r="C223" s="745"/>
      <c r="D223" s="745"/>
      <c r="E223" s="745"/>
      <c r="F223" s="746"/>
      <c r="G223" s="449">
        <f>SUM(G214:G222)</f>
        <v>35910</v>
      </c>
    </row>
    <row r="225" spans="1:7" ht="15.75" thickBot="1" x14ac:dyDescent="0.3"/>
    <row r="226" spans="1:7" ht="15.75" thickBot="1" x14ac:dyDescent="0.3">
      <c r="A226" s="738" t="s">
        <v>128</v>
      </c>
      <c r="B226" s="739"/>
      <c r="C226" s="739"/>
      <c r="D226" s="739"/>
      <c r="E226" s="739"/>
      <c r="F226" s="739"/>
      <c r="G226" s="740"/>
    </row>
    <row r="227" spans="1:7" ht="15.75" thickBot="1" x14ac:dyDescent="0.3">
      <c r="A227" s="741" t="s">
        <v>1969</v>
      </c>
      <c r="B227" s="742"/>
      <c r="C227" s="742"/>
      <c r="D227" s="742"/>
      <c r="E227" s="742"/>
      <c r="F227" s="742"/>
      <c r="G227" s="743"/>
    </row>
    <row r="228" spans="1:7" ht="15.75" thickBot="1" x14ac:dyDescent="0.3">
      <c r="A228" s="738" t="s">
        <v>1968</v>
      </c>
      <c r="B228" s="739"/>
      <c r="C228" s="739"/>
      <c r="D228" s="739"/>
      <c r="E228" s="739"/>
      <c r="F228" s="739"/>
      <c r="G228" s="740"/>
    </row>
    <row r="229" spans="1:7" ht="27" thickBot="1" x14ac:dyDescent="0.3">
      <c r="A229" s="493" t="s">
        <v>130</v>
      </c>
      <c r="B229" s="151" t="s">
        <v>132</v>
      </c>
      <c r="C229" s="151" t="s">
        <v>133</v>
      </c>
      <c r="D229" s="494" t="s">
        <v>134</v>
      </c>
      <c r="E229" s="494" t="s">
        <v>135</v>
      </c>
      <c r="F229" s="151"/>
      <c r="G229" s="151" t="s">
        <v>136</v>
      </c>
    </row>
    <row r="230" spans="1:7" ht="15.75" thickBot="1" x14ac:dyDescent="0.3">
      <c r="A230" s="498" t="s">
        <v>27</v>
      </c>
      <c r="B230" s="480">
        <v>3200</v>
      </c>
      <c r="C230" s="481">
        <v>150</v>
      </c>
      <c r="D230" s="481">
        <v>160</v>
      </c>
      <c r="E230" s="481">
        <v>5</v>
      </c>
      <c r="F230" s="151"/>
      <c r="G230" s="480">
        <f>+B230+C230+D230*E230</f>
        <v>4150</v>
      </c>
    </row>
    <row r="231" spans="1:7" ht="15.75" thickBot="1" x14ac:dyDescent="0.3">
      <c r="A231" s="499" t="s">
        <v>171</v>
      </c>
      <c r="B231" s="480">
        <v>3200</v>
      </c>
      <c r="C231" s="481">
        <v>150</v>
      </c>
      <c r="D231" s="481">
        <v>160</v>
      </c>
      <c r="E231" s="481">
        <v>1</v>
      </c>
      <c r="F231" s="482"/>
      <c r="G231" s="480">
        <f>+B231+C231+D231*E231</f>
        <v>3510</v>
      </c>
    </row>
    <row r="232" spans="1:7" ht="15.75" thickBot="1" x14ac:dyDescent="0.3">
      <c r="A232" s="744" t="s">
        <v>1970</v>
      </c>
      <c r="B232" s="745"/>
      <c r="C232" s="745"/>
      <c r="D232" s="745"/>
      <c r="E232" s="745"/>
      <c r="F232" s="746"/>
      <c r="G232" s="449">
        <f>SUM(G230:G231)</f>
        <v>7660</v>
      </c>
    </row>
    <row r="234" spans="1:7" ht="15.75" thickBot="1" x14ac:dyDescent="0.3"/>
    <row r="235" spans="1:7" ht="15.75" thickBot="1" x14ac:dyDescent="0.3">
      <c r="A235" s="738" t="s">
        <v>128</v>
      </c>
      <c r="B235" s="739"/>
      <c r="C235" s="739"/>
      <c r="D235" s="739"/>
      <c r="E235" s="739"/>
      <c r="F235" s="739"/>
      <c r="G235" s="740"/>
    </row>
    <row r="236" spans="1:7" ht="15.75" thickBot="1" x14ac:dyDescent="0.3">
      <c r="A236" s="741" t="s">
        <v>1971</v>
      </c>
      <c r="B236" s="742"/>
      <c r="C236" s="742"/>
      <c r="D236" s="742"/>
      <c r="E236" s="742"/>
      <c r="F236" s="742"/>
      <c r="G236" s="743"/>
    </row>
    <row r="237" spans="1:7" ht="15.75" thickBot="1" x14ac:dyDescent="0.3">
      <c r="A237" s="738" t="s">
        <v>1968</v>
      </c>
      <c r="B237" s="739"/>
      <c r="C237" s="739"/>
      <c r="D237" s="739"/>
      <c r="E237" s="739"/>
      <c r="F237" s="739"/>
      <c r="G237" s="740"/>
    </row>
    <row r="238" spans="1:7" ht="27" thickBot="1" x14ac:dyDescent="0.3">
      <c r="A238" s="493" t="s">
        <v>130</v>
      </c>
      <c r="B238" s="151" t="s">
        <v>132</v>
      </c>
      <c r="C238" s="151" t="s">
        <v>133</v>
      </c>
      <c r="D238" s="494" t="s">
        <v>134</v>
      </c>
      <c r="E238" s="494" t="s">
        <v>135</v>
      </c>
      <c r="F238" s="151"/>
      <c r="G238" s="151" t="s">
        <v>136</v>
      </c>
    </row>
    <row r="239" spans="1:7" ht="15.75" thickBot="1" x14ac:dyDescent="0.3">
      <c r="A239" s="499" t="s">
        <v>171</v>
      </c>
      <c r="B239" s="480">
        <v>3200</v>
      </c>
      <c r="C239" s="481">
        <v>150</v>
      </c>
      <c r="D239" s="481">
        <v>160</v>
      </c>
      <c r="E239" s="481">
        <v>1</v>
      </c>
      <c r="F239" s="482"/>
      <c r="G239" s="480">
        <f>+B239+C239+D239*E239</f>
        <v>3510</v>
      </c>
    </row>
    <row r="240" spans="1:7" ht="15.75" thickBot="1" x14ac:dyDescent="0.3">
      <c r="A240" s="744" t="s">
        <v>139</v>
      </c>
      <c r="B240" s="745"/>
      <c r="C240" s="745"/>
      <c r="D240" s="745"/>
      <c r="E240" s="745"/>
      <c r="F240" s="746"/>
      <c r="G240" s="449">
        <f>SUM(G239:G239)</f>
        <v>3510</v>
      </c>
    </row>
    <row r="242" spans="1:18" ht="15.75" thickBot="1" x14ac:dyDescent="0.3"/>
    <row r="243" spans="1:18" ht="15.75" thickBot="1" x14ac:dyDescent="0.3">
      <c r="A243" s="738" t="s">
        <v>128</v>
      </c>
      <c r="B243" s="739"/>
      <c r="C243" s="739"/>
      <c r="D243" s="739"/>
      <c r="E243" s="739"/>
      <c r="F243" s="739"/>
      <c r="G243" s="740"/>
      <c r="J243" s="738" t="s">
        <v>128</v>
      </c>
      <c r="K243" s="739"/>
      <c r="L243" s="739"/>
      <c r="M243" s="739"/>
      <c r="N243" s="739"/>
      <c r="O243" s="739"/>
      <c r="P243" s="739"/>
      <c r="Q243" s="739"/>
      <c r="R243" s="739"/>
    </row>
    <row r="244" spans="1:18" ht="15.75" thickBot="1" x14ac:dyDescent="0.3">
      <c r="A244" s="741" t="s">
        <v>1972</v>
      </c>
      <c r="B244" s="742"/>
      <c r="C244" s="742"/>
      <c r="D244" s="742"/>
      <c r="E244" s="742"/>
      <c r="F244" s="742"/>
      <c r="G244" s="743"/>
      <c r="J244" s="741" t="s">
        <v>1972</v>
      </c>
      <c r="K244" s="742"/>
      <c r="L244" s="742"/>
      <c r="M244" s="742"/>
      <c r="N244" s="742"/>
      <c r="O244" s="742"/>
      <c r="P244" s="742"/>
      <c r="Q244" s="742"/>
      <c r="R244" s="742"/>
    </row>
    <row r="245" spans="1:18" ht="15.75" thickBot="1" x14ac:dyDescent="0.3">
      <c r="A245" s="738" t="s">
        <v>1888</v>
      </c>
      <c r="B245" s="739"/>
      <c r="C245" s="739"/>
      <c r="D245" s="739"/>
      <c r="E245" s="739"/>
      <c r="F245" s="739"/>
      <c r="G245" s="740"/>
      <c r="J245" s="738" t="s">
        <v>1888</v>
      </c>
      <c r="K245" s="739"/>
      <c r="L245" s="739"/>
      <c r="M245" s="739"/>
      <c r="N245" s="739"/>
      <c r="O245" s="739"/>
      <c r="P245" s="739"/>
      <c r="Q245" s="739"/>
      <c r="R245" s="739"/>
    </row>
    <row r="246" spans="1:18" ht="52.5" thickBot="1" x14ac:dyDescent="0.3">
      <c r="A246" s="493" t="s">
        <v>130</v>
      </c>
      <c r="B246" s="151" t="s">
        <v>132</v>
      </c>
      <c r="C246" s="151" t="s">
        <v>133</v>
      </c>
      <c r="D246" s="494" t="s">
        <v>134</v>
      </c>
      <c r="E246" s="494" t="s">
        <v>135</v>
      </c>
      <c r="F246" s="151"/>
      <c r="G246" s="151" t="s">
        <v>136</v>
      </c>
      <c r="J246" s="493" t="s">
        <v>130</v>
      </c>
      <c r="K246" s="151" t="s">
        <v>132</v>
      </c>
      <c r="L246" s="151" t="s">
        <v>133</v>
      </c>
      <c r="M246" s="494" t="s">
        <v>134</v>
      </c>
      <c r="N246" s="494" t="s">
        <v>135</v>
      </c>
      <c r="O246" s="494"/>
      <c r="P246" s="151"/>
      <c r="Q246" s="151"/>
      <c r="R246" s="151"/>
    </row>
    <row r="247" spans="1:18" ht="15.75" thickBot="1" x14ac:dyDescent="0.3">
      <c r="A247" s="498" t="s">
        <v>198</v>
      </c>
      <c r="B247" s="480">
        <v>0</v>
      </c>
      <c r="C247" s="481">
        <v>0</v>
      </c>
      <c r="D247" s="481">
        <v>0</v>
      </c>
      <c r="E247" s="481">
        <v>0</v>
      </c>
      <c r="F247" s="151"/>
      <c r="G247" s="480">
        <f>+B247+C247+D247*E247</f>
        <v>0</v>
      </c>
      <c r="J247" s="498" t="s">
        <v>198</v>
      </c>
      <c r="K247" s="480">
        <v>0</v>
      </c>
      <c r="L247" s="481">
        <v>0</v>
      </c>
      <c r="M247" s="481">
        <v>0</v>
      </c>
      <c r="N247" s="481">
        <v>0</v>
      </c>
      <c r="O247" s="481"/>
      <c r="P247" s="151"/>
      <c r="Q247" s="151"/>
      <c r="R247" s="151"/>
    </row>
    <row r="248" spans="1:18" ht="15.75" thickBot="1" x14ac:dyDescent="0.3">
      <c r="A248" s="498" t="s">
        <v>218</v>
      </c>
      <c r="B248" s="480">
        <v>3200</v>
      </c>
      <c r="C248" s="481">
        <v>150</v>
      </c>
      <c r="D248" s="481">
        <v>160</v>
      </c>
      <c r="E248" s="481">
        <v>10</v>
      </c>
      <c r="F248" s="151"/>
      <c r="G248" s="480">
        <f>+B248+C248+D248*E248</f>
        <v>4950</v>
      </c>
      <c r="J248" s="498" t="s">
        <v>218</v>
      </c>
      <c r="K248" s="480">
        <v>3200</v>
      </c>
      <c r="L248" s="481">
        <v>150</v>
      </c>
      <c r="M248" s="481">
        <v>160</v>
      </c>
      <c r="N248" s="481">
        <v>10</v>
      </c>
      <c r="O248" s="481"/>
      <c r="P248" s="151"/>
      <c r="Q248" s="151"/>
      <c r="R248" s="151"/>
    </row>
    <row r="249" spans="1:18" ht="15.75" thickBot="1" x14ac:dyDescent="0.3">
      <c r="A249" s="498" t="s">
        <v>219</v>
      </c>
      <c r="B249" s="480">
        <v>3200</v>
      </c>
      <c r="C249" s="481">
        <v>150</v>
      </c>
      <c r="D249" s="481">
        <v>160</v>
      </c>
      <c r="E249" s="481">
        <v>9</v>
      </c>
      <c r="F249" s="151"/>
      <c r="G249" s="480">
        <f>+B249+C249+D249*E249</f>
        <v>4790</v>
      </c>
      <c r="I249" s="72"/>
      <c r="J249" s="498" t="s">
        <v>219</v>
      </c>
      <c r="K249" s="480">
        <v>3200</v>
      </c>
      <c r="L249" s="481">
        <v>150</v>
      </c>
      <c r="M249" s="481">
        <v>160</v>
      </c>
      <c r="N249" s="481">
        <v>9</v>
      </c>
      <c r="O249" s="481"/>
      <c r="P249" s="151"/>
      <c r="Q249" s="151"/>
      <c r="R249" s="151"/>
    </row>
    <row r="250" spans="1:18" ht="15.75" thickBot="1" x14ac:dyDescent="0.3">
      <c r="A250" s="498" t="s">
        <v>53</v>
      </c>
      <c r="B250" s="480">
        <v>3200</v>
      </c>
      <c r="C250" s="481">
        <v>150</v>
      </c>
      <c r="D250" s="481">
        <v>160</v>
      </c>
      <c r="E250" s="481">
        <v>8</v>
      </c>
      <c r="F250" s="151"/>
      <c r="G250" s="480">
        <f>+B250+C250+D250*E250</f>
        <v>4630</v>
      </c>
      <c r="J250" s="744" t="s">
        <v>139</v>
      </c>
      <c r="K250" s="745"/>
      <c r="L250" s="745"/>
      <c r="M250" s="745"/>
      <c r="N250" s="745"/>
      <c r="O250" s="745"/>
      <c r="P250" s="746"/>
      <c r="Q250" s="495"/>
      <c r="R250" s="495"/>
    </row>
    <row r="251" spans="1:18" ht="15.75" thickBot="1" x14ac:dyDescent="0.3">
      <c r="A251" s="479" t="s">
        <v>220</v>
      </c>
      <c r="B251" s="480">
        <v>3200</v>
      </c>
      <c r="C251" s="481">
        <v>150</v>
      </c>
      <c r="D251" s="481">
        <v>160</v>
      </c>
      <c r="E251" s="481">
        <v>7</v>
      </c>
      <c r="F251" s="482"/>
      <c r="G251" s="480">
        <f t="shared" ref="G251:G258" si="10">+B251+C251+D251*E251</f>
        <v>4470</v>
      </c>
      <c r="H251" s="72"/>
    </row>
    <row r="252" spans="1:18" ht="15.75" thickBot="1" x14ac:dyDescent="0.3">
      <c r="A252" s="479" t="s">
        <v>4</v>
      </c>
      <c r="B252" s="480">
        <v>3200</v>
      </c>
      <c r="C252" s="481">
        <v>150</v>
      </c>
      <c r="D252" s="481">
        <v>160</v>
      </c>
      <c r="E252" s="481">
        <v>6</v>
      </c>
      <c r="F252" s="482"/>
      <c r="G252" s="480">
        <f t="shared" si="10"/>
        <v>4310</v>
      </c>
    </row>
    <row r="253" spans="1:18" ht="15.75" thickBot="1" x14ac:dyDescent="0.3">
      <c r="A253" s="499" t="s">
        <v>27</v>
      </c>
      <c r="B253" s="480">
        <v>3200</v>
      </c>
      <c r="C253" s="481">
        <v>150</v>
      </c>
      <c r="D253" s="481">
        <v>160</v>
      </c>
      <c r="E253" s="481">
        <v>5</v>
      </c>
      <c r="F253" s="482"/>
      <c r="G253" s="480">
        <f t="shared" si="10"/>
        <v>4150</v>
      </c>
    </row>
    <row r="254" spans="1:18" ht="15.75" thickBot="1" x14ac:dyDescent="0.3">
      <c r="A254" s="555" t="s">
        <v>46</v>
      </c>
      <c r="B254" s="480">
        <v>3200</v>
      </c>
      <c r="C254" s="481">
        <v>150</v>
      </c>
      <c r="D254" s="481">
        <v>160</v>
      </c>
      <c r="E254" s="481">
        <v>4</v>
      </c>
      <c r="F254" s="482"/>
      <c r="G254" s="480">
        <f t="shared" si="10"/>
        <v>3990</v>
      </c>
    </row>
    <row r="255" spans="1:18" ht="15.75" thickBot="1" x14ac:dyDescent="0.3">
      <c r="A255" s="555" t="s">
        <v>47</v>
      </c>
      <c r="B255" s="480">
        <v>3200</v>
      </c>
      <c r="C255" s="481">
        <v>150</v>
      </c>
      <c r="D255" s="481">
        <v>160</v>
      </c>
      <c r="E255" s="481">
        <v>3</v>
      </c>
      <c r="F255" s="482"/>
      <c r="G255" s="480">
        <f t="shared" si="10"/>
        <v>3830</v>
      </c>
    </row>
    <row r="256" spans="1:18" ht="15.75" thickBot="1" x14ac:dyDescent="0.3">
      <c r="A256" s="555" t="s">
        <v>48</v>
      </c>
      <c r="B256" s="480">
        <v>3200</v>
      </c>
      <c r="C256" s="481">
        <v>150</v>
      </c>
      <c r="D256" s="481">
        <v>160</v>
      </c>
      <c r="E256" s="481">
        <v>2</v>
      </c>
      <c r="F256" s="482"/>
      <c r="G256" s="480">
        <f t="shared" si="10"/>
        <v>3670</v>
      </c>
    </row>
    <row r="257" spans="1:9" ht="15.75" thickBot="1" x14ac:dyDescent="0.3">
      <c r="A257" s="555" t="s">
        <v>171</v>
      </c>
      <c r="B257" s="480">
        <v>3200</v>
      </c>
      <c r="C257" s="481">
        <v>150</v>
      </c>
      <c r="D257" s="481">
        <v>160</v>
      </c>
      <c r="E257" s="481">
        <v>1</v>
      </c>
      <c r="F257" s="482"/>
      <c r="G257" s="480">
        <f t="shared" si="10"/>
        <v>3510</v>
      </c>
    </row>
    <row r="258" spans="1:9" ht="15.75" thickBot="1" x14ac:dyDescent="0.3">
      <c r="A258" s="555" t="s">
        <v>176</v>
      </c>
      <c r="B258" s="480">
        <v>3200</v>
      </c>
      <c r="C258" s="481">
        <v>0</v>
      </c>
      <c r="D258" s="481">
        <v>0</v>
      </c>
      <c r="E258" s="481">
        <v>0</v>
      </c>
      <c r="F258" s="482"/>
      <c r="G258" s="480">
        <f t="shared" si="10"/>
        <v>3200</v>
      </c>
      <c r="I258" s="72"/>
    </row>
    <row r="259" spans="1:9" ht="15.75" thickBot="1" x14ac:dyDescent="0.3">
      <c r="A259" s="752" t="s">
        <v>139</v>
      </c>
      <c r="B259" s="745"/>
      <c r="C259" s="745"/>
      <c r="D259" s="745"/>
      <c r="E259" s="745"/>
      <c r="F259" s="746"/>
      <c r="G259" s="449">
        <f>SUM(G247:G258)</f>
        <v>45500</v>
      </c>
    </row>
    <row r="261" spans="1:9" ht="15.75" thickBot="1" x14ac:dyDescent="0.3"/>
    <row r="262" spans="1:9" ht="15.75" thickBot="1" x14ac:dyDescent="0.3">
      <c r="A262" s="738" t="s">
        <v>128</v>
      </c>
      <c r="B262" s="739"/>
      <c r="C262" s="739"/>
      <c r="D262" s="739"/>
      <c r="E262" s="739"/>
      <c r="F262" s="739"/>
      <c r="G262" s="740"/>
    </row>
    <row r="263" spans="1:9" ht="15.75" thickBot="1" x14ac:dyDescent="0.3">
      <c r="A263" s="741" t="s">
        <v>1973</v>
      </c>
      <c r="B263" s="742"/>
      <c r="C263" s="742"/>
      <c r="D263" s="742"/>
      <c r="E263" s="742"/>
      <c r="F263" s="742"/>
      <c r="G263" s="743"/>
    </row>
    <row r="264" spans="1:9" ht="15.75" thickBot="1" x14ac:dyDescent="0.3">
      <c r="A264" s="738" t="s">
        <v>1968</v>
      </c>
      <c r="B264" s="739"/>
      <c r="C264" s="739"/>
      <c r="D264" s="739"/>
      <c r="E264" s="739"/>
      <c r="F264" s="739"/>
      <c r="G264" s="740"/>
    </row>
    <row r="265" spans="1:9" ht="27" thickBot="1" x14ac:dyDescent="0.3">
      <c r="A265" s="493" t="s">
        <v>130</v>
      </c>
      <c r="B265" s="151" t="s">
        <v>132</v>
      </c>
      <c r="C265" s="151" t="s">
        <v>133</v>
      </c>
      <c r="D265" s="494" t="s">
        <v>134</v>
      </c>
      <c r="E265" s="494" t="s">
        <v>135</v>
      </c>
      <c r="F265" s="151"/>
      <c r="G265" s="151" t="s">
        <v>136</v>
      </c>
    </row>
    <row r="266" spans="1:9" ht="15.75" thickBot="1" x14ac:dyDescent="0.3">
      <c r="A266" s="499" t="s">
        <v>171</v>
      </c>
      <c r="B266" s="480">
        <v>3200</v>
      </c>
      <c r="C266" s="481">
        <v>150</v>
      </c>
      <c r="D266" s="481">
        <v>160</v>
      </c>
      <c r="E266" s="481">
        <v>1</v>
      </c>
      <c r="F266" s="482"/>
      <c r="G266" s="480">
        <f>+B266+C266+D266*E266</f>
        <v>3510</v>
      </c>
    </row>
    <row r="267" spans="1:9" ht="15.75" thickBot="1" x14ac:dyDescent="0.3">
      <c r="A267" s="744" t="s">
        <v>139</v>
      </c>
      <c r="B267" s="745"/>
      <c r="C267" s="745"/>
      <c r="D267" s="745"/>
      <c r="E267" s="745"/>
      <c r="F267" s="746"/>
      <c r="G267" s="449">
        <f>SUM(G266:G266)</f>
        <v>3510</v>
      </c>
    </row>
    <row r="269" spans="1:9" ht="15.75" thickBot="1" x14ac:dyDescent="0.3"/>
    <row r="270" spans="1:9" ht="15.75" thickBot="1" x14ac:dyDescent="0.3">
      <c r="A270" s="738" t="s">
        <v>128</v>
      </c>
      <c r="B270" s="739"/>
      <c r="C270" s="739"/>
      <c r="D270" s="739"/>
      <c r="E270" s="739"/>
      <c r="F270" s="739"/>
      <c r="G270" s="740"/>
    </row>
    <row r="271" spans="1:9" ht="15.75" thickBot="1" x14ac:dyDescent="0.3">
      <c r="A271" s="741" t="s">
        <v>1974</v>
      </c>
      <c r="B271" s="742"/>
      <c r="C271" s="742"/>
      <c r="D271" s="742"/>
      <c r="E271" s="742"/>
      <c r="F271" s="742"/>
      <c r="G271" s="743"/>
    </row>
    <row r="272" spans="1:9" ht="15.75" thickBot="1" x14ac:dyDescent="0.3">
      <c r="A272" s="738" t="s">
        <v>1968</v>
      </c>
      <c r="B272" s="739"/>
      <c r="C272" s="739"/>
      <c r="D272" s="739"/>
      <c r="E272" s="739"/>
      <c r="F272" s="739"/>
      <c r="G272" s="740"/>
    </row>
    <row r="273" spans="1:7" ht="27" thickBot="1" x14ac:dyDescent="0.3">
      <c r="A273" s="493" t="s">
        <v>130</v>
      </c>
      <c r="B273" s="151" t="s">
        <v>132</v>
      </c>
      <c r="C273" s="151" t="s">
        <v>133</v>
      </c>
      <c r="D273" s="494" t="s">
        <v>134</v>
      </c>
      <c r="E273" s="494" t="s">
        <v>135</v>
      </c>
      <c r="F273" s="151"/>
      <c r="G273" s="151" t="s">
        <v>136</v>
      </c>
    </row>
    <row r="274" spans="1:7" ht="15.75" thickBot="1" x14ac:dyDescent="0.3">
      <c r="A274" s="498" t="s">
        <v>27</v>
      </c>
      <c r="B274" s="480">
        <v>3200</v>
      </c>
      <c r="C274" s="481">
        <v>150</v>
      </c>
      <c r="D274" s="481">
        <v>160</v>
      </c>
      <c r="E274" s="481">
        <v>5</v>
      </c>
      <c r="F274" s="151"/>
      <c r="G274" s="480">
        <f>+B274+C274+D274*E274</f>
        <v>4150</v>
      </c>
    </row>
    <row r="275" spans="1:7" ht="15.75" thickBot="1" x14ac:dyDescent="0.3">
      <c r="A275" s="499" t="s">
        <v>171</v>
      </c>
      <c r="B275" s="480">
        <v>3200</v>
      </c>
      <c r="C275" s="481">
        <v>150</v>
      </c>
      <c r="D275" s="481">
        <v>160</v>
      </c>
      <c r="E275" s="481">
        <v>1</v>
      </c>
      <c r="F275" s="482"/>
      <c r="G275" s="480">
        <f>+B275+C275+D275*E275</f>
        <v>3510</v>
      </c>
    </row>
    <row r="276" spans="1:7" ht="15.75" thickBot="1" x14ac:dyDescent="0.3">
      <c r="A276" s="744" t="s">
        <v>1970</v>
      </c>
      <c r="B276" s="745"/>
      <c r="C276" s="745"/>
      <c r="D276" s="745"/>
      <c r="E276" s="745"/>
      <c r="F276" s="746"/>
      <c r="G276" s="449">
        <f>SUM(G274:G275)</f>
        <v>7660</v>
      </c>
    </row>
  </sheetData>
  <mergeCells count="114">
    <mergeCell ref="A270:G270"/>
    <mergeCell ref="A271:G271"/>
    <mergeCell ref="A272:G272"/>
    <mergeCell ref="A276:F276"/>
    <mergeCell ref="J250:P250"/>
    <mergeCell ref="A259:F259"/>
    <mergeCell ref="A262:G262"/>
    <mergeCell ref="A263:G263"/>
    <mergeCell ref="A264:G264"/>
    <mergeCell ref="A267:F267"/>
    <mergeCell ref="A240:F240"/>
    <mergeCell ref="A243:G243"/>
    <mergeCell ref="J243:R243"/>
    <mergeCell ref="A244:G244"/>
    <mergeCell ref="J244:R244"/>
    <mergeCell ref="A245:G245"/>
    <mergeCell ref="J245:R245"/>
    <mergeCell ref="A227:G227"/>
    <mergeCell ref="A228:G228"/>
    <mergeCell ref="A232:F232"/>
    <mergeCell ref="A235:G235"/>
    <mergeCell ref="A236:G236"/>
    <mergeCell ref="A237:G237"/>
    <mergeCell ref="A207:F207"/>
    <mergeCell ref="A210:G210"/>
    <mergeCell ref="A211:G211"/>
    <mergeCell ref="A212:G212"/>
    <mergeCell ref="A223:F223"/>
    <mergeCell ref="A226:G226"/>
    <mergeCell ref="A193:G193"/>
    <mergeCell ref="A194:G194"/>
    <mergeCell ref="A198:F198"/>
    <mergeCell ref="A201:G201"/>
    <mergeCell ref="A202:G202"/>
    <mergeCell ref="A203:G203"/>
    <mergeCell ref="A180:F180"/>
    <mergeCell ref="A183:G183"/>
    <mergeCell ref="A184:G184"/>
    <mergeCell ref="A185:G185"/>
    <mergeCell ref="A189:F189"/>
    <mergeCell ref="A192:G192"/>
    <mergeCell ref="A166:G166"/>
    <mergeCell ref="A167:G167"/>
    <mergeCell ref="A170:F170"/>
    <mergeCell ref="A173:G173"/>
    <mergeCell ref="A174:G174"/>
    <mergeCell ref="A175:G175"/>
    <mergeCell ref="A153:F153"/>
    <mergeCell ref="A156:G156"/>
    <mergeCell ref="A157:G157"/>
    <mergeCell ref="A158:G158"/>
    <mergeCell ref="A162:F162"/>
    <mergeCell ref="A165:G165"/>
    <mergeCell ref="A141:G141"/>
    <mergeCell ref="A142:G142"/>
    <mergeCell ref="A146:F146"/>
    <mergeCell ref="A148:G148"/>
    <mergeCell ref="A149:G149"/>
    <mergeCell ref="A150:G150"/>
    <mergeCell ref="J128:O128"/>
    <mergeCell ref="A129:G129"/>
    <mergeCell ref="A130:G130"/>
    <mergeCell ref="A131:G131"/>
    <mergeCell ref="A137:F137"/>
    <mergeCell ref="A140:G140"/>
    <mergeCell ref="J119:P119"/>
    <mergeCell ref="A120:G120"/>
    <mergeCell ref="J120:P120"/>
    <mergeCell ref="A121:G121"/>
    <mergeCell ref="J121:P121"/>
    <mergeCell ref="A126:F126"/>
    <mergeCell ref="A104:F104"/>
    <mergeCell ref="A107:G107"/>
    <mergeCell ref="A108:G108"/>
    <mergeCell ref="A109:G109"/>
    <mergeCell ref="A116:F116"/>
    <mergeCell ref="A119:G119"/>
    <mergeCell ref="A70:F70"/>
    <mergeCell ref="J70:R70"/>
    <mergeCell ref="T70:AB70"/>
    <mergeCell ref="A72:G72"/>
    <mergeCell ref="A97:G97"/>
    <mergeCell ref="A98:G98"/>
    <mergeCell ref="A59:G59"/>
    <mergeCell ref="A60:G60"/>
    <mergeCell ref="A61:G61"/>
    <mergeCell ref="J68:R68"/>
    <mergeCell ref="T68:AB68"/>
    <mergeCell ref="J69:R69"/>
    <mergeCell ref="T69:AB69"/>
    <mergeCell ref="A32:G32"/>
    <mergeCell ref="A44:F44"/>
    <mergeCell ref="A47:G47"/>
    <mergeCell ref="A48:G48"/>
    <mergeCell ref="A49:G49"/>
    <mergeCell ref="A56:F56"/>
    <mergeCell ref="A27:F27"/>
    <mergeCell ref="A30:G30"/>
    <mergeCell ref="A31:G31"/>
    <mergeCell ref="I6:N6"/>
    <mergeCell ref="A7:F7"/>
    <mergeCell ref="A9:G9"/>
    <mergeCell ref="A10:G10"/>
    <mergeCell ref="A11:G11"/>
    <mergeCell ref="A15:F15"/>
    <mergeCell ref="A1:G1"/>
    <mergeCell ref="I1:P1"/>
    <mergeCell ref="A2:G2"/>
    <mergeCell ref="I2:P2"/>
    <mergeCell ref="A3:G3"/>
    <mergeCell ref="I3:P3"/>
    <mergeCell ref="A18:G18"/>
    <mergeCell ref="A19:G19"/>
    <mergeCell ref="A20:G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DY29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10" sqref="C10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2" bestFit="1" customWidth="1"/>
    <col min="8" max="8" width="11.140625" style="2" customWidth="1"/>
    <col min="9" max="9" width="12.42578125" style="2" customWidth="1"/>
    <col min="10" max="10" width="12.28515625" style="2" customWidth="1"/>
    <col min="11" max="11" width="11.5703125" style="3" customWidth="1"/>
    <col min="12" max="12" width="9.28515625" style="2" customWidth="1"/>
    <col min="13" max="13" width="13" style="3" customWidth="1"/>
    <col min="14" max="14" width="8.42578125" style="2" customWidth="1"/>
    <col min="15" max="15" width="13" style="3" customWidth="1"/>
    <col min="16" max="16" width="8.42578125" style="2" customWidth="1"/>
    <col min="17" max="17" width="12.7109375" style="3" customWidth="1"/>
    <col min="18" max="18" width="7.140625" style="2" customWidth="1"/>
    <col min="19" max="19" width="12.7109375" style="3" customWidth="1"/>
    <col min="20" max="20" width="7.7109375" style="2" customWidth="1"/>
    <col min="21" max="21" width="11.5703125" style="3" customWidth="1"/>
    <col min="22" max="22" width="7.42578125" style="2" customWidth="1"/>
    <col min="23" max="23" width="11.5703125" style="3" customWidth="1"/>
    <col min="24" max="24" width="7.85546875" style="2" customWidth="1"/>
    <col min="25" max="25" width="11.5703125" style="3" customWidth="1"/>
    <col min="26" max="26" width="10" style="2" bestFit="1" customWidth="1"/>
    <col min="27" max="27" width="11.5703125" style="3" customWidth="1"/>
    <col min="28" max="28" width="10" style="2" bestFit="1" customWidth="1"/>
    <col min="29" max="29" width="11.5703125" style="3" customWidth="1"/>
    <col min="30" max="30" width="10" style="2" bestFit="1" customWidth="1"/>
    <col min="31" max="31" width="11.5703125" style="3" customWidth="1"/>
    <col min="32" max="32" width="10" style="2" bestFit="1" customWidth="1"/>
    <col min="33" max="33" width="11.5703125" style="3" customWidth="1"/>
    <col min="34" max="34" width="7.7109375" style="2" bestFit="1" customWidth="1"/>
    <col min="35" max="35" width="11.5703125" style="3" customWidth="1"/>
    <col min="36" max="36" width="7.7109375" style="2" bestFit="1" customWidth="1"/>
    <col min="37" max="37" width="11.5703125" style="3" customWidth="1"/>
    <col min="38" max="38" width="7.7109375" style="2" bestFit="1" customWidth="1"/>
    <col min="39" max="39" width="11.5703125" style="3" customWidth="1"/>
    <col min="40" max="40" width="7.7109375" style="2" bestFit="1" customWidth="1"/>
    <col min="41" max="41" width="11.5703125" style="3" customWidth="1"/>
    <col min="42" max="42" width="7.7109375" style="2" bestFit="1" customWidth="1"/>
    <col min="43" max="43" width="11.5703125" style="3" customWidth="1"/>
    <col min="44" max="44" width="7.7109375" style="2" bestFit="1" customWidth="1"/>
    <col min="45" max="129" width="11.42578125" style="3"/>
    <col min="130" max="16384" width="11.42578125" style="1"/>
  </cols>
  <sheetData>
    <row r="1" spans="1:129" x14ac:dyDescent="0.2">
      <c r="H1" s="10" t="s">
        <v>356</v>
      </c>
      <c r="I1" s="10" t="s">
        <v>357</v>
      </c>
      <c r="J1" s="10" t="s">
        <v>358</v>
      </c>
    </row>
    <row r="2" spans="1:129" ht="18.75" x14ac:dyDescent="0.25">
      <c r="B2" s="753" t="s">
        <v>5</v>
      </c>
      <c r="C2" s="753"/>
      <c r="D2" s="753"/>
      <c r="E2" s="753"/>
      <c r="F2" s="753"/>
      <c r="G2" s="753"/>
      <c r="H2" s="79">
        <v>3450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1:129" ht="18.75" x14ac:dyDescent="0.25">
      <c r="B3" s="753" t="s">
        <v>1982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1:129" ht="18.75" x14ac:dyDescent="0.25">
      <c r="B4" s="753" t="s">
        <v>0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1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1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141"/>
      <c r="J6" s="2" t="s">
        <v>953</v>
      </c>
      <c r="K6" s="2"/>
      <c r="L6" s="2" t="s">
        <v>953</v>
      </c>
      <c r="M6" s="2"/>
      <c r="N6" s="2" t="s">
        <v>953</v>
      </c>
      <c r="O6" s="2"/>
      <c r="P6" s="2" t="s">
        <v>57</v>
      </c>
      <c r="Q6" s="2"/>
      <c r="R6" s="2" t="s">
        <v>57</v>
      </c>
      <c r="S6" s="2"/>
      <c r="T6" s="2" t="s">
        <v>57</v>
      </c>
      <c r="U6" s="2"/>
      <c r="V6" s="2" t="s">
        <v>57</v>
      </c>
      <c r="W6" s="2"/>
      <c r="X6" s="2" t="s">
        <v>57</v>
      </c>
      <c r="Y6" s="2"/>
      <c r="Z6" s="2" t="s">
        <v>953</v>
      </c>
      <c r="AA6" s="2"/>
      <c r="AB6" s="2" t="s">
        <v>953</v>
      </c>
      <c r="AC6" s="2"/>
      <c r="AD6" s="2" t="s">
        <v>953</v>
      </c>
      <c r="AE6" s="2"/>
      <c r="AF6" s="2" t="s">
        <v>953</v>
      </c>
      <c r="AG6" s="2"/>
      <c r="AH6" s="2" t="s">
        <v>953</v>
      </c>
      <c r="AI6" s="2"/>
      <c r="AJ6" s="2" t="s">
        <v>953</v>
      </c>
      <c r="AK6" s="2"/>
      <c r="AL6" s="2" t="s">
        <v>953</v>
      </c>
      <c r="AM6" s="2" t="s">
        <v>27</v>
      </c>
      <c r="AN6" s="2" t="s">
        <v>57</v>
      </c>
      <c r="AO6" s="2"/>
      <c r="AP6" s="2" t="s">
        <v>57</v>
      </c>
      <c r="AQ6" s="2"/>
      <c r="AR6" s="2" t="s">
        <v>57</v>
      </c>
      <c r="AS6" s="2"/>
      <c r="AT6" s="2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1:129" ht="17.25" customHeight="1" x14ac:dyDescent="0.25">
      <c r="B7" s="1">
        <v>1</v>
      </c>
      <c r="C7" s="558"/>
      <c r="D7" s="58"/>
      <c r="F7" s="558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1:129" ht="15" customHeight="1" x14ac:dyDescent="0.2">
      <c r="B8" s="1">
        <v>2</v>
      </c>
      <c r="D8" s="58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</row>
    <row r="9" spans="1:129" ht="15" customHeight="1" x14ac:dyDescent="0.2">
      <c r="B9" s="1">
        <v>3</v>
      </c>
      <c r="D9" s="58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129" x14ac:dyDescent="0.2">
      <c r="B10" s="1">
        <v>4</v>
      </c>
      <c r="D10" s="58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1:129" x14ac:dyDescent="0.2">
      <c r="B11" s="1">
        <v>5</v>
      </c>
      <c r="D11" s="58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129" x14ac:dyDescent="0.2">
      <c r="B12" s="1">
        <v>6</v>
      </c>
      <c r="D12" s="58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Y12" s="53"/>
    </row>
    <row r="13" spans="1:129" x14ac:dyDescent="0.2">
      <c r="B13" s="1">
        <v>7</v>
      </c>
      <c r="D13" s="58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129" x14ac:dyDescent="0.2">
      <c r="C14" s="14" t="s">
        <v>60</v>
      </c>
      <c r="D14" s="14"/>
      <c r="E14" s="14"/>
      <c r="F14" s="14"/>
      <c r="G14" s="144">
        <f t="shared" ref="G14:AH14" si="0">SUM(G7:G13)</f>
        <v>0</v>
      </c>
      <c r="H14" s="144">
        <f t="shared" si="0"/>
        <v>0</v>
      </c>
      <c r="I14" s="144">
        <f t="shared" si="0"/>
        <v>0</v>
      </c>
      <c r="J14" s="144">
        <f t="shared" si="0"/>
        <v>0</v>
      </c>
      <c r="K14" s="144">
        <f t="shared" si="0"/>
        <v>0</v>
      </c>
      <c r="L14" s="144">
        <f t="shared" si="0"/>
        <v>0</v>
      </c>
      <c r="M14" s="144">
        <f t="shared" si="0"/>
        <v>0</v>
      </c>
      <c r="N14" s="144">
        <f t="shared" si="0"/>
        <v>0</v>
      </c>
      <c r="O14" s="144">
        <f>SUM(O7:O13)</f>
        <v>0</v>
      </c>
      <c r="P14" s="144">
        <f t="shared" si="0"/>
        <v>0</v>
      </c>
      <c r="Q14" s="144">
        <f>SUM(Q7:Q13)</f>
        <v>0</v>
      </c>
      <c r="R14" s="144">
        <f t="shared" si="0"/>
        <v>0</v>
      </c>
      <c r="S14" s="144">
        <f>SUM(S7:S13)</f>
        <v>0</v>
      </c>
      <c r="T14" s="144">
        <f t="shared" si="0"/>
        <v>0</v>
      </c>
      <c r="U14" s="144">
        <f t="shared" si="0"/>
        <v>0</v>
      </c>
      <c r="V14" s="144">
        <f t="shared" si="0"/>
        <v>0</v>
      </c>
      <c r="W14" s="144">
        <f t="shared" si="0"/>
        <v>0</v>
      </c>
      <c r="X14" s="144">
        <f t="shared" si="0"/>
        <v>0</v>
      </c>
      <c r="Y14" s="144">
        <f t="shared" si="0"/>
        <v>0</v>
      </c>
      <c r="Z14" s="144">
        <f t="shared" si="0"/>
        <v>0</v>
      </c>
      <c r="AA14" s="144">
        <f t="shared" si="0"/>
        <v>0</v>
      </c>
      <c r="AB14" s="144">
        <f t="shared" si="0"/>
        <v>0</v>
      </c>
      <c r="AC14" s="144">
        <f t="shared" si="0"/>
        <v>0</v>
      </c>
      <c r="AD14" s="144">
        <f t="shared" si="0"/>
        <v>0</v>
      </c>
      <c r="AE14" s="144">
        <f t="shared" si="0"/>
        <v>0</v>
      </c>
      <c r="AF14" s="144">
        <f t="shared" si="0"/>
        <v>0</v>
      </c>
      <c r="AG14" s="144">
        <f t="shared" si="0"/>
        <v>0</v>
      </c>
      <c r="AH14" s="144">
        <f t="shared" si="0"/>
        <v>0</v>
      </c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6" spans="1:129" s="3" customFormat="1" x14ac:dyDescent="0.2">
      <c r="A16" s="1"/>
      <c r="B16" s="1"/>
      <c r="C16" s="1"/>
      <c r="D16" s="1"/>
      <c r="E16" s="1"/>
      <c r="F16" s="1"/>
      <c r="G16" s="2"/>
      <c r="H16" s="2"/>
      <c r="I16" s="2"/>
      <c r="J16" s="2"/>
      <c r="L16" s="2"/>
      <c r="P16" s="2"/>
      <c r="R16" s="2"/>
      <c r="T16" s="2"/>
      <c r="V16" s="2"/>
      <c r="X16" s="2"/>
      <c r="Z16" s="2"/>
      <c r="AB16" s="2"/>
      <c r="AD16" s="2"/>
      <c r="AF16" s="2"/>
      <c r="AH16" s="2"/>
      <c r="AJ16" s="2"/>
      <c r="AL16" s="2"/>
      <c r="AN16" s="2"/>
      <c r="AP16" s="2"/>
      <c r="AR16" s="2"/>
    </row>
    <row r="17" spans="1:44" s="3" customFormat="1" x14ac:dyDescent="0.2">
      <c r="A17" s="1"/>
      <c r="B17" s="1"/>
      <c r="C17" s="1"/>
      <c r="D17" s="1"/>
      <c r="E17" s="1"/>
      <c r="F17" s="1"/>
      <c r="G17" s="2"/>
      <c r="H17" s="2"/>
      <c r="I17" s="2"/>
      <c r="J17" s="2"/>
      <c r="L17" s="2"/>
      <c r="P17" s="2"/>
      <c r="R17" s="2"/>
      <c r="T17" s="2"/>
      <c r="V17" s="2"/>
      <c r="AB17" s="2"/>
      <c r="AD17" s="2"/>
      <c r="AF17" s="2"/>
      <c r="AH17" s="2"/>
      <c r="AJ17" s="2"/>
      <c r="AL17" s="2"/>
      <c r="AN17" s="2"/>
      <c r="AP17" s="2"/>
      <c r="AR17" s="2"/>
    </row>
    <row r="18" spans="1:44" s="3" customFormat="1" x14ac:dyDescent="0.2">
      <c r="A18" s="1"/>
      <c r="B18" s="1"/>
      <c r="C18" s="1"/>
      <c r="D18" s="1"/>
      <c r="E18" s="1"/>
      <c r="F18" s="1"/>
      <c r="G18" s="2"/>
      <c r="H18" s="2"/>
      <c r="I18" s="2"/>
      <c r="J18" s="2"/>
      <c r="L18" s="2"/>
      <c r="N18" s="2"/>
      <c r="P18" s="2"/>
      <c r="R18" s="2" t="s">
        <v>232</v>
      </c>
      <c r="T18" s="2"/>
      <c r="V18" s="2"/>
      <c r="AB18" s="2"/>
      <c r="AD18" s="2"/>
      <c r="AF18" s="2"/>
      <c r="AH18" s="2"/>
      <c r="AJ18" s="2"/>
      <c r="AL18" s="2"/>
      <c r="AN18" s="2"/>
      <c r="AP18" s="2"/>
      <c r="AR18" s="2"/>
    </row>
    <row r="20" spans="1:44" s="3" customFormat="1" ht="15" x14ac:dyDescent="0.25">
      <c r="A20" s="1"/>
      <c r="B20" s="1"/>
      <c r="C20"/>
      <c r="D20" s="1"/>
      <c r="E20" s="1"/>
      <c r="F20" s="1"/>
      <c r="G20" s="2"/>
      <c r="H20" s="2"/>
      <c r="I20" s="2"/>
      <c r="J20" s="2"/>
      <c r="L20" s="2"/>
      <c r="N20" s="2"/>
      <c r="P20" s="2"/>
      <c r="R20" s="2"/>
      <c r="T20" s="2"/>
      <c r="V20" s="2"/>
      <c r="X20" s="2"/>
      <c r="Z20" s="2"/>
      <c r="AB20" s="2"/>
      <c r="AD20" s="2"/>
      <c r="AF20" s="2"/>
      <c r="AH20" s="2"/>
      <c r="AJ20" s="2"/>
      <c r="AL20" s="2"/>
      <c r="AN20" s="2"/>
      <c r="AP20" s="2"/>
      <c r="AR20" s="2"/>
    </row>
    <row r="21" spans="1:44" s="3" customFormat="1" ht="15" x14ac:dyDescent="0.25">
      <c r="A21" s="1"/>
      <c r="B21" s="1"/>
      <c r="C21"/>
      <c r="D21" s="1"/>
      <c r="E21" s="1"/>
      <c r="F21" s="1"/>
      <c r="G21" s="2"/>
      <c r="H21" s="2"/>
      <c r="I21" s="2"/>
      <c r="J21" s="2"/>
      <c r="L21" s="2"/>
      <c r="N21" s="2"/>
      <c r="P21" s="2"/>
      <c r="R21" s="2"/>
      <c r="T21" s="2"/>
      <c r="V21" s="2"/>
      <c r="X21" s="2"/>
      <c r="Z21" s="2"/>
      <c r="AB21" s="2"/>
      <c r="AD21" s="2"/>
      <c r="AF21" s="2"/>
      <c r="AH21" s="2"/>
      <c r="AJ21" s="2"/>
      <c r="AL21" s="2"/>
      <c r="AN21" s="2"/>
      <c r="AP21" s="2"/>
      <c r="AR21" s="2"/>
    </row>
    <row r="22" spans="1:44" ht="15" x14ac:dyDescent="0.25">
      <c r="C22"/>
    </row>
    <row r="23" spans="1:44" ht="15" x14ac:dyDescent="0.25">
      <c r="C23"/>
    </row>
    <row r="24" spans="1:44" ht="15" x14ac:dyDescent="0.25">
      <c r="C24"/>
    </row>
    <row r="25" spans="1:44" ht="15" x14ac:dyDescent="0.25">
      <c r="C25"/>
    </row>
    <row r="26" spans="1:44" ht="15" x14ac:dyDescent="0.25">
      <c r="C26"/>
    </row>
    <row r="27" spans="1:44" ht="15" x14ac:dyDescent="0.25">
      <c r="C27"/>
    </row>
    <row r="28" spans="1:44" ht="15" x14ac:dyDescent="0.25">
      <c r="C28"/>
    </row>
    <row r="29" spans="1:44" ht="15" x14ac:dyDescent="0.25">
      <c r="C29"/>
    </row>
  </sheetData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DY57"/>
  <sheetViews>
    <sheetView zoomScaleNormal="100" workbookViewId="0">
      <pane xSplit="5" ySplit="6" topLeftCell="X7" activePane="bottomRight" state="frozen"/>
      <selection pane="topRight" activeCell="F1" sqref="F1"/>
      <selection pane="bottomLeft" activeCell="A7" sqref="A7"/>
      <selection pane="bottomRight" activeCell="AC13" sqref="AC13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2" bestFit="1" customWidth="1"/>
    <col min="8" max="8" width="11.140625" style="2" customWidth="1"/>
    <col min="9" max="9" width="12.42578125" style="2" customWidth="1"/>
    <col min="10" max="10" width="12.28515625" style="2" customWidth="1"/>
    <col min="11" max="11" width="11.5703125" style="3" customWidth="1"/>
    <col min="12" max="12" width="9.28515625" style="2" customWidth="1"/>
    <col min="13" max="13" width="13" style="3" customWidth="1"/>
    <col min="14" max="14" width="8.42578125" style="2" customWidth="1"/>
    <col min="15" max="15" width="13" style="3" customWidth="1"/>
    <col min="16" max="16" width="8.42578125" style="2" customWidth="1"/>
    <col min="17" max="17" width="12.7109375" style="3" customWidth="1"/>
    <col min="18" max="18" width="7.140625" style="2" customWidth="1"/>
    <col min="19" max="19" width="12.7109375" style="3" customWidth="1"/>
    <col min="20" max="20" width="7.7109375" style="2" customWidth="1"/>
    <col min="21" max="21" width="11.5703125" style="3" customWidth="1"/>
    <col min="22" max="22" width="7.42578125" style="2" customWidth="1"/>
    <col min="23" max="23" width="11.5703125" style="3" customWidth="1"/>
    <col min="24" max="24" width="7.85546875" style="2" customWidth="1"/>
    <col min="25" max="25" width="11.5703125" style="3" customWidth="1"/>
    <col min="26" max="26" width="10" style="2" bestFit="1" customWidth="1"/>
    <col min="27" max="27" width="11.5703125" style="3" customWidth="1"/>
    <col min="28" max="28" width="10" style="2" bestFit="1" customWidth="1"/>
    <col min="29" max="29" width="11.5703125" style="3" customWidth="1"/>
    <col min="30" max="30" width="10" style="2" bestFit="1" customWidth="1"/>
    <col min="31" max="31" width="11.5703125" style="3" customWidth="1"/>
    <col min="32" max="32" width="10" style="2" bestFit="1" customWidth="1"/>
    <col min="33" max="33" width="11.5703125" style="3" customWidth="1"/>
    <col min="34" max="34" width="7.7109375" style="2" bestFit="1" customWidth="1"/>
    <col min="35" max="35" width="11.5703125" style="3" customWidth="1"/>
    <col min="36" max="36" width="7.7109375" style="2" bestFit="1" customWidth="1"/>
    <col min="37" max="37" width="11.5703125" style="3" customWidth="1"/>
    <col min="38" max="38" width="7.7109375" style="2" bestFit="1" customWidth="1"/>
    <col min="39" max="39" width="11.5703125" style="3" customWidth="1"/>
    <col min="40" max="40" width="7.7109375" style="2" bestFit="1" customWidth="1"/>
    <col min="41" max="41" width="11.5703125" style="3" customWidth="1"/>
    <col min="42" max="42" width="7.7109375" style="2" bestFit="1" customWidth="1"/>
    <col min="43" max="43" width="11.5703125" style="3" customWidth="1"/>
    <col min="44" max="44" width="7.7109375" style="2" bestFit="1" customWidth="1"/>
    <col min="45" max="129" width="11.42578125" style="3"/>
    <col min="130" max="16384" width="11.42578125" style="1"/>
  </cols>
  <sheetData>
    <row r="1" spans="2:129" x14ac:dyDescent="0.2">
      <c r="H1" s="10" t="s">
        <v>356</v>
      </c>
      <c r="I1" s="10" t="s">
        <v>357</v>
      </c>
      <c r="J1" s="10" t="s">
        <v>358</v>
      </c>
    </row>
    <row r="2" spans="2:129" ht="18.75" x14ac:dyDescent="0.25">
      <c r="B2" s="753" t="s">
        <v>5</v>
      </c>
      <c r="C2" s="753"/>
      <c r="D2" s="753"/>
      <c r="E2" s="753"/>
      <c r="F2" s="753"/>
      <c r="G2" s="753"/>
      <c r="H2" s="79">
        <v>3450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753" t="s">
        <v>1983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753" t="s">
        <v>0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2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141"/>
      <c r="J6" s="2" t="s">
        <v>953</v>
      </c>
      <c r="K6" s="2"/>
      <c r="L6" s="2" t="s">
        <v>953</v>
      </c>
      <c r="M6" s="2"/>
      <c r="N6" s="2" t="s">
        <v>953</v>
      </c>
      <c r="O6" s="2"/>
      <c r="P6" s="2" t="s">
        <v>57</v>
      </c>
      <c r="Q6" s="2"/>
      <c r="R6" s="2" t="s">
        <v>57</v>
      </c>
      <c r="S6" s="2"/>
      <c r="T6" s="2" t="s">
        <v>57</v>
      </c>
      <c r="U6" s="2"/>
      <c r="V6" s="2" t="s">
        <v>57</v>
      </c>
      <c r="W6" s="2"/>
      <c r="X6" s="2" t="s">
        <v>57</v>
      </c>
      <c r="Y6" s="2"/>
      <c r="Z6" s="2" t="s">
        <v>953</v>
      </c>
      <c r="AA6" s="2"/>
      <c r="AB6" s="2" t="s">
        <v>953</v>
      </c>
      <c r="AC6" s="2"/>
      <c r="AD6" s="2" t="s">
        <v>953</v>
      </c>
      <c r="AE6" s="2"/>
      <c r="AF6" s="2" t="s">
        <v>953</v>
      </c>
      <c r="AG6" s="2"/>
      <c r="AH6" s="2" t="s">
        <v>953</v>
      </c>
      <c r="AI6" s="2"/>
      <c r="AJ6" s="2" t="s">
        <v>953</v>
      </c>
      <c r="AK6" s="2"/>
      <c r="AL6" s="2" t="s">
        <v>953</v>
      </c>
      <c r="AM6" s="2" t="s">
        <v>27</v>
      </c>
      <c r="AN6" s="2" t="s">
        <v>57</v>
      </c>
      <c r="AO6" s="2"/>
      <c r="AP6" s="2" t="s">
        <v>57</v>
      </c>
      <c r="AQ6" s="2"/>
      <c r="AR6" s="2" t="s">
        <v>57</v>
      </c>
      <c r="AS6" s="2"/>
      <c r="AT6" s="2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ht="17.25" customHeight="1" x14ac:dyDescent="0.25">
      <c r="B7" s="1">
        <v>1</v>
      </c>
      <c r="C7" s="559" t="s">
        <v>1988</v>
      </c>
      <c r="D7" s="559"/>
      <c r="E7" s="559"/>
      <c r="F7" s="558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2:129" ht="15" customHeight="1" x14ac:dyDescent="0.2">
      <c r="B8" s="1">
        <v>2</v>
      </c>
      <c r="C8" s="559" t="s">
        <v>1989</v>
      </c>
      <c r="D8" s="58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</row>
    <row r="9" spans="2:129" ht="15" customHeight="1" x14ac:dyDescent="0.2">
      <c r="B9" s="1">
        <v>3</v>
      </c>
      <c r="C9" s="559" t="s">
        <v>1990</v>
      </c>
      <c r="D9" s="58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2:129" ht="15" x14ac:dyDescent="0.2">
      <c r="B10" s="1">
        <v>4</v>
      </c>
      <c r="C10" s="559" t="s">
        <v>2611</v>
      </c>
      <c r="D10" s="58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2:129" ht="15" x14ac:dyDescent="0.2">
      <c r="B11" s="1">
        <v>5</v>
      </c>
      <c r="C11" s="559" t="s">
        <v>1991</v>
      </c>
      <c r="D11" s="58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2:129" ht="15" x14ac:dyDescent="0.2">
      <c r="B12" s="1">
        <v>6</v>
      </c>
      <c r="C12" s="559" t="s">
        <v>1992</v>
      </c>
      <c r="D12" s="58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Y12" s="53"/>
    </row>
    <row r="13" spans="2:129" ht="15" x14ac:dyDescent="0.2">
      <c r="B13" s="1">
        <v>7</v>
      </c>
      <c r="C13" s="559" t="s">
        <v>1993</v>
      </c>
      <c r="D13" s="58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2:129" ht="15" x14ac:dyDescent="0.2">
      <c r="B14" s="1">
        <v>8</v>
      </c>
      <c r="C14" s="559" t="s">
        <v>1994</v>
      </c>
      <c r="D14" s="58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2:129" ht="15" x14ac:dyDescent="0.2">
      <c r="B15" s="1">
        <v>9</v>
      </c>
      <c r="C15" s="559" t="s">
        <v>1995</v>
      </c>
      <c r="D15" s="58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2:129" ht="15" x14ac:dyDescent="0.2">
      <c r="B16" s="1">
        <v>10</v>
      </c>
      <c r="C16" s="559" t="s">
        <v>1996</v>
      </c>
      <c r="D16" s="58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2:24" ht="15" x14ac:dyDescent="0.2">
      <c r="B17" s="1">
        <v>11</v>
      </c>
      <c r="C17" s="559" t="s">
        <v>1997</v>
      </c>
      <c r="D17" s="58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2:24" ht="15" x14ac:dyDescent="0.2">
      <c r="B18" s="1">
        <v>12</v>
      </c>
      <c r="C18" s="559" t="s">
        <v>1998</v>
      </c>
      <c r="D18" s="58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2:24" ht="15" x14ac:dyDescent="0.2">
      <c r="B19" s="1">
        <v>13</v>
      </c>
      <c r="C19" s="559" t="s">
        <v>1999</v>
      </c>
      <c r="D19" s="58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2:24" ht="15" x14ac:dyDescent="0.2">
      <c r="B20" s="1">
        <v>14</v>
      </c>
      <c r="C20" s="559" t="s">
        <v>2000</v>
      </c>
      <c r="D20" s="58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2:24" ht="15" x14ac:dyDescent="0.2">
      <c r="B21" s="1">
        <v>15</v>
      </c>
      <c r="C21" s="559" t="s">
        <v>2001</v>
      </c>
      <c r="D21" s="58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2:24" ht="15" x14ac:dyDescent="0.2">
      <c r="B22" s="1">
        <v>16</v>
      </c>
      <c r="C22" s="559" t="s">
        <v>2002</v>
      </c>
      <c r="D22" s="58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5" x14ac:dyDescent="0.2">
      <c r="B23" s="1">
        <v>17</v>
      </c>
      <c r="C23" s="559" t="s">
        <v>2003</v>
      </c>
      <c r="D23" s="58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2:24" ht="15" x14ac:dyDescent="0.2">
      <c r="B24" s="1">
        <v>18</v>
      </c>
      <c r="C24" s="559" t="s">
        <v>2004</v>
      </c>
      <c r="D24" s="58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2:24" ht="15" x14ac:dyDescent="0.2">
      <c r="B25" s="1">
        <v>19</v>
      </c>
      <c r="C25" s="559" t="s">
        <v>2005</v>
      </c>
      <c r="D25" s="58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5" x14ac:dyDescent="0.2">
      <c r="B26" s="1">
        <v>20</v>
      </c>
      <c r="C26" s="559" t="s">
        <v>2006</v>
      </c>
      <c r="D26" s="58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5" x14ac:dyDescent="0.2">
      <c r="B27" s="1">
        <v>21</v>
      </c>
      <c r="C27" s="559" t="s">
        <v>2007</v>
      </c>
      <c r="D27" s="58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28" spans="2:24" ht="15" x14ac:dyDescent="0.2">
      <c r="B28" s="1">
        <v>22</v>
      </c>
      <c r="C28" s="559" t="s">
        <v>2008</v>
      </c>
      <c r="D28" s="58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5" x14ac:dyDescent="0.2">
      <c r="B29" s="1">
        <v>23</v>
      </c>
      <c r="C29" s="559" t="s">
        <v>2009</v>
      </c>
      <c r="D29" s="58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5" x14ac:dyDescent="0.2">
      <c r="B30" s="1">
        <v>24</v>
      </c>
      <c r="C30" s="559" t="s">
        <v>2010</v>
      </c>
      <c r="D30" s="58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5" x14ac:dyDescent="0.2">
      <c r="B31" s="1">
        <v>25</v>
      </c>
      <c r="C31" s="559" t="s">
        <v>2011</v>
      </c>
      <c r="D31" s="58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5" x14ac:dyDescent="0.2">
      <c r="B32" s="1">
        <v>26</v>
      </c>
      <c r="C32" s="559" t="s">
        <v>2012</v>
      </c>
      <c r="D32" s="58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1:44" ht="15" x14ac:dyDescent="0.2">
      <c r="B33" s="1">
        <v>27</v>
      </c>
      <c r="C33" s="559" t="s">
        <v>2013</v>
      </c>
      <c r="D33" s="58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1:44" ht="15" x14ac:dyDescent="0.2">
      <c r="B34" s="1">
        <v>28</v>
      </c>
      <c r="C34" s="559" t="s">
        <v>2014</v>
      </c>
      <c r="D34" s="58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44" ht="15" x14ac:dyDescent="0.2">
      <c r="B35" s="1">
        <v>29</v>
      </c>
      <c r="C35" s="559" t="s">
        <v>2015</v>
      </c>
      <c r="D35" s="58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1:44" ht="15" x14ac:dyDescent="0.2">
      <c r="B36" s="1">
        <v>30</v>
      </c>
      <c r="C36" s="559" t="s">
        <v>2016</v>
      </c>
      <c r="D36" s="58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</row>
    <row r="37" spans="1:44" ht="15" x14ac:dyDescent="0.2">
      <c r="B37" s="1">
        <v>31</v>
      </c>
      <c r="C37" s="559" t="s">
        <v>2017</v>
      </c>
      <c r="D37" s="58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1:44" ht="15" x14ac:dyDescent="0.2">
      <c r="B38" s="1">
        <v>32</v>
      </c>
      <c r="C38" s="559" t="s">
        <v>2018</v>
      </c>
      <c r="D38" s="58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</row>
    <row r="39" spans="1:44" ht="15" x14ac:dyDescent="0.2">
      <c r="B39" s="1">
        <v>33</v>
      </c>
      <c r="C39" s="559" t="s">
        <v>2019</v>
      </c>
      <c r="D39" s="58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1:44" ht="15" x14ac:dyDescent="0.2">
      <c r="B40" s="1">
        <v>34</v>
      </c>
      <c r="C40" s="559" t="s">
        <v>2020</v>
      </c>
      <c r="D40" s="58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1:44" ht="15" x14ac:dyDescent="0.2">
      <c r="B41" s="1">
        <v>35</v>
      </c>
      <c r="C41" s="559" t="s">
        <v>2021</v>
      </c>
      <c r="D41" s="58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</row>
    <row r="42" spans="1:44" x14ac:dyDescent="0.2">
      <c r="C42" s="14" t="s">
        <v>60</v>
      </c>
      <c r="D42" s="14"/>
      <c r="E42" s="14"/>
      <c r="F42" s="14"/>
      <c r="G42" s="144">
        <f t="shared" ref="G42:AH42" si="0">SUM(G7:G13)</f>
        <v>0</v>
      </c>
      <c r="H42" s="144">
        <f t="shared" si="0"/>
        <v>0</v>
      </c>
      <c r="I42" s="144">
        <f t="shared" si="0"/>
        <v>0</v>
      </c>
      <c r="J42" s="144">
        <f t="shared" si="0"/>
        <v>0</v>
      </c>
      <c r="K42" s="144">
        <f t="shared" si="0"/>
        <v>0</v>
      </c>
      <c r="L42" s="144">
        <f t="shared" si="0"/>
        <v>0</v>
      </c>
      <c r="M42" s="144">
        <f t="shared" si="0"/>
        <v>0</v>
      </c>
      <c r="N42" s="144">
        <f t="shared" si="0"/>
        <v>0</v>
      </c>
      <c r="O42" s="144">
        <f>SUM(O7:O13)</f>
        <v>0</v>
      </c>
      <c r="P42" s="144">
        <f t="shared" si="0"/>
        <v>0</v>
      </c>
      <c r="Q42" s="144">
        <f>SUM(Q7:Q13)</f>
        <v>0</v>
      </c>
      <c r="R42" s="144">
        <f t="shared" si="0"/>
        <v>0</v>
      </c>
      <c r="S42" s="144">
        <f>SUM(S7:S13)</f>
        <v>0</v>
      </c>
      <c r="T42" s="144">
        <f t="shared" si="0"/>
        <v>0</v>
      </c>
      <c r="U42" s="144">
        <f t="shared" si="0"/>
        <v>0</v>
      </c>
      <c r="V42" s="144">
        <f t="shared" si="0"/>
        <v>0</v>
      </c>
      <c r="W42" s="144">
        <f t="shared" si="0"/>
        <v>0</v>
      </c>
      <c r="X42" s="144">
        <f t="shared" si="0"/>
        <v>0</v>
      </c>
      <c r="Y42" s="144">
        <f t="shared" si="0"/>
        <v>0</v>
      </c>
      <c r="Z42" s="144">
        <f t="shared" si="0"/>
        <v>0</v>
      </c>
      <c r="AA42" s="144">
        <f t="shared" si="0"/>
        <v>0</v>
      </c>
      <c r="AB42" s="144">
        <f t="shared" si="0"/>
        <v>0</v>
      </c>
      <c r="AC42" s="144">
        <f t="shared" si="0"/>
        <v>0</v>
      </c>
      <c r="AD42" s="144">
        <f t="shared" si="0"/>
        <v>0</v>
      </c>
      <c r="AE42" s="144">
        <f t="shared" si="0"/>
        <v>0</v>
      </c>
      <c r="AF42" s="144">
        <f t="shared" si="0"/>
        <v>0</v>
      </c>
      <c r="AG42" s="144">
        <f t="shared" si="0"/>
        <v>0</v>
      </c>
      <c r="AH42" s="144">
        <f t="shared" si="0"/>
        <v>0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4" spans="1:44" s="3" customFormat="1" x14ac:dyDescent="0.2">
      <c r="A44" s="1"/>
      <c r="B44" s="1"/>
      <c r="C44" s="1"/>
      <c r="D44" s="1"/>
      <c r="E44" s="1"/>
      <c r="F44" s="1"/>
      <c r="G44" s="2"/>
      <c r="H44" s="2"/>
      <c r="I44" s="2"/>
      <c r="J44" s="2"/>
      <c r="L44" s="2"/>
      <c r="P44" s="2"/>
      <c r="R44" s="2"/>
      <c r="T44" s="2"/>
      <c r="V44" s="2"/>
      <c r="X44" s="2"/>
      <c r="Z44" s="2"/>
      <c r="AB44" s="2"/>
      <c r="AD44" s="2"/>
      <c r="AF44" s="2"/>
      <c r="AH44" s="2"/>
      <c r="AJ44" s="2"/>
      <c r="AL44" s="2"/>
      <c r="AN44" s="2"/>
      <c r="AP44" s="2"/>
      <c r="AR44" s="2"/>
    </row>
    <row r="45" spans="1:44" s="3" customFormat="1" x14ac:dyDescent="0.2">
      <c r="A45" s="1"/>
      <c r="B45" s="1"/>
      <c r="C45" s="1"/>
      <c r="D45" s="1"/>
      <c r="E45" s="1"/>
      <c r="F45" s="1"/>
      <c r="G45" s="2"/>
      <c r="H45" s="2"/>
      <c r="I45" s="2"/>
      <c r="J45" s="2"/>
      <c r="L45" s="2"/>
      <c r="P45" s="2"/>
      <c r="R45" s="2"/>
      <c r="T45" s="2"/>
      <c r="V45" s="2"/>
      <c r="AB45" s="2"/>
      <c r="AD45" s="2"/>
      <c r="AF45" s="2"/>
      <c r="AH45" s="2"/>
      <c r="AJ45" s="2"/>
      <c r="AL45" s="2"/>
      <c r="AN45" s="2"/>
      <c r="AP45" s="2"/>
      <c r="AR45" s="2"/>
    </row>
    <row r="46" spans="1:44" s="3" customFormat="1" x14ac:dyDescent="0.2">
      <c r="A46" s="1"/>
      <c r="B46" s="1"/>
      <c r="C46" s="1"/>
      <c r="D46" s="1"/>
      <c r="E46" s="1"/>
      <c r="F46" s="1"/>
      <c r="G46" s="2"/>
      <c r="H46" s="2"/>
      <c r="I46" s="2"/>
      <c r="J46" s="2"/>
      <c r="L46" s="2"/>
      <c r="N46" s="2"/>
      <c r="P46" s="2"/>
      <c r="R46" s="2" t="s">
        <v>232</v>
      </c>
      <c r="T46" s="2"/>
      <c r="V46" s="2"/>
      <c r="AB46" s="2"/>
      <c r="AD46" s="2"/>
      <c r="AF46" s="2"/>
      <c r="AH46" s="2"/>
      <c r="AJ46" s="2"/>
      <c r="AL46" s="2"/>
      <c r="AN46" s="2"/>
      <c r="AP46" s="2"/>
      <c r="AR46" s="2"/>
    </row>
    <row r="47" spans="1:44" s="3" customFormat="1" x14ac:dyDescent="0.2">
      <c r="A47" s="1"/>
      <c r="B47" s="1"/>
      <c r="C47" s="1"/>
      <c r="D47" s="1"/>
      <c r="E47" s="1"/>
      <c r="F47" s="1"/>
      <c r="G47" s="2"/>
      <c r="H47" s="2"/>
      <c r="I47" s="2"/>
      <c r="J47" s="2"/>
      <c r="L47" s="2"/>
      <c r="N47" s="2"/>
      <c r="P47" s="2"/>
      <c r="R47" s="2"/>
      <c r="T47" s="2"/>
      <c r="V47" s="2"/>
      <c r="X47" s="2"/>
      <c r="Z47" s="2"/>
      <c r="AB47" s="2"/>
      <c r="AD47" s="2"/>
      <c r="AF47" s="2"/>
      <c r="AH47" s="2"/>
      <c r="AJ47" s="2"/>
      <c r="AL47" s="2"/>
      <c r="AN47" s="2"/>
      <c r="AP47" s="2"/>
      <c r="AR47" s="2"/>
    </row>
    <row r="48" spans="1:44" s="3" customFormat="1" ht="15" x14ac:dyDescent="0.25">
      <c r="A48" s="1"/>
      <c r="B48" s="1"/>
      <c r="C48"/>
      <c r="D48" s="1"/>
      <c r="E48" s="1"/>
      <c r="F48" s="1"/>
      <c r="G48" s="2"/>
      <c r="H48" s="2"/>
      <c r="I48" s="2"/>
      <c r="J48" s="2"/>
      <c r="L48" s="2"/>
      <c r="N48" s="2"/>
      <c r="P48" s="2"/>
      <c r="R48" s="2"/>
      <c r="T48" s="2"/>
      <c r="V48" s="2"/>
      <c r="X48" s="2"/>
      <c r="Z48" s="2"/>
      <c r="AB48" s="2"/>
      <c r="AD48" s="2"/>
      <c r="AF48" s="2"/>
      <c r="AH48" s="2"/>
      <c r="AJ48" s="2"/>
      <c r="AL48" s="2"/>
      <c r="AN48" s="2"/>
      <c r="AP48" s="2"/>
      <c r="AR48" s="2"/>
    </row>
    <row r="49" spans="1:44" s="3" customFormat="1" ht="15" x14ac:dyDescent="0.25">
      <c r="A49" s="1"/>
      <c r="B49" s="1"/>
      <c r="C49"/>
      <c r="D49" s="1"/>
      <c r="E49" s="1"/>
      <c r="F49" s="1"/>
      <c r="G49" s="2"/>
      <c r="H49" s="2"/>
      <c r="I49" s="2"/>
      <c r="J49" s="2"/>
      <c r="L49" s="2"/>
      <c r="N49" s="2"/>
      <c r="P49" s="2"/>
      <c r="R49" s="2"/>
      <c r="T49" s="2"/>
      <c r="V49" s="2"/>
      <c r="X49" s="2"/>
      <c r="Z49" s="2"/>
      <c r="AB49" s="2"/>
      <c r="AD49" s="2"/>
      <c r="AF49" s="2"/>
      <c r="AH49" s="2"/>
      <c r="AJ49" s="2"/>
      <c r="AL49" s="2"/>
      <c r="AN49" s="2"/>
      <c r="AP49" s="2"/>
      <c r="AR49" s="2"/>
    </row>
    <row r="50" spans="1:44" s="3" customFormat="1" ht="15" x14ac:dyDescent="0.25">
      <c r="A50" s="1"/>
      <c r="B50" s="1"/>
      <c r="C50"/>
      <c r="D50" s="1"/>
      <c r="E50" s="1"/>
      <c r="F50" s="1"/>
      <c r="G50" s="2"/>
      <c r="H50" s="2"/>
      <c r="I50" s="2"/>
      <c r="J50" s="2"/>
      <c r="L50" s="2"/>
      <c r="N50" s="2"/>
      <c r="P50" s="2"/>
      <c r="R50" s="2"/>
      <c r="T50" s="2"/>
      <c r="V50" s="2"/>
      <c r="X50" s="2"/>
      <c r="Z50" s="2"/>
      <c r="AB50" s="2"/>
      <c r="AD50" s="2"/>
      <c r="AF50" s="2"/>
      <c r="AH50" s="2"/>
      <c r="AJ50" s="2"/>
      <c r="AL50" s="2"/>
      <c r="AN50" s="2"/>
      <c r="AP50" s="2"/>
      <c r="AR50" s="2"/>
    </row>
    <row r="51" spans="1:44" s="3" customFormat="1" ht="15" x14ac:dyDescent="0.25">
      <c r="A51" s="1"/>
      <c r="B51" s="1"/>
      <c r="C51"/>
      <c r="D51" s="1"/>
      <c r="E51" s="1"/>
      <c r="F51" s="1"/>
      <c r="G51" s="2"/>
      <c r="H51" s="2"/>
      <c r="I51" s="2"/>
      <c r="J51" s="2"/>
      <c r="L51" s="2"/>
      <c r="N51" s="2"/>
      <c r="P51" s="2"/>
      <c r="R51" s="2"/>
      <c r="T51" s="2"/>
      <c r="V51" s="2"/>
      <c r="X51" s="2"/>
      <c r="Z51" s="2"/>
      <c r="AB51" s="2"/>
      <c r="AD51" s="2"/>
      <c r="AF51" s="2"/>
      <c r="AH51" s="2"/>
      <c r="AJ51" s="2"/>
      <c r="AL51" s="2"/>
      <c r="AN51" s="2"/>
      <c r="AP51" s="2"/>
      <c r="AR51" s="2"/>
    </row>
    <row r="52" spans="1:44" s="3" customFormat="1" ht="15" x14ac:dyDescent="0.25">
      <c r="A52" s="1"/>
      <c r="B52" s="1"/>
      <c r="C52"/>
      <c r="D52" s="1"/>
      <c r="E52" s="1"/>
      <c r="F52" s="1"/>
      <c r="G52" s="2"/>
      <c r="H52" s="2"/>
      <c r="I52" s="2"/>
      <c r="J52" s="2"/>
      <c r="L52" s="2"/>
      <c r="N52" s="2"/>
      <c r="P52" s="2"/>
      <c r="R52" s="2"/>
      <c r="T52" s="2"/>
      <c r="V52" s="2"/>
      <c r="X52" s="2"/>
      <c r="Z52" s="2"/>
      <c r="AB52" s="2"/>
      <c r="AD52" s="2"/>
      <c r="AF52" s="2"/>
      <c r="AH52" s="2"/>
      <c r="AJ52" s="2"/>
      <c r="AL52" s="2"/>
      <c r="AN52" s="2"/>
      <c r="AP52" s="2"/>
      <c r="AR52" s="2"/>
    </row>
    <row r="53" spans="1:44" s="3" customFormat="1" ht="15" x14ac:dyDescent="0.25">
      <c r="A53" s="1"/>
      <c r="B53" s="1"/>
      <c r="C53"/>
      <c r="D53" s="1"/>
      <c r="E53" s="1"/>
      <c r="F53" s="1"/>
      <c r="G53" s="2"/>
      <c r="H53" s="2"/>
      <c r="I53" s="2"/>
      <c r="J53" s="2"/>
      <c r="L53" s="2"/>
      <c r="N53" s="2"/>
      <c r="P53" s="2"/>
      <c r="R53" s="2"/>
      <c r="T53" s="2"/>
      <c r="V53" s="2"/>
      <c r="X53" s="2"/>
      <c r="Z53" s="2"/>
      <c r="AB53" s="2"/>
      <c r="AD53" s="2"/>
      <c r="AF53" s="2"/>
      <c r="AH53" s="2"/>
      <c r="AJ53" s="2"/>
      <c r="AL53" s="2"/>
      <c r="AN53" s="2"/>
      <c r="AP53" s="2"/>
      <c r="AR53" s="2"/>
    </row>
    <row r="54" spans="1:44" s="3" customFormat="1" ht="15" x14ac:dyDescent="0.25">
      <c r="A54" s="1"/>
      <c r="B54" s="1"/>
      <c r="C54"/>
      <c r="D54" s="1"/>
      <c r="E54" s="1"/>
      <c r="F54" s="1"/>
      <c r="G54" s="2"/>
      <c r="H54" s="2"/>
      <c r="I54" s="2"/>
      <c r="J54" s="2"/>
      <c r="L54" s="2"/>
      <c r="N54" s="2"/>
      <c r="P54" s="2"/>
      <c r="R54" s="2"/>
      <c r="T54" s="2"/>
      <c r="V54" s="2"/>
      <c r="X54" s="2"/>
      <c r="Z54" s="2"/>
      <c r="AB54" s="2"/>
      <c r="AD54" s="2"/>
      <c r="AF54" s="2"/>
      <c r="AH54" s="2"/>
      <c r="AJ54" s="2"/>
      <c r="AL54" s="2"/>
      <c r="AN54" s="2"/>
      <c r="AP54" s="2"/>
      <c r="AR54" s="2"/>
    </row>
    <row r="55" spans="1:44" s="3" customFormat="1" ht="15" x14ac:dyDescent="0.25">
      <c r="A55" s="1"/>
      <c r="B55" s="1"/>
      <c r="C55"/>
      <c r="D55" s="1"/>
      <c r="E55" s="1"/>
      <c r="F55" s="1"/>
      <c r="G55" s="2"/>
      <c r="H55" s="2"/>
      <c r="I55" s="2"/>
      <c r="J55" s="2"/>
      <c r="L55" s="2"/>
      <c r="N55" s="2"/>
      <c r="P55" s="2"/>
      <c r="R55" s="2"/>
      <c r="T55" s="2"/>
      <c r="V55" s="2"/>
      <c r="X55" s="2"/>
      <c r="Z55" s="2"/>
      <c r="AB55" s="2"/>
      <c r="AD55" s="2"/>
      <c r="AF55" s="2"/>
      <c r="AH55" s="2"/>
      <c r="AJ55" s="2"/>
      <c r="AL55" s="2"/>
      <c r="AN55" s="2"/>
      <c r="AP55" s="2"/>
      <c r="AR55" s="2"/>
    </row>
    <row r="56" spans="1:44" s="3" customFormat="1" ht="15" x14ac:dyDescent="0.25">
      <c r="A56" s="1"/>
      <c r="B56" s="1"/>
      <c r="C56"/>
      <c r="D56" s="1"/>
      <c r="E56" s="1"/>
      <c r="F56" s="1"/>
      <c r="G56" s="2"/>
      <c r="H56" s="2"/>
      <c r="I56" s="2"/>
      <c r="J56" s="2"/>
      <c r="L56" s="2"/>
      <c r="N56" s="2"/>
      <c r="P56" s="2"/>
      <c r="R56" s="2"/>
      <c r="T56" s="2"/>
      <c r="V56" s="2"/>
      <c r="X56" s="2"/>
      <c r="Z56" s="2"/>
      <c r="AB56" s="2"/>
      <c r="AD56" s="2"/>
      <c r="AF56" s="2"/>
      <c r="AH56" s="2"/>
      <c r="AJ56" s="2"/>
      <c r="AL56" s="2"/>
      <c r="AN56" s="2"/>
      <c r="AP56" s="2"/>
      <c r="AR56" s="2"/>
    </row>
    <row r="57" spans="1:44" s="3" customFormat="1" ht="15" x14ac:dyDescent="0.25">
      <c r="A57" s="1"/>
      <c r="B57" s="1"/>
      <c r="C57"/>
      <c r="D57" s="1"/>
      <c r="E57" s="1"/>
      <c r="F57" s="1"/>
      <c r="G57" s="2"/>
      <c r="H57" s="2"/>
      <c r="I57" s="2"/>
      <c r="J57" s="2"/>
      <c r="L57" s="2"/>
      <c r="N57" s="2"/>
      <c r="P57" s="2"/>
      <c r="R57" s="2"/>
      <c r="T57" s="2"/>
      <c r="V57" s="2"/>
      <c r="X57" s="2"/>
      <c r="Z57" s="2"/>
      <c r="AB57" s="2"/>
      <c r="AD57" s="2"/>
      <c r="AF57" s="2"/>
      <c r="AH57" s="2"/>
      <c r="AJ57" s="2"/>
      <c r="AL57" s="2"/>
      <c r="AN57" s="2"/>
      <c r="AP57" s="2"/>
      <c r="AR57" s="2"/>
    </row>
  </sheetData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DY49"/>
  <sheetViews>
    <sheetView zoomScaleNormal="100" workbookViewId="0">
      <pane xSplit="5" ySplit="6" topLeftCell="F16" activePane="bottomRight" state="frozen"/>
      <selection pane="topRight" activeCell="F1" sqref="F1"/>
      <selection pane="bottomLeft" activeCell="A7" sqref="A7"/>
      <selection pane="bottomRight" activeCell="C18" sqref="C18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2" style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2" bestFit="1" customWidth="1"/>
    <col min="8" max="8" width="11.140625" style="2" customWidth="1"/>
    <col min="9" max="9" width="12.42578125" style="2" customWidth="1"/>
    <col min="10" max="10" width="12.28515625" style="2" customWidth="1"/>
    <col min="11" max="11" width="11.5703125" style="3" customWidth="1"/>
    <col min="12" max="12" width="9.28515625" style="2" customWidth="1"/>
    <col min="13" max="13" width="13" style="3" customWidth="1"/>
    <col min="14" max="14" width="8.42578125" style="2" customWidth="1"/>
    <col min="15" max="15" width="13" style="3" customWidth="1"/>
    <col min="16" max="16" width="8.42578125" style="2" customWidth="1"/>
    <col min="17" max="17" width="12.7109375" style="3" customWidth="1"/>
    <col min="18" max="18" width="7.140625" style="2" customWidth="1"/>
    <col min="19" max="19" width="12.7109375" style="3" customWidth="1"/>
    <col min="20" max="20" width="7.7109375" style="2" customWidth="1"/>
    <col min="21" max="21" width="11.5703125" style="3" customWidth="1"/>
    <col min="22" max="22" width="7.42578125" style="2" customWidth="1"/>
    <col min="23" max="23" width="11.5703125" style="3" customWidth="1"/>
    <col min="24" max="24" width="7.85546875" style="2" customWidth="1"/>
    <col min="25" max="25" width="11.5703125" style="3" customWidth="1"/>
    <col min="26" max="26" width="10" style="2" bestFit="1" customWidth="1"/>
    <col min="27" max="27" width="11.5703125" style="3" customWidth="1"/>
    <col min="28" max="28" width="10" style="2" bestFit="1" customWidth="1"/>
    <col min="29" max="29" width="11.5703125" style="3" customWidth="1"/>
    <col min="30" max="30" width="10" style="2" bestFit="1" customWidth="1"/>
    <col min="31" max="31" width="11.5703125" style="3" customWidth="1"/>
    <col min="32" max="32" width="10" style="2" bestFit="1" customWidth="1"/>
    <col min="33" max="33" width="11.5703125" style="3" customWidth="1"/>
    <col min="34" max="34" width="7.7109375" style="2" bestFit="1" customWidth="1"/>
    <col min="35" max="35" width="11.5703125" style="3" customWidth="1"/>
    <col min="36" max="36" width="7.7109375" style="2" bestFit="1" customWidth="1"/>
    <col min="37" max="37" width="11.5703125" style="3" customWidth="1"/>
    <col min="38" max="38" width="7.7109375" style="2" bestFit="1" customWidth="1"/>
    <col min="39" max="39" width="11.5703125" style="3" customWidth="1"/>
    <col min="40" max="40" width="7.7109375" style="2" bestFit="1" customWidth="1"/>
    <col min="41" max="41" width="11.5703125" style="3" customWidth="1"/>
    <col min="42" max="42" width="7.7109375" style="2" bestFit="1" customWidth="1"/>
    <col min="43" max="43" width="11.5703125" style="3" customWidth="1"/>
    <col min="44" max="44" width="7.7109375" style="2" bestFit="1" customWidth="1"/>
    <col min="45" max="129" width="11.42578125" style="3"/>
    <col min="130" max="16384" width="11.42578125" style="1"/>
  </cols>
  <sheetData>
    <row r="1" spans="2:129" x14ac:dyDescent="0.2">
      <c r="H1" s="10" t="s">
        <v>356</v>
      </c>
      <c r="I1" s="10" t="s">
        <v>357</v>
      </c>
      <c r="J1" s="10" t="s">
        <v>358</v>
      </c>
    </row>
    <row r="2" spans="2:129" ht="18.75" x14ac:dyDescent="0.25">
      <c r="B2" s="753" t="s">
        <v>5</v>
      </c>
      <c r="C2" s="753"/>
      <c r="D2" s="753"/>
      <c r="E2" s="753"/>
      <c r="F2" s="753"/>
      <c r="G2" s="753"/>
      <c r="H2" s="79">
        <v>3450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753" t="s">
        <v>1984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753" t="s">
        <v>0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2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141"/>
      <c r="J6" s="2" t="s">
        <v>953</v>
      </c>
      <c r="K6" s="2"/>
      <c r="L6" s="2" t="s">
        <v>953</v>
      </c>
      <c r="M6" s="2"/>
      <c r="N6" s="2" t="s">
        <v>953</v>
      </c>
      <c r="O6" s="2"/>
      <c r="P6" s="2" t="s">
        <v>57</v>
      </c>
      <c r="Q6" s="2"/>
      <c r="R6" s="2" t="s">
        <v>57</v>
      </c>
      <c r="S6" s="2"/>
      <c r="T6" s="2" t="s">
        <v>57</v>
      </c>
      <c r="U6" s="2"/>
      <c r="V6" s="2" t="s">
        <v>57</v>
      </c>
      <c r="W6" s="2"/>
      <c r="X6" s="2" t="s">
        <v>57</v>
      </c>
      <c r="Y6" s="2"/>
      <c r="Z6" s="2" t="s">
        <v>953</v>
      </c>
      <c r="AA6" s="2"/>
      <c r="AB6" s="2" t="s">
        <v>953</v>
      </c>
      <c r="AC6" s="2"/>
      <c r="AD6" s="2" t="s">
        <v>953</v>
      </c>
      <c r="AE6" s="2"/>
      <c r="AF6" s="2" t="s">
        <v>953</v>
      </c>
      <c r="AG6" s="2"/>
      <c r="AH6" s="2" t="s">
        <v>953</v>
      </c>
      <c r="AI6" s="2"/>
      <c r="AJ6" s="2" t="s">
        <v>953</v>
      </c>
      <c r="AK6" s="2"/>
      <c r="AL6" s="2" t="s">
        <v>953</v>
      </c>
      <c r="AM6" s="2" t="s">
        <v>27</v>
      </c>
      <c r="AN6" s="2" t="s">
        <v>57</v>
      </c>
      <c r="AO6" s="2"/>
      <c r="AP6" s="2" t="s">
        <v>57</v>
      </c>
      <c r="AQ6" s="2"/>
      <c r="AR6" s="2" t="s">
        <v>57</v>
      </c>
      <c r="AS6" s="2"/>
      <c r="AT6" s="2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ht="17.25" customHeight="1" x14ac:dyDescent="0.2">
      <c r="B7" s="1">
        <v>1</v>
      </c>
      <c r="C7" s="559" t="s">
        <v>2022</v>
      </c>
      <c r="D7" s="58"/>
      <c r="F7" s="559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2:129" ht="15" customHeight="1" x14ac:dyDescent="0.2">
      <c r="B8" s="1">
        <v>2</v>
      </c>
      <c r="C8" s="559" t="s">
        <v>2023</v>
      </c>
      <c r="D8" s="58"/>
      <c r="F8" s="559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</row>
    <row r="9" spans="2:129" ht="15" customHeight="1" x14ac:dyDescent="0.2">
      <c r="B9" s="1">
        <v>3</v>
      </c>
      <c r="C9" s="559" t="s">
        <v>2024</v>
      </c>
      <c r="D9" s="58"/>
      <c r="F9" s="559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2:129" ht="15" x14ac:dyDescent="0.2">
      <c r="B10" s="1">
        <v>4</v>
      </c>
      <c r="C10" s="559" t="s">
        <v>2025</v>
      </c>
      <c r="D10" s="58"/>
      <c r="F10" s="559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2:129" ht="15" x14ac:dyDescent="0.2">
      <c r="B11" s="1">
        <v>5</v>
      </c>
      <c r="C11" s="559" t="s">
        <v>2026</v>
      </c>
      <c r="D11" s="58"/>
      <c r="F11" s="559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2:129" ht="15" x14ac:dyDescent="0.2">
      <c r="B12" s="1">
        <v>6</v>
      </c>
      <c r="C12" s="559" t="s">
        <v>2027</v>
      </c>
      <c r="D12" s="58"/>
      <c r="F12" s="559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Y12" s="53"/>
    </row>
    <row r="13" spans="2:129" ht="15" x14ac:dyDescent="0.2">
      <c r="B13" s="1">
        <v>7</v>
      </c>
      <c r="C13" s="559" t="s">
        <v>2028</v>
      </c>
      <c r="D13" s="58"/>
      <c r="F13" s="559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2:129" ht="15" x14ac:dyDescent="0.2">
      <c r="B14" s="1">
        <v>8</v>
      </c>
      <c r="C14" s="559" t="s">
        <v>2029</v>
      </c>
      <c r="D14" s="58"/>
      <c r="F14" s="559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2:129" ht="15" x14ac:dyDescent="0.2">
      <c r="B15" s="1">
        <v>9</v>
      </c>
      <c r="C15" s="559" t="s">
        <v>2030</v>
      </c>
      <c r="D15" s="58"/>
      <c r="F15" s="559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2:129" ht="15" x14ac:dyDescent="0.2">
      <c r="B16" s="1">
        <v>10</v>
      </c>
      <c r="C16" s="559" t="s">
        <v>2031</v>
      </c>
      <c r="D16" s="58"/>
      <c r="F16" s="559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2:24" ht="15" x14ac:dyDescent="0.2">
      <c r="B17" s="1">
        <v>11</v>
      </c>
      <c r="C17" s="559" t="s">
        <v>2032</v>
      </c>
      <c r="D17" s="58"/>
      <c r="F17" s="559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2:24" ht="15" x14ac:dyDescent="0.2">
      <c r="B18" s="1">
        <v>12</v>
      </c>
      <c r="C18" s="559" t="s">
        <v>2033</v>
      </c>
      <c r="D18" s="58"/>
      <c r="F18" s="559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2:24" ht="15" x14ac:dyDescent="0.2">
      <c r="B19" s="1">
        <v>13</v>
      </c>
      <c r="C19" s="559" t="s">
        <v>2034</v>
      </c>
      <c r="D19" s="58"/>
      <c r="F19" s="559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2:24" ht="15" x14ac:dyDescent="0.2">
      <c r="B20" s="1">
        <v>14</v>
      </c>
      <c r="C20" s="559" t="s">
        <v>2035</v>
      </c>
      <c r="D20" s="58"/>
      <c r="F20" s="559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2:24" ht="15" x14ac:dyDescent="0.2">
      <c r="B21" s="1">
        <v>15</v>
      </c>
      <c r="C21" s="559" t="s">
        <v>2036</v>
      </c>
      <c r="D21" s="58"/>
      <c r="F21" s="559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2:24" ht="15" x14ac:dyDescent="0.2">
      <c r="B22" s="1">
        <v>16</v>
      </c>
      <c r="C22" s="559" t="s">
        <v>2037</v>
      </c>
      <c r="D22" s="58"/>
      <c r="F22" s="559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5" x14ac:dyDescent="0.2">
      <c r="B23" s="1">
        <v>17</v>
      </c>
      <c r="C23" s="559" t="s">
        <v>2038</v>
      </c>
      <c r="D23" s="58"/>
      <c r="F23" s="559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2:24" ht="15" x14ac:dyDescent="0.2">
      <c r="B24" s="1">
        <v>18</v>
      </c>
      <c r="C24" s="559" t="s">
        <v>2039</v>
      </c>
      <c r="D24" s="58"/>
      <c r="F24" s="559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2:24" ht="15" x14ac:dyDescent="0.2">
      <c r="B25" s="1">
        <v>19</v>
      </c>
      <c r="C25" s="559" t="s">
        <v>2040</v>
      </c>
      <c r="D25" s="58"/>
      <c r="F25" s="559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5" x14ac:dyDescent="0.2">
      <c r="B26" s="1">
        <v>20</v>
      </c>
      <c r="C26" s="559" t="s">
        <v>2041</v>
      </c>
      <c r="D26" s="58"/>
      <c r="F26" s="559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5" x14ac:dyDescent="0.2">
      <c r="B27" s="1">
        <v>21</v>
      </c>
      <c r="C27" s="559" t="s">
        <v>2042</v>
      </c>
      <c r="D27" s="58"/>
      <c r="F27" s="559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28" spans="2:24" ht="15" x14ac:dyDescent="0.2">
      <c r="B28" s="1">
        <v>22</v>
      </c>
      <c r="C28" s="559" t="s">
        <v>2043</v>
      </c>
      <c r="D28" s="58"/>
      <c r="F28" s="559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5" x14ac:dyDescent="0.2">
      <c r="B29" s="1">
        <v>23</v>
      </c>
      <c r="C29" s="559" t="s">
        <v>2044</v>
      </c>
      <c r="D29" s="58"/>
      <c r="F29" s="559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5" x14ac:dyDescent="0.2">
      <c r="B30" s="1">
        <v>24</v>
      </c>
      <c r="C30" s="559" t="s">
        <v>2045</v>
      </c>
      <c r="D30" s="58"/>
      <c r="F30" s="559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5" x14ac:dyDescent="0.2">
      <c r="B31" s="1">
        <v>25</v>
      </c>
      <c r="C31" s="559" t="s">
        <v>2046</v>
      </c>
      <c r="D31" s="58"/>
      <c r="F31" s="559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5" x14ac:dyDescent="0.2">
      <c r="B32" s="1">
        <v>26</v>
      </c>
      <c r="C32" s="559" t="s">
        <v>2047</v>
      </c>
      <c r="D32" s="58"/>
      <c r="F32" s="559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1:44" ht="15" x14ac:dyDescent="0.2">
      <c r="B33" s="1">
        <v>27</v>
      </c>
      <c r="C33" s="559" t="s">
        <v>2048</v>
      </c>
      <c r="D33" s="58"/>
      <c r="F33" s="559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1:44" x14ac:dyDescent="0.2">
      <c r="C34" s="14" t="s">
        <v>60</v>
      </c>
      <c r="D34" s="14"/>
      <c r="E34" s="14"/>
      <c r="F34" s="14"/>
      <c r="G34" s="144">
        <f t="shared" ref="G34:AH34" si="0">SUM(G7:G13)</f>
        <v>0</v>
      </c>
      <c r="H34" s="144">
        <f t="shared" si="0"/>
        <v>0</v>
      </c>
      <c r="I34" s="144">
        <f t="shared" si="0"/>
        <v>0</v>
      </c>
      <c r="J34" s="144">
        <f t="shared" si="0"/>
        <v>0</v>
      </c>
      <c r="K34" s="144">
        <f t="shared" si="0"/>
        <v>0</v>
      </c>
      <c r="L34" s="144">
        <f t="shared" si="0"/>
        <v>0</v>
      </c>
      <c r="M34" s="144">
        <f t="shared" si="0"/>
        <v>0</v>
      </c>
      <c r="N34" s="144">
        <f t="shared" si="0"/>
        <v>0</v>
      </c>
      <c r="O34" s="144">
        <f>SUM(O7:O13)</f>
        <v>0</v>
      </c>
      <c r="P34" s="144">
        <f t="shared" si="0"/>
        <v>0</v>
      </c>
      <c r="Q34" s="144">
        <f>SUM(Q7:Q13)</f>
        <v>0</v>
      </c>
      <c r="R34" s="144">
        <f t="shared" si="0"/>
        <v>0</v>
      </c>
      <c r="S34" s="144">
        <f>SUM(S7:S13)</f>
        <v>0</v>
      </c>
      <c r="T34" s="144">
        <f t="shared" si="0"/>
        <v>0</v>
      </c>
      <c r="U34" s="144">
        <f t="shared" si="0"/>
        <v>0</v>
      </c>
      <c r="V34" s="144">
        <f t="shared" si="0"/>
        <v>0</v>
      </c>
      <c r="W34" s="144">
        <f t="shared" si="0"/>
        <v>0</v>
      </c>
      <c r="X34" s="144">
        <f t="shared" si="0"/>
        <v>0</v>
      </c>
      <c r="Y34" s="144">
        <f t="shared" si="0"/>
        <v>0</v>
      </c>
      <c r="Z34" s="144">
        <f t="shared" si="0"/>
        <v>0</v>
      </c>
      <c r="AA34" s="144">
        <f t="shared" si="0"/>
        <v>0</v>
      </c>
      <c r="AB34" s="144">
        <f t="shared" si="0"/>
        <v>0</v>
      </c>
      <c r="AC34" s="144">
        <f t="shared" si="0"/>
        <v>0</v>
      </c>
      <c r="AD34" s="144">
        <f t="shared" si="0"/>
        <v>0</v>
      </c>
      <c r="AE34" s="144">
        <f t="shared" si="0"/>
        <v>0</v>
      </c>
      <c r="AF34" s="144">
        <f t="shared" si="0"/>
        <v>0</v>
      </c>
      <c r="AG34" s="144">
        <f t="shared" si="0"/>
        <v>0</v>
      </c>
      <c r="AH34" s="144">
        <f t="shared" si="0"/>
        <v>0</v>
      </c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6" spans="1:44" s="3" customFormat="1" x14ac:dyDescent="0.2">
      <c r="A36" s="1"/>
      <c r="B36" s="1"/>
      <c r="C36" s="1"/>
      <c r="D36" s="1"/>
      <c r="E36" s="1"/>
      <c r="F36" s="1"/>
      <c r="G36" s="2"/>
      <c r="H36" s="2"/>
      <c r="I36" s="2"/>
      <c r="J36" s="2"/>
      <c r="L36" s="2"/>
      <c r="P36" s="2"/>
      <c r="R36" s="2"/>
      <c r="T36" s="2"/>
      <c r="V36" s="2"/>
      <c r="X36" s="2"/>
      <c r="Z36" s="2"/>
      <c r="AB36" s="2"/>
      <c r="AD36" s="2"/>
      <c r="AF36" s="2"/>
      <c r="AH36" s="2"/>
      <c r="AJ36" s="2"/>
      <c r="AL36" s="2"/>
      <c r="AN36" s="2"/>
      <c r="AP36" s="2"/>
      <c r="AR36" s="2"/>
    </row>
    <row r="37" spans="1:44" s="3" customFormat="1" x14ac:dyDescent="0.2">
      <c r="A37" s="1"/>
      <c r="B37" s="1"/>
      <c r="C37" s="1"/>
      <c r="D37" s="1"/>
      <c r="E37" s="1"/>
      <c r="F37" s="1"/>
      <c r="G37" s="2"/>
      <c r="H37" s="2"/>
      <c r="I37" s="2"/>
      <c r="J37" s="2"/>
      <c r="L37" s="2"/>
      <c r="P37" s="2"/>
      <c r="R37" s="2"/>
      <c r="T37" s="2"/>
      <c r="V37" s="2"/>
      <c r="AB37" s="2"/>
      <c r="AD37" s="2"/>
      <c r="AF37" s="2"/>
      <c r="AH37" s="2"/>
      <c r="AJ37" s="2"/>
      <c r="AL37" s="2"/>
      <c r="AN37" s="2"/>
      <c r="AP37" s="2"/>
      <c r="AR37" s="2"/>
    </row>
    <row r="38" spans="1:44" s="3" customFormat="1" x14ac:dyDescent="0.2">
      <c r="A38" s="1"/>
      <c r="B38" s="1"/>
      <c r="C38" s="1"/>
      <c r="D38" s="1"/>
      <c r="E38" s="1"/>
      <c r="F38" s="1"/>
      <c r="G38" s="2"/>
      <c r="H38" s="2"/>
      <c r="I38" s="2"/>
      <c r="J38" s="2"/>
      <c r="L38" s="2"/>
      <c r="N38" s="2"/>
      <c r="P38" s="2"/>
      <c r="R38" s="2" t="s">
        <v>232</v>
      </c>
      <c r="T38" s="2"/>
      <c r="V38" s="2"/>
      <c r="AB38" s="2"/>
      <c r="AD38" s="2"/>
      <c r="AF38" s="2"/>
      <c r="AH38" s="2"/>
      <c r="AJ38" s="2"/>
      <c r="AL38" s="2"/>
      <c r="AN38" s="2"/>
      <c r="AP38" s="2"/>
      <c r="AR38" s="2"/>
    </row>
    <row r="39" spans="1:44" s="3" customFormat="1" x14ac:dyDescent="0.2">
      <c r="A39" s="1"/>
      <c r="B39" s="1"/>
      <c r="C39" s="1"/>
      <c r="D39" s="1"/>
      <c r="E39" s="1"/>
      <c r="F39" s="1"/>
      <c r="G39" s="2"/>
      <c r="H39" s="2"/>
      <c r="I39" s="2"/>
      <c r="J39" s="2"/>
      <c r="L39" s="2"/>
      <c r="N39" s="2"/>
      <c r="P39" s="2"/>
      <c r="R39" s="2"/>
      <c r="T39" s="2"/>
      <c r="V39" s="2"/>
      <c r="X39" s="2"/>
      <c r="Z39" s="2"/>
      <c r="AB39" s="2"/>
      <c r="AD39" s="2"/>
      <c r="AF39" s="2"/>
      <c r="AH39" s="2"/>
      <c r="AJ39" s="2"/>
      <c r="AL39" s="2"/>
      <c r="AN39" s="2"/>
      <c r="AP39" s="2"/>
      <c r="AR39" s="2"/>
    </row>
    <row r="40" spans="1:44" s="3" customFormat="1" ht="15" x14ac:dyDescent="0.25">
      <c r="A40" s="1"/>
      <c r="B40" s="1"/>
      <c r="C40"/>
      <c r="D40" s="1"/>
      <c r="E40" s="1"/>
      <c r="F40" s="1"/>
      <c r="G40" s="2"/>
      <c r="H40" s="2"/>
      <c r="I40" s="2"/>
      <c r="J40" s="2"/>
      <c r="L40" s="2"/>
      <c r="N40" s="2"/>
      <c r="P40" s="2"/>
      <c r="R40" s="2"/>
      <c r="T40" s="2"/>
      <c r="V40" s="2"/>
      <c r="X40" s="2"/>
      <c r="Z40" s="2"/>
      <c r="AB40" s="2"/>
      <c r="AD40" s="2"/>
      <c r="AF40" s="2"/>
      <c r="AH40" s="2"/>
      <c r="AJ40" s="2"/>
      <c r="AL40" s="2"/>
      <c r="AN40" s="2"/>
      <c r="AP40" s="2"/>
      <c r="AR40" s="2"/>
    </row>
    <row r="41" spans="1:44" s="3" customFormat="1" ht="15" x14ac:dyDescent="0.25">
      <c r="A41" s="1"/>
      <c r="B41" s="1"/>
      <c r="C41"/>
      <c r="D41" s="1"/>
      <c r="E41" s="1"/>
      <c r="F41" s="1"/>
      <c r="G41" s="2"/>
      <c r="H41" s="2"/>
      <c r="I41" s="2"/>
      <c r="J41" s="2"/>
      <c r="L41" s="2"/>
      <c r="N41" s="2"/>
      <c r="P41" s="2"/>
      <c r="R41" s="2"/>
      <c r="T41" s="2"/>
      <c r="V41" s="2"/>
      <c r="X41" s="2"/>
      <c r="Z41" s="2"/>
      <c r="AB41" s="2"/>
      <c r="AD41" s="2"/>
      <c r="AF41" s="2"/>
      <c r="AH41" s="2"/>
      <c r="AJ41" s="2"/>
      <c r="AL41" s="2"/>
      <c r="AN41" s="2"/>
      <c r="AP41" s="2"/>
      <c r="AR41" s="2"/>
    </row>
    <row r="42" spans="1:44" s="3" customFormat="1" ht="15" x14ac:dyDescent="0.25">
      <c r="A42" s="1"/>
      <c r="B42" s="1"/>
      <c r="C42"/>
      <c r="D42" s="1"/>
      <c r="E42" s="1"/>
      <c r="F42" s="1"/>
      <c r="G42" s="2"/>
      <c r="H42" s="2"/>
      <c r="I42" s="2"/>
      <c r="J42" s="2"/>
      <c r="L42" s="2"/>
      <c r="N42" s="2"/>
      <c r="P42" s="2"/>
      <c r="R42" s="2"/>
      <c r="T42" s="2"/>
      <c r="V42" s="2"/>
      <c r="X42" s="2"/>
      <c r="Z42" s="2"/>
      <c r="AB42" s="2"/>
      <c r="AD42" s="2"/>
      <c r="AF42" s="2"/>
      <c r="AH42" s="2"/>
      <c r="AJ42" s="2"/>
      <c r="AL42" s="2"/>
      <c r="AN42" s="2"/>
      <c r="AP42" s="2"/>
      <c r="AR42" s="2"/>
    </row>
    <row r="43" spans="1:44" s="3" customFormat="1" ht="15" x14ac:dyDescent="0.25">
      <c r="A43" s="1"/>
      <c r="B43" s="1"/>
      <c r="C43"/>
      <c r="D43" s="1"/>
      <c r="E43" s="1"/>
      <c r="F43" s="1"/>
      <c r="G43" s="2"/>
      <c r="H43" s="2"/>
      <c r="I43" s="2"/>
      <c r="J43" s="2"/>
      <c r="L43" s="2"/>
      <c r="N43" s="2"/>
      <c r="P43" s="2"/>
      <c r="R43" s="2"/>
      <c r="T43" s="2"/>
      <c r="V43" s="2"/>
      <c r="X43" s="2"/>
      <c r="Z43" s="2"/>
      <c r="AB43" s="2"/>
      <c r="AD43" s="2"/>
      <c r="AF43" s="2"/>
      <c r="AH43" s="2"/>
      <c r="AJ43" s="2"/>
      <c r="AL43" s="2"/>
      <c r="AN43" s="2"/>
      <c r="AP43" s="2"/>
      <c r="AR43" s="2"/>
    </row>
    <row r="44" spans="1:44" s="3" customFormat="1" ht="15" x14ac:dyDescent="0.25">
      <c r="A44" s="1"/>
      <c r="B44" s="1"/>
      <c r="C44"/>
      <c r="D44" s="1"/>
      <c r="E44" s="1"/>
      <c r="F44" s="1"/>
      <c r="G44" s="2"/>
      <c r="H44" s="2"/>
      <c r="I44" s="2"/>
      <c r="J44" s="2"/>
      <c r="L44" s="2"/>
      <c r="N44" s="2"/>
      <c r="P44" s="2"/>
      <c r="R44" s="2"/>
      <c r="T44" s="2"/>
      <c r="V44" s="2"/>
      <c r="X44" s="2"/>
      <c r="Z44" s="2"/>
      <c r="AB44" s="2"/>
      <c r="AD44" s="2"/>
      <c r="AF44" s="2"/>
      <c r="AH44" s="2"/>
      <c r="AJ44" s="2"/>
      <c r="AL44" s="2"/>
      <c r="AN44" s="2"/>
      <c r="AP44" s="2"/>
      <c r="AR44" s="2"/>
    </row>
    <row r="45" spans="1:44" s="3" customFormat="1" ht="15" x14ac:dyDescent="0.25">
      <c r="A45" s="1"/>
      <c r="B45" s="1"/>
      <c r="C45"/>
      <c r="D45" s="1"/>
      <c r="E45" s="1"/>
      <c r="F45" s="1"/>
      <c r="G45" s="2"/>
      <c r="H45" s="2"/>
      <c r="I45" s="2"/>
      <c r="J45" s="2"/>
      <c r="L45" s="2"/>
      <c r="N45" s="2"/>
      <c r="P45" s="2"/>
      <c r="R45" s="2"/>
      <c r="T45" s="2"/>
      <c r="V45" s="2"/>
      <c r="X45" s="2"/>
      <c r="Z45" s="2"/>
      <c r="AB45" s="2"/>
      <c r="AD45" s="2"/>
      <c r="AF45" s="2"/>
      <c r="AH45" s="2"/>
      <c r="AJ45" s="2"/>
      <c r="AL45" s="2"/>
      <c r="AN45" s="2"/>
      <c r="AP45" s="2"/>
      <c r="AR45" s="2"/>
    </row>
    <row r="46" spans="1:44" s="3" customFormat="1" ht="15" x14ac:dyDescent="0.25">
      <c r="A46" s="1"/>
      <c r="B46" s="1"/>
      <c r="C46"/>
      <c r="D46" s="1"/>
      <c r="E46" s="1"/>
      <c r="F46" s="1"/>
      <c r="G46" s="2"/>
      <c r="H46" s="2"/>
      <c r="I46" s="2"/>
      <c r="J46" s="2"/>
      <c r="L46" s="2"/>
      <c r="N46" s="2"/>
      <c r="P46" s="2"/>
      <c r="R46" s="2"/>
      <c r="T46" s="2"/>
      <c r="V46" s="2"/>
      <c r="X46" s="2"/>
      <c r="Z46" s="2"/>
      <c r="AB46" s="2"/>
      <c r="AD46" s="2"/>
      <c r="AF46" s="2"/>
      <c r="AH46" s="2"/>
      <c r="AJ46" s="2"/>
      <c r="AL46" s="2"/>
      <c r="AN46" s="2"/>
      <c r="AP46" s="2"/>
      <c r="AR46" s="2"/>
    </row>
    <row r="47" spans="1:44" s="3" customFormat="1" ht="15" x14ac:dyDescent="0.25">
      <c r="A47" s="1"/>
      <c r="B47" s="1"/>
      <c r="C47"/>
      <c r="D47" s="1"/>
      <c r="E47" s="1"/>
      <c r="F47" s="1"/>
      <c r="G47" s="2"/>
      <c r="H47" s="2"/>
      <c r="I47" s="2"/>
      <c r="J47" s="2"/>
      <c r="L47" s="2"/>
      <c r="N47" s="2"/>
      <c r="P47" s="2"/>
      <c r="R47" s="2"/>
      <c r="T47" s="2"/>
      <c r="V47" s="2"/>
      <c r="X47" s="2"/>
      <c r="Z47" s="2"/>
      <c r="AB47" s="2"/>
      <c r="AD47" s="2"/>
      <c r="AF47" s="2"/>
      <c r="AH47" s="2"/>
      <c r="AJ47" s="2"/>
      <c r="AL47" s="2"/>
      <c r="AN47" s="2"/>
      <c r="AP47" s="2"/>
      <c r="AR47" s="2"/>
    </row>
    <row r="48" spans="1:44" s="3" customFormat="1" ht="15" x14ac:dyDescent="0.25">
      <c r="A48" s="1"/>
      <c r="B48" s="1"/>
      <c r="C48"/>
      <c r="D48" s="1"/>
      <c r="E48" s="1"/>
      <c r="F48" s="1"/>
      <c r="G48" s="2"/>
      <c r="H48" s="2"/>
      <c r="I48" s="2"/>
      <c r="J48" s="2"/>
      <c r="L48" s="2"/>
      <c r="N48" s="2"/>
      <c r="P48" s="2"/>
      <c r="R48" s="2"/>
      <c r="T48" s="2"/>
      <c r="V48" s="2"/>
      <c r="X48" s="2"/>
      <c r="Z48" s="2"/>
      <c r="AB48" s="2"/>
      <c r="AD48" s="2"/>
      <c r="AF48" s="2"/>
      <c r="AH48" s="2"/>
      <c r="AJ48" s="2"/>
      <c r="AL48" s="2"/>
      <c r="AN48" s="2"/>
      <c r="AP48" s="2"/>
      <c r="AR48" s="2"/>
    </row>
    <row r="49" spans="1:44" s="3" customFormat="1" ht="15" x14ac:dyDescent="0.25">
      <c r="A49" s="1"/>
      <c r="B49" s="1"/>
      <c r="C49"/>
      <c r="D49" s="1"/>
      <c r="E49" s="1"/>
      <c r="F49" s="1"/>
      <c r="G49" s="2"/>
      <c r="H49" s="2"/>
      <c r="I49" s="2"/>
      <c r="J49" s="2"/>
      <c r="L49" s="2"/>
      <c r="N49" s="2"/>
      <c r="P49" s="2"/>
      <c r="R49" s="2"/>
      <c r="T49" s="2"/>
      <c r="V49" s="2"/>
      <c r="X49" s="2"/>
      <c r="Z49" s="2"/>
      <c r="AB49" s="2"/>
      <c r="AD49" s="2"/>
      <c r="AF49" s="2"/>
      <c r="AH49" s="2"/>
      <c r="AJ49" s="2"/>
      <c r="AL49" s="2"/>
      <c r="AN49" s="2"/>
      <c r="AP49" s="2"/>
      <c r="AR49" s="2"/>
    </row>
  </sheetData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DY48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13" sqref="F13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6.7109375" style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2" bestFit="1" customWidth="1"/>
    <col min="8" max="8" width="11.140625" style="2" customWidth="1"/>
    <col min="9" max="9" width="12.42578125" style="2" customWidth="1"/>
    <col min="10" max="10" width="12.28515625" style="2" customWidth="1"/>
    <col min="11" max="11" width="11.5703125" style="3" customWidth="1"/>
    <col min="12" max="12" width="9.28515625" style="2" customWidth="1"/>
    <col min="13" max="13" width="13" style="3" customWidth="1"/>
    <col min="14" max="14" width="8.42578125" style="2" customWidth="1"/>
    <col min="15" max="15" width="13" style="3" customWidth="1"/>
    <col min="16" max="16" width="8.42578125" style="2" customWidth="1"/>
    <col min="17" max="17" width="12.7109375" style="3" customWidth="1"/>
    <col min="18" max="18" width="7.140625" style="2" customWidth="1"/>
    <col min="19" max="19" width="12.7109375" style="3" customWidth="1"/>
    <col min="20" max="20" width="7.7109375" style="2" customWidth="1"/>
    <col min="21" max="21" width="11.5703125" style="3" customWidth="1"/>
    <col min="22" max="22" width="7.42578125" style="2" customWidth="1"/>
    <col min="23" max="23" width="11.5703125" style="3" customWidth="1"/>
    <col min="24" max="24" width="7.85546875" style="2" customWidth="1"/>
    <col min="25" max="25" width="11.5703125" style="3" customWidth="1"/>
    <col min="26" max="26" width="10" style="2" bestFit="1" customWidth="1"/>
    <col min="27" max="27" width="11.5703125" style="3" customWidth="1"/>
    <col min="28" max="28" width="10" style="2" bestFit="1" customWidth="1"/>
    <col min="29" max="29" width="11.5703125" style="3" customWidth="1"/>
    <col min="30" max="30" width="10" style="2" bestFit="1" customWidth="1"/>
    <col min="31" max="31" width="11.5703125" style="3" customWidth="1"/>
    <col min="32" max="32" width="10" style="2" bestFit="1" customWidth="1"/>
    <col min="33" max="33" width="11.5703125" style="3" customWidth="1"/>
    <col min="34" max="34" width="7.7109375" style="2" bestFit="1" customWidth="1"/>
    <col min="35" max="35" width="11.5703125" style="3" customWidth="1"/>
    <col min="36" max="36" width="7.7109375" style="2" bestFit="1" customWidth="1"/>
    <col min="37" max="37" width="11.5703125" style="3" customWidth="1"/>
    <col min="38" max="38" width="7.7109375" style="2" bestFit="1" customWidth="1"/>
    <col min="39" max="39" width="11.5703125" style="3" customWidth="1"/>
    <col min="40" max="40" width="7.7109375" style="2" bestFit="1" customWidth="1"/>
    <col min="41" max="41" width="11.5703125" style="3" customWidth="1"/>
    <col min="42" max="42" width="7.7109375" style="2" bestFit="1" customWidth="1"/>
    <col min="43" max="43" width="11.5703125" style="3" customWidth="1"/>
    <col min="44" max="44" width="7.7109375" style="2" bestFit="1" customWidth="1"/>
    <col min="45" max="129" width="11.42578125" style="3"/>
    <col min="130" max="16384" width="11.42578125" style="1"/>
  </cols>
  <sheetData>
    <row r="1" spans="2:129" x14ac:dyDescent="0.2">
      <c r="H1" s="10" t="s">
        <v>356</v>
      </c>
      <c r="I1" s="10" t="s">
        <v>357</v>
      </c>
      <c r="J1" s="10" t="s">
        <v>358</v>
      </c>
    </row>
    <row r="2" spans="2:129" ht="18.75" x14ac:dyDescent="0.25">
      <c r="B2" s="753" t="s">
        <v>5</v>
      </c>
      <c r="C2" s="753"/>
      <c r="D2" s="753"/>
      <c r="E2" s="753"/>
      <c r="F2" s="753"/>
      <c r="G2" s="753"/>
      <c r="H2" s="79">
        <v>3450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753" t="s">
        <v>1985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753" t="s">
        <v>0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2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141"/>
      <c r="J6" s="2" t="s">
        <v>953</v>
      </c>
      <c r="K6" s="2"/>
      <c r="L6" s="2" t="s">
        <v>953</v>
      </c>
      <c r="M6" s="2"/>
      <c r="N6" s="2" t="s">
        <v>953</v>
      </c>
      <c r="O6" s="2"/>
      <c r="P6" s="2" t="s">
        <v>57</v>
      </c>
      <c r="Q6" s="2"/>
      <c r="R6" s="2" t="s">
        <v>57</v>
      </c>
      <c r="S6" s="2"/>
      <c r="T6" s="2" t="s">
        <v>57</v>
      </c>
      <c r="U6" s="2"/>
      <c r="V6" s="2" t="s">
        <v>57</v>
      </c>
      <c r="W6" s="2"/>
      <c r="X6" s="2" t="s">
        <v>57</v>
      </c>
      <c r="Y6" s="2"/>
      <c r="Z6" s="2" t="s">
        <v>953</v>
      </c>
      <c r="AA6" s="2"/>
      <c r="AB6" s="2" t="s">
        <v>953</v>
      </c>
      <c r="AC6" s="2"/>
      <c r="AD6" s="2" t="s">
        <v>953</v>
      </c>
      <c r="AE6" s="2"/>
      <c r="AF6" s="2" t="s">
        <v>953</v>
      </c>
      <c r="AG6" s="2"/>
      <c r="AH6" s="2" t="s">
        <v>953</v>
      </c>
      <c r="AI6" s="2"/>
      <c r="AJ6" s="2" t="s">
        <v>953</v>
      </c>
      <c r="AK6" s="2"/>
      <c r="AL6" s="2" t="s">
        <v>953</v>
      </c>
      <c r="AM6" s="2" t="s">
        <v>27</v>
      </c>
      <c r="AN6" s="2" t="s">
        <v>57</v>
      </c>
      <c r="AO6" s="2"/>
      <c r="AP6" s="2" t="s">
        <v>57</v>
      </c>
      <c r="AQ6" s="2"/>
      <c r="AR6" s="2" t="s">
        <v>57</v>
      </c>
      <c r="AS6" s="2"/>
      <c r="AT6" s="2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ht="17.25" customHeight="1" x14ac:dyDescent="0.2">
      <c r="B7" s="1">
        <v>1</v>
      </c>
      <c r="C7" s="559" t="s">
        <v>2049</v>
      </c>
      <c r="D7" s="58"/>
      <c r="F7" s="559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2:129" ht="15" customHeight="1" x14ac:dyDescent="0.2">
      <c r="B8" s="1">
        <v>2</v>
      </c>
      <c r="C8" s="559" t="s">
        <v>2050</v>
      </c>
      <c r="D8" s="58"/>
      <c r="F8" s="559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</row>
    <row r="9" spans="2:129" ht="15" customHeight="1" x14ac:dyDescent="0.2">
      <c r="B9" s="1">
        <v>3</v>
      </c>
      <c r="C9" s="559" t="s">
        <v>2051</v>
      </c>
      <c r="D9" s="58"/>
      <c r="F9" s="559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2:129" ht="15" x14ac:dyDescent="0.2">
      <c r="B10" s="1">
        <v>4</v>
      </c>
      <c r="C10" s="559" t="s">
        <v>2052</v>
      </c>
      <c r="D10" s="58"/>
      <c r="F10" s="559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2:129" ht="15" x14ac:dyDescent="0.2">
      <c r="B11" s="1">
        <v>5</v>
      </c>
      <c r="C11" s="559" t="s">
        <v>2053</v>
      </c>
      <c r="D11" s="58"/>
      <c r="F11" s="559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2:129" ht="15" x14ac:dyDescent="0.2">
      <c r="B12" s="1">
        <v>6</v>
      </c>
      <c r="C12" s="559" t="s">
        <v>2054</v>
      </c>
      <c r="D12" s="58"/>
      <c r="F12" s="559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Y12" s="53"/>
    </row>
    <row r="13" spans="2:129" ht="15" x14ac:dyDescent="0.2">
      <c r="B13" s="1">
        <v>7</v>
      </c>
      <c r="C13" s="559" t="s">
        <v>2055</v>
      </c>
      <c r="D13" s="58"/>
      <c r="F13" s="559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2:129" ht="15" x14ac:dyDescent="0.2">
      <c r="B14" s="1">
        <v>8</v>
      </c>
      <c r="C14" s="559" t="s">
        <v>2056</v>
      </c>
      <c r="D14" s="58"/>
      <c r="F14" s="559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2:129" ht="15" x14ac:dyDescent="0.2">
      <c r="B15" s="1">
        <v>9</v>
      </c>
      <c r="C15" s="559" t="s">
        <v>2057</v>
      </c>
      <c r="D15" s="58"/>
      <c r="F15" s="559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2:129" ht="15" x14ac:dyDescent="0.2">
      <c r="B16" s="1">
        <v>10</v>
      </c>
      <c r="C16" s="559" t="s">
        <v>2058</v>
      </c>
      <c r="D16" s="58"/>
      <c r="F16" s="559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2:24" ht="15" x14ac:dyDescent="0.2">
      <c r="B17" s="1">
        <v>11</v>
      </c>
      <c r="C17" s="559" t="s">
        <v>2059</v>
      </c>
      <c r="D17" s="58"/>
      <c r="F17" s="559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2:24" ht="15" x14ac:dyDescent="0.2">
      <c r="B18" s="1">
        <v>12</v>
      </c>
      <c r="C18" s="559" t="s">
        <v>2060</v>
      </c>
      <c r="D18" s="58"/>
      <c r="F18" s="559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2:24" ht="15" x14ac:dyDescent="0.2">
      <c r="B19" s="1">
        <v>13</v>
      </c>
      <c r="C19" s="559" t="s">
        <v>2061</v>
      </c>
      <c r="D19" s="58"/>
      <c r="F19" s="559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2:24" ht="15" x14ac:dyDescent="0.2">
      <c r="B20" s="1">
        <v>14</v>
      </c>
      <c r="C20" s="559" t="s">
        <v>2062</v>
      </c>
      <c r="D20" s="58"/>
      <c r="F20" s="559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2:24" ht="15" x14ac:dyDescent="0.2">
      <c r="B21" s="1">
        <v>15</v>
      </c>
      <c r="C21" s="559" t="s">
        <v>2063</v>
      </c>
      <c r="D21" s="58"/>
      <c r="F21" s="559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2:24" ht="15" x14ac:dyDescent="0.2">
      <c r="B22" s="1">
        <v>16</v>
      </c>
      <c r="C22" s="559" t="s">
        <v>2064</v>
      </c>
      <c r="D22" s="58"/>
      <c r="F22" s="559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5" x14ac:dyDescent="0.2">
      <c r="B23" s="1">
        <v>17</v>
      </c>
      <c r="C23" s="559" t="s">
        <v>2065</v>
      </c>
      <c r="D23" s="58"/>
      <c r="F23" s="559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2:24" ht="15" x14ac:dyDescent="0.2">
      <c r="B24" s="1">
        <v>18</v>
      </c>
      <c r="C24" s="559" t="s">
        <v>2066</v>
      </c>
      <c r="D24" s="58"/>
      <c r="F24" s="559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2:24" ht="15" x14ac:dyDescent="0.2">
      <c r="B25" s="1">
        <v>19</v>
      </c>
      <c r="C25" s="559" t="s">
        <v>2067</v>
      </c>
      <c r="D25" s="58"/>
      <c r="F25" s="559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5" x14ac:dyDescent="0.2">
      <c r="B26" s="1">
        <v>20</v>
      </c>
      <c r="C26" s="559" t="s">
        <v>2068</v>
      </c>
      <c r="D26" s="58"/>
      <c r="F26" s="559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5" x14ac:dyDescent="0.2">
      <c r="B27" s="1">
        <v>21</v>
      </c>
      <c r="C27" s="559" t="s">
        <v>1531</v>
      </c>
      <c r="D27" s="58"/>
      <c r="F27" s="559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28" spans="2:24" ht="15" x14ac:dyDescent="0.2">
      <c r="B28" s="1">
        <v>22</v>
      </c>
      <c r="C28" s="559" t="s">
        <v>2069</v>
      </c>
      <c r="D28" s="58"/>
      <c r="F28" s="559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5" x14ac:dyDescent="0.2">
      <c r="B29" s="1">
        <v>23</v>
      </c>
      <c r="C29" s="559" t="s">
        <v>2070</v>
      </c>
      <c r="D29" s="58"/>
      <c r="F29" s="559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5" x14ac:dyDescent="0.2">
      <c r="B30" s="1">
        <v>24</v>
      </c>
      <c r="C30" s="559" t="s">
        <v>2071</v>
      </c>
      <c r="D30" s="58"/>
      <c r="F30" s="559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5" x14ac:dyDescent="0.2">
      <c r="B31" s="1">
        <v>25</v>
      </c>
      <c r="C31" s="559" t="s">
        <v>2072</v>
      </c>
      <c r="D31" s="58"/>
      <c r="F31" s="559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5" x14ac:dyDescent="0.2">
      <c r="B32" s="1">
        <v>26</v>
      </c>
      <c r="C32" s="559" t="s">
        <v>2073</v>
      </c>
      <c r="D32" s="559"/>
      <c r="E32" s="559"/>
      <c r="F32" s="559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1:44" x14ac:dyDescent="0.2">
      <c r="C33" s="14" t="s">
        <v>60</v>
      </c>
      <c r="D33" s="14"/>
      <c r="E33" s="14"/>
      <c r="F33" s="14"/>
      <c r="G33" s="144">
        <f t="shared" ref="G33:AH33" si="0">SUM(G7:G13)</f>
        <v>0</v>
      </c>
      <c r="H33" s="144">
        <f t="shared" si="0"/>
        <v>0</v>
      </c>
      <c r="I33" s="144">
        <f t="shared" si="0"/>
        <v>0</v>
      </c>
      <c r="J33" s="144">
        <f t="shared" si="0"/>
        <v>0</v>
      </c>
      <c r="K33" s="144">
        <f t="shared" si="0"/>
        <v>0</v>
      </c>
      <c r="L33" s="144">
        <f t="shared" si="0"/>
        <v>0</v>
      </c>
      <c r="M33" s="144">
        <f t="shared" si="0"/>
        <v>0</v>
      </c>
      <c r="N33" s="144">
        <f t="shared" si="0"/>
        <v>0</v>
      </c>
      <c r="O33" s="144">
        <f>SUM(O7:O13)</f>
        <v>0</v>
      </c>
      <c r="P33" s="144">
        <f t="shared" si="0"/>
        <v>0</v>
      </c>
      <c r="Q33" s="144">
        <f>SUM(Q7:Q13)</f>
        <v>0</v>
      </c>
      <c r="R33" s="144">
        <f t="shared" si="0"/>
        <v>0</v>
      </c>
      <c r="S33" s="144">
        <f>SUM(S7:S13)</f>
        <v>0</v>
      </c>
      <c r="T33" s="144">
        <f t="shared" si="0"/>
        <v>0</v>
      </c>
      <c r="U33" s="144">
        <f t="shared" si="0"/>
        <v>0</v>
      </c>
      <c r="V33" s="144">
        <f t="shared" si="0"/>
        <v>0</v>
      </c>
      <c r="W33" s="144">
        <f t="shared" si="0"/>
        <v>0</v>
      </c>
      <c r="X33" s="144">
        <f t="shared" si="0"/>
        <v>0</v>
      </c>
      <c r="Y33" s="144">
        <f t="shared" si="0"/>
        <v>0</v>
      </c>
      <c r="Z33" s="144">
        <f t="shared" si="0"/>
        <v>0</v>
      </c>
      <c r="AA33" s="144">
        <f t="shared" si="0"/>
        <v>0</v>
      </c>
      <c r="AB33" s="144">
        <f t="shared" si="0"/>
        <v>0</v>
      </c>
      <c r="AC33" s="144">
        <f t="shared" si="0"/>
        <v>0</v>
      </c>
      <c r="AD33" s="144">
        <f t="shared" si="0"/>
        <v>0</v>
      </c>
      <c r="AE33" s="144">
        <f t="shared" si="0"/>
        <v>0</v>
      </c>
      <c r="AF33" s="144">
        <f t="shared" si="0"/>
        <v>0</v>
      </c>
      <c r="AG33" s="144">
        <f t="shared" si="0"/>
        <v>0</v>
      </c>
      <c r="AH33" s="144">
        <f t="shared" si="0"/>
        <v>0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5" spans="1:44" s="3" customFormat="1" x14ac:dyDescent="0.2">
      <c r="A35" s="1"/>
      <c r="B35" s="1"/>
      <c r="C35" s="1"/>
      <c r="D35" s="1"/>
      <c r="E35" s="1"/>
      <c r="F35" s="1"/>
      <c r="G35" s="2"/>
      <c r="H35" s="2"/>
      <c r="I35" s="2"/>
      <c r="J35" s="2"/>
      <c r="L35" s="2"/>
      <c r="P35" s="2"/>
      <c r="R35" s="2"/>
      <c r="T35" s="2"/>
      <c r="V35" s="2"/>
      <c r="X35" s="2"/>
      <c r="Z35" s="2"/>
      <c r="AB35" s="2"/>
      <c r="AD35" s="2"/>
      <c r="AF35" s="2"/>
      <c r="AH35" s="2"/>
      <c r="AJ35" s="2"/>
      <c r="AL35" s="2"/>
      <c r="AN35" s="2"/>
      <c r="AP35" s="2"/>
      <c r="AR35" s="2"/>
    </row>
    <row r="36" spans="1:44" s="3" customFormat="1" x14ac:dyDescent="0.2">
      <c r="A36" s="1"/>
      <c r="B36" s="1"/>
      <c r="C36" s="1"/>
      <c r="D36" s="1"/>
      <c r="E36" s="1"/>
      <c r="F36" s="1"/>
      <c r="G36" s="2"/>
      <c r="H36" s="2"/>
      <c r="I36" s="2"/>
      <c r="J36" s="2"/>
      <c r="L36" s="2"/>
      <c r="P36" s="2"/>
      <c r="R36" s="2"/>
      <c r="T36" s="2"/>
      <c r="V36" s="2"/>
      <c r="AB36" s="2"/>
      <c r="AD36" s="2"/>
      <c r="AF36" s="2"/>
      <c r="AH36" s="2"/>
      <c r="AJ36" s="2"/>
      <c r="AL36" s="2"/>
      <c r="AN36" s="2"/>
      <c r="AP36" s="2"/>
      <c r="AR36" s="2"/>
    </row>
    <row r="37" spans="1:44" s="3" customFormat="1" x14ac:dyDescent="0.2">
      <c r="A37" s="1"/>
      <c r="B37" s="1"/>
      <c r="C37" s="1"/>
      <c r="D37" s="1"/>
      <c r="E37" s="1"/>
      <c r="F37" s="1"/>
      <c r="G37" s="2"/>
      <c r="H37" s="2"/>
      <c r="I37" s="2"/>
      <c r="J37" s="2"/>
      <c r="L37" s="2"/>
      <c r="N37" s="2"/>
      <c r="P37" s="2"/>
      <c r="R37" s="2" t="s">
        <v>232</v>
      </c>
      <c r="T37" s="2"/>
      <c r="V37" s="2"/>
      <c r="AB37" s="2"/>
      <c r="AD37" s="2"/>
      <c r="AF37" s="2"/>
      <c r="AH37" s="2"/>
      <c r="AJ37" s="2"/>
      <c r="AL37" s="2"/>
      <c r="AN37" s="2"/>
      <c r="AP37" s="2"/>
      <c r="AR37" s="2"/>
    </row>
    <row r="38" spans="1:44" s="3" customFormat="1" x14ac:dyDescent="0.2">
      <c r="A38" s="1"/>
      <c r="B38" s="1"/>
      <c r="C38" s="1"/>
      <c r="D38" s="1"/>
      <c r="E38" s="1"/>
      <c r="F38" s="1"/>
      <c r="G38" s="2"/>
      <c r="H38" s="2"/>
      <c r="I38" s="2"/>
      <c r="J38" s="2"/>
      <c r="L38" s="2"/>
      <c r="N38" s="2"/>
      <c r="P38" s="2"/>
      <c r="R38" s="2"/>
      <c r="T38" s="2"/>
      <c r="V38" s="2"/>
      <c r="X38" s="2"/>
      <c r="Z38" s="2"/>
      <c r="AB38" s="2"/>
      <c r="AD38" s="2"/>
      <c r="AF38" s="2"/>
      <c r="AH38" s="2"/>
      <c r="AJ38" s="2"/>
      <c r="AL38" s="2"/>
      <c r="AN38" s="2"/>
      <c r="AP38" s="2"/>
      <c r="AR38" s="2"/>
    </row>
    <row r="39" spans="1:44" s="3" customFormat="1" ht="15" x14ac:dyDescent="0.25">
      <c r="A39" s="1"/>
      <c r="B39" s="1"/>
      <c r="C39"/>
      <c r="D39" s="1"/>
      <c r="E39" s="1"/>
      <c r="F39" s="1"/>
      <c r="G39" s="2"/>
      <c r="H39" s="2"/>
      <c r="I39" s="2"/>
      <c r="J39" s="2"/>
      <c r="L39" s="2"/>
      <c r="N39" s="2"/>
      <c r="P39" s="2"/>
      <c r="R39" s="2"/>
      <c r="T39" s="2"/>
      <c r="V39" s="2"/>
      <c r="X39" s="2"/>
      <c r="Z39" s="2"/>
      <c r="AB39" s="2"/>
      <c r="AD39" s="2"/>
      <c r="AF39" s="2"/>
      <c r="AH39" s="2"/>
      <c r="AJ39" s="2"/>
      <c r="AL39" s="2"/>
      <c r="AN39" s="2"/>
      <c r="AP39" s="2"/>
      <c r="AR39" s="2"/>
    </row>
    <row r="40" spans="1:44" s="3" customFormat="1" ht="15" x14ac:dyDescent="0.25">
      <c r="A40" s="1"/>
      <c r="B40" s="1"/>
      <c r="C40"/>
      <c r="D40" s="1"/>
      <c r="E40" s="1"/>
      <c r="F40" s="1"/>
      <c r="G40" s="2"/>
      <c r="H40" s="2"/>
      <c r="I40" s="2"/>
      <c r="J40" s="2"/>
      <c r="L40" s="2"/>
      <c r="N40" s="2"/>
      <c r="P40" s="2"/>
      <c r="R40" s="2"/>
      <c r="T40" s="2"/>
      <c r="V40" s="2"/>
      <c r="X40" s="2"/>
      <c r="Z40" s="2"/>
      <c r="AB40" s="2"/>
      <c r="AD40" s="2"/>
      <c r="AF40" s="2"/>
      <c r="AH40" s="2"/>
      <c r="AJ40" s="2"/>
      <c r="AL40" s="2"/>
      <c r="AN40" s="2"/>
      <c r="AP40" s="2"/>
      <c r="AR40" s="2"/>
    </row>
    <row r="41" spans="1:44" s="3" customFormat="1" ht="15" x14ac:dyDescent="0.25">
      <c r="A41" s="1"/>
      <c r="B41" s="1"/>
      <c r="C41"/>
      <c r="D41" s="1"/>
      <c r="E41" s="1"/>
      <c r="F41" s="1"/>
      <c r="G41" s="2"/>
      <c r="H41" s="2"/>
      <c r="I41" s="2"/>
      <c r="J41" s="2"/>
      <c r="L41" s="2"/>
      <c r="N41" s="2"/>
      <c r="P41" s="2"/>
      <c r="R41" s="2"/>
      <c r="T41" s="2"/>
      <c r="V41" s="2"/>
      <c r="X41" s="2"/>
      <c r="Z41" s="2"/>
      <c r="AB41" s="2"/>
      <c r="AD41" s="2"/>
      <c r="AF41" s="2"/>
      <c r="AH41" s="2"/>
      <c r="AJ41" s="2"/>
      <c r="AL41" s="2"/>
      <c r="AN41" s="2"/>
      <c r="AP41" s="2"/>
      <c r="AR41" s="2"/>
    </row>
    <row r="42" spans="1:44" s="3" customFormat="1" ht="15" x14ac:dyDescent="0.25">
      <c r="A42" s="1"/>
      <c r="B42" s="1"/>
      <c r="C42"/>
      <c r="D42" s="1"/>
      <c r="E42" s="1"/>
      <c r="F42" s="1"/>
      <c r="G42" s="2"/>
      <c r="H42" s="2"/>
      <c r="I42" s="2"/>
      <c r="J42" s="2"/>
      <c r="L42" s="2"/>
      <c r="N42" s="2"/>
      <c r="P42" s="2"/>
      <c r="R42" s="2"/>
      <c r="T42" s="2"/>
      <c r="V42" s="2"/>
      <c r="X42" s="2"/>
      <c r="Z42" s="2"/>
      <c r="AB42" s="2"/>
      <c r="AD42" s="2"/>
      <c r="AF42" s="2"/>
      <c r="AH42" s="2"/>
      <c r="AJ42" s="2"/>
      <c r="AL42" s="2"/>
      <c r="AN42" s="2"/>
      <c r="AP42" s="2"/>
      <c r="AR42" s="2"/>
    </row>
    <row r="43" spans="1:44" s="3" customFormat="1" ht="15" x14ac:dyDescent="0.25">
      <c r="A43" s="1"/>
      <c r="B43" s="1"/>
      <c r="C43"/>
      <c r="D43" s="1"/>
      <c r="E43" s="1"/>
      <c r="F43" s="1"/>
      <c r="G43" s="2"/>
      <c r="H43" s="2"/>
      <c r="I43" s="2"/>
      <c r="J43" s="2"/>
      <c r="L43" s="2"/>
      <c r="N43" s="2"/>
      <c r="P43" s="2"/>
      <c r="R43" s="2"/>
      <c r="T43" s="2"/>
      <c r="V43" s="2"/>
      <c r="X43" s="2"/>
      <c r="Z43" s="2"/>
      <c r="AB43" s="2"/>
      <c r="AD43" s="2"/>
      <c r="AF43" s="2"/>
      <c r="AH43" s="2"/>
      <c r="AJ43" s="2"/>
      <c r="AL43" s="2"/>
      <c r="AN43" s="2"/>
      <c r="AP43" s="2"/>
      <c r="AR43" s="2"/>
    </row>
    <row r="44" spans="1:44" s="3" customFormat="1" ht="15" x14ac:dyDescent="0.25">
      <c r="A44" s="1"/>
      <c r="B44" s="1"/>
      <c r="C44"/>
      <c r="D44" s="1"/>
      <c r="E44" s="1"/>
      <c r="F44" s="1"/>
      <c r="G44" s="2"/>
      <c r="H44" s="2"/>
      <c r="I44" s="2"/>
      <c r="J44" s="2"/>
      <c r="L44" s="2"/>
      <c r="N44" s="2"/>
      <c r="P44" s="2"/>
      <c r="R44" s="2"/>
      <c r="T44" s="2"/>
      <c r="V44" s="2"/>
      <c r="X44" s="2"/>
      <c r="Z44" s="2"/>
      <c r="AB44" s="2"/>
      <c r="AD44" s="2"/>
      <c r="AF44" s="2"/>
      <c r="AH44" s="2"/>
      <c r="AJ44" s="2"/>
      <c r="AL44" s="2"/>
      <c r="AN44" s="2"/>
      <c r="AP44" s="2"/>
      <c r="AR44" s="2"/>
    </row>
    <row r="45" spans="1:44" s="3" customFormat="1" ht="15" x14ac:dyDescent="0.25">
      <c r="A45" s="1"/>
      <c r="B45" s="1"/>
      <c r="C45"/>
      <c r="D45" s="1"/>
      <c r="E45" s="1"/>
      <c r="F45" s="1"/>
      <c r="G45" s="2"/>
      <c r="H45" s="2"/>
      <c r="I45" s="2"/>
      <c r="J45" s="2"/>
      <c r="L45" s="2"/>
      <c r="N45" s="2"/>
      <c r="P45" s="2"/>
      <c r="R45" s="2"/>
      <c r="T45" s="2"/>
      <c r="V45" s="2"/>
      <c r="X45" s="2"/>
      <c r="Z45" s="2"/>
      <c r="AB45" s="2"/>
      <c r="AD45" s="2"/>
      <c r="AF45" s="2"/>
      <c r="AH45" s="2"/>
      <c r="AJ45" s="2"/>
      <c r="AL45" s="2"/>
      <c r="AN45" s="2"/>
      <c r="AP45" s="2"/>
      <c r="AR45" s="2"/>
    </row>
    <row r="46" spans="1:44" s="3" customFormat="1" ht="15" x14ac:dyDescent="0.25">
      <c r="A46" s="1"/>
      <c r="B46" s="1"/>
      <c r="C46"/>
      <c r="D46" s="1"/>
      <c r="E46" s="1"/>
      <c r="F46" s="1"/>
      <c r="G46" s="2"/>
      <c r="H46" s="2"/>
      <c r="I46" s="2"/>
      <c r="J46" s="2"/>
      <c r="L46" s="2"/>
      <c r="N46" s="2"/>
      <c r="P46" s="2"/>
      <c r="R46" s="2"/>
      <c r="T46" s="2"/>
      <c r="V46" s="2"/>
      <c r="X46" s="2"/>
      <c r="Z46" s="2"/>
      <c r="AB46" s="2"/>
      <c r="AD46" s="2"/>
      <c r="AF46" s="2"/>
      <c r="AH46" s="2"/>
      <c r="AJ46" s="2"/>
      <c r="AL46" s="2"/>
      <c r="AN46" s="2"/>
      <c r="AP46" s="2"/>
      <c r="AR46" s="2"/>
    </row>
    <row r="47" spans="1:44" s="3" customFormat="1" ht="15" x14ac:dyDescent="0.25">
      <c r="A47" s="1"/>
      <c r="B47" s="1"/>
      <c r="C47"/>
      <c r="D47" s="1"/>
      <c r="E47" s="1"/>
      <c r="F47" s="1"/>
      <c r="G47" s="2"/>
      <c r="H47" s="2"/>
      <c r="I47" s="2"/>
      <c r="J47" s="2"/>
      <c r="L47" s="2"/>
      <c r="N47" s="2"/>
      <c r="P47" s="2"/>
      <c r="R47" s="2"/>
      <c r="T47" s="2"/>
      <c r="V47" s="2"/>
      <c r="X47" s="2"/>
      <c r="Z47" s="2"/>
      <c r="AB47" s="2"/>
      <c r="AD47" s="2"/>
      <c r="AF47" s="2"/>
      <c r="AH47" s="2"/>
      <c r="AJ47" s="2"/>
      <c r="AL47" s="2"/>
      <c r="AN47" s="2"/>
      <c r="AP47" s="2"/>
      <c r="AR47" s="2"/>
    </row>
    <row r="48" spans="1:44" s="3" customFormat="1" ht="15" x14ac:dyDescent="0.25">
      <c r="A48" s="1"/>
      <c r="B48" s="1"/>
      <c r="C48"/>
      <c r="D48" s="1"/>
      <c r="E48" s="1"/>
      <c r="F48" s="1"/>
      <c r="G48" s="2"/>
      <c r="H48" s="2"/>
      <c r="I48" s="2"/>
      <c r="J48" s="2"/>
      <c r="L48" s="2"/>
      <c r="N48" s="2"/>
      <c r="P48" s="2"/>
      <c r="R48" s="2"/>
      <c r="T48" s="2"/>
      <c r="V48" s="2"/>
      <c r="X48" s="2"/>
      <c r="Z48" s="2"/>
      <c r="AB48" s="2"/>
      <c r="AD48" s="2"/>
      <c r="AF48" s="2"/>
      <c r="AH48" s="2"/>
      <c r="AJ48" s="2"/>
      <c r="AL48" s="2"/>
      <c r="AN48" s="2"/>
      <c r="AP48" s="2"/>
      <c r="AR48" s="2"/>
    </row>
  </sheetData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DY4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7" sqref="C7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4" style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2" bestFit="1" customWidth="1"/>
    <col min="8" max="8" width="11.140625" style="2" customWidth="1"/>
    <col min="9" max="9" width="12.42578125" style="2" customWidth="1"/>
    <col min="10" max="10" width="12.28515625" style="2" customWidth="1"/>
    <col min="11" max="11" width="11.5703125" style="3" customWidth="1"/>
    <col min="12" max="12" width="9.28515625" style="2" customWidth="1"/>
    <col min="13" max="13" width="13" style="3" customWidth="1"/>
    <col min="14" max="14" width="8.42578125" style="2" customWidth="1"/>
    <col min="15" max="15" width="13" style="3" customWidth="1"/>
    <col min="16" max="16" width="8.42578125" style="2" customWidth="1"/>
    <col min="17" max="17" width="12.7109375" style="3" customWidth="1"/>
    <col min="18" max="18" width="7.140625" style="2" customWidth="1"/>
    <col min="19" max="19" width="12.7109375" style="3" customWidth="1"/>
    <col min="20" max="20" width="7.7109375" style="2" customWidth="1"/>
    <col min="21" max="21" width="11.5703125" style="3" customWidth="1"/>
    <col min="22" max="22" width="7.42578125" style="2" customWidth="1"/>
    <col min="23" max="23" width="11.5703125" style="3" customWidth="1"/>
    <col min="24" max="24" width="7.85546875" style="2" customWidth="1"/>
    <col min="25" max="25" width="11.5703125" style="3" customWidth="1"/>
    <col min="26" max="26" width="10" style="2" bestFit="1" customWidth="1"/>
    <col min="27" max="27" width="11.5703125" style="3" customWidth="1"/>
    <col min="28" max="28" width="10" style="2" bestFit="1" customWidth="1"/>
    <col min="29" max="29" width="11.5703125" style="3" customWidth="1"/>
    <col min="30" max="30" width="10" style="2" bestFit="1" customWidth="1"/>
    <col min="31" max="31" width="11.5703125" style="3" customWidth="1"/>
    <col min="32" max="32" width="10" style="2" bestFit="1" customWidth="1"/>
    <col min="33" max="33" width="11.5703125" style="3" customWidth="1"/>
    <col min="34" max="34" width="7.7109375" style="2" bestFit="1" customWidth="1"/>
    <col min="35" max="35" width="11.5703125" style="3" customWidth="1"/>
    <col min="36" max="36" width="7.7109375" style="2" bestFit="1" customWidth="1"/>
    <col min="37" max="37" width="11.5703125" style="3" customWidth="1"/>
    <col min="38" max="38" width="7.7109375" style="2" bestFit="1" customWidth="1"/>
    <col min="39" max="39" width="11.5703125" style="3" customWidth="1"/>
    <col min="40" max="40" width="7.7109375" style="2" bestFit="1" customWidth="1"/>
    <col min="41" max="41" width="11.5703125" style="3" customWidth="1"/>
    <col min="42" max="42" width="7.7109375" style="2" bestFit="1" customWidth="1"/>
    <col min="43" max="43" width="11.5703125" style="3" customWidth="1"/>
    <col min="44" max="44" width="7.7109375" style="2" bestFit="1" customWidth="1"/>
    <col min="45" max="129" width="11.42578125" style="3"/>
    <col min="130" max="16384" width="11.42578125" style="1"/>
  </cols>
  <sheetData>
    <row r="1" spans="2:129" x14ac:dyDescent="0.2">
      <c r="H1" s="10" t="s">
        <v>356</v>
      </c>
      <c r="I1" s="10" t="s">
        <v>357</v>
      </c>
      <c r="J1" s="10" t="s">
        <v>358</v>
      </c>
    </row>
    <row r="2" spans="2:129" ht="18.75" x14ac:dyDescent="0.25">
      <c r="B2" s="753" t="s">
        <v>5</v>
      </c>
      <c r="C2" s="753"/>
      <c r="D2" s="753"/>
      <c r="E2" s="753"/>
      <c r="F2" s="753"/>
      <c r="G2" s="753"/>
      <c r="H2" s="79">
        <v>3450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753" t="s">
        <v>1986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753" t="s">
        <v>0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2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141"/>
      <c r="J6" s="2" t="s">
        <v>953</v>
      </c>
      <c r="K6" s="2"/>
      <c r="L6" s="2" t="s">
        <v>953</v>
      </c>
      <c r="M6" s="2"/>
      <c r="N6" s="2" t="s">
        <v>953</v>
      </c>
      <c r="O6" s="2"/>
      <c r="P6" s="2" t="s">
        <v>57</v>
      </c>
      <c r="Q6" s="2"/>
      <c r="R6" s="2" t="s">
        <v>57</v>
      </c>
      <c r="S6" s="2"/>
      <c r="T6" s="2" t="s">
        <v>57</v>
      </c>
      <c r="U6" s="2"/>
      <c r="V6" s="2" t="s">
        <v>57</v>
      </c>
      <c r="W6" s="2"/>
      <c r="X6" s="2" t="s">
        <v>57</v>
      </c>
      <c r="Y6" s="2"/>
      <c r="Z6" s="2" t="s">
        <v>953</v>
      </c>
      <c r="AA6" s="2"/>
      <c r="AB6" s="2" t="s">
        <v>953</v>
      </c>
      <c r="AC6" s="2"/>
      <c r="AD6" s="2" t="s">
        <v>953</v>
      </c>
      <c r="AE6" s="2"/>
      <c r="AF6" s="2" t="s">
        <v>953</v>
      </c>
      <c r="AG6" s="2"/>
      <c r="AH6" s="2" t="s">
        <v>953</v>
      </c>
      <c r="AI6" s="2"/>
      <c r="AJ6" s="2" t="s">
        <v>953</v>
      </c>
      <c r="AK6" s="2"/>
      <c r="AL6" s="2" t="s">
        <v>953</v>
      </c>
      <c r="AM6" s="2" t="s">
        <v>27</v>
      </c>
      <c r="AN6" s="2" t="s">
        <v>57</v>
      </c>
      <c r="AO6" s="2"/>
      <c r="AP6" s="2" t="s">
        <v>57</v>
      </c>
      <c r="AQ6" s="2"/>
      <c r="AR6" s="2" t="s">
        <v>57</v>
      </c>
      <c r="AS6" s="2"/>
      <c r="AT6" s="2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ht="17.25" customHeight="1" x14ac:dyDescent="0.2">
      <c r="B7" s="1">
        <v>1</v>
      </c>
      <c r="C7" s="559" t="s">
        <v>2074</v>
      </c>
      <c r="D7" s="58"/>
      <c r="F7" s="559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2:129" ht="15" customHeight="1" x14ac:dyDescent="0.2">
      <c r="B8" s="1">
        <v>2</v>
      </c>
      <c r="C8" s="559" t="s">
        <v>2075</v>
      </c>
      <c r="D8" s="58"/>
      <c r="F8" s="559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</row>
    <row r="9" spans="2:129" ht="15" customHeight="1" x14ac:dyDescent="0.2">
      <c r="B9" s="1">
        <v>3</v>
      </c>
      <c r="C9" s="559" t="s">
        <v>2076</v>
      </c>
      <c r="D9" s="58"/>
      <c r="F9" s="559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2:129" ht="15" x14ac:dyDescent="0.2">
      <c r="B10" s="1">
        <v>4</v>
      </c>
      <c r="C10" s="559" t="s">
        <v>2077</v>
      </c>
      <c r="D10" s="58"/>
      <c r="F10" s="559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2:129" ht="15" x14ac:dyDescent="0.2">
      <c r="B11" s="1">
        <v>5</v>
      </c>
      <c r="C11" s="559" t="s">
        <v>2078</v>
      </c>
      <c r="D11" s="58"/>
      <c r="F11" s="559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2:129" ht="15" x14ac:dyDescent="0.2">
      <c r="B12" s="1">
        <v>6</v>
      </c>
      <c r="C12" s="559" t="s">
        <v>2079</v>
      </c>
      <c r="D12" s="58"/>
      <c r="F12" s="559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Y12" s="53"/>
    </row>
    <row r="13" spans="2:129" ht="15" x14ac:dyDescent="0.2">
      <c r="B13" s="1">
        <v>7</v>
      </c>
      <c r="C13" s="559" t="s">
        <v>2080</v>
      </c>
      <c r="D13" s="58"/>
      <c r="F13" s="559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2:129" ht="15" x14ac:dyDescent="0.2">
      <c r="B14" s="1">
        <v>8</v>
      </c>
      <c r="C14" s="559" t="s">
        <v>2081</v>
      </c>
      <c r="D14" s="58"/>
      <c r="F14" s="559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2:129" ht="15" x14ac:dyDescent="0.2">
      <c r="B15" s="1">
        <v>9</v>
      </c>
      <c r="C15" s="559" t="s">
        <v>2053</v>
      </c>
      <c r="D15" s="58"/>
      <c r="F15" s="559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2:129" ht="15" x14ac:dyDescent="0.2">
      <c r="B16" s="1">
        <v>10</v>
      </c>
      <c r="C16" s="559" t="s">
        <v>2082</v>
      </c>
      <c r="D16" s="58"/>
      <c r="F16" s="559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2:44" ht="15" x14ac:dyDescent="0.2">
      <c r="B17" s="1">
        <v>11</v>
      </c>
      <c r="C17" s="559" t="s">
        <v>2083</v>
      </c>
      <c r="D17" s="58"/>
      <c r="F17" s="559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2:44" ht="15" x14ac:dyDescent="0.2">
      <c r="B18" s="1">
        <v>12</v>
      </c>
      <c r="C18" s="559" t="s">
        <v>2030</v>
      </c>
      <c r="D18" s="58"/>
      <c r="F18" s="559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2:44" ht="15" x14ac:dyDescent="0.2">
      <c r="B19" s="1">
        <v>13</v>
      </c>
      <c r="C19" s="559" t="s">
        <v>2084</v>
      </c>
      <c r="D19" s="58"/>
      <c r="F19" s="559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2:44" ht="15" x14ac:dyDescent="0.2">
      <c r="B20" s="1">
        <v>14</v>
      </c>
      <c r="C20" s="559" t="s">
        <v>2057</v>
      </c>
      <c r="D20" s="58"/>
      <c r="F20" s="559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2:44" ht="15" x14ac:dyDescent="0.2">
      <c r="B21" s="1">
        <v>15</v>
      </c>
      <c r="C21" s="559" t="s">
        <v>2085</v>
      </c>
      <c r="D21" s="58"/>
      <c r="F21" s="559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2:44" ht="15" x14ac:dyDescent="0.2">
      <c r="B22" s="1">
        <v>16</v>
      </c>
      <c r="C22" s="559" t="s">
        <v>2086</v>
      </c>
      <c r="D22" s="58"/>
      <c r="F22" s="559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44" ht="15" x14ac:dyDescent="0.2">
      <c r="B23" s="1">
        <v>17</v>
      </c>
      <c r="C23" s="559" t="s">
        <v>2087</v>
      </c>
      <c r="D23" s="58"/>
      <c r="F23" s="559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2:44" ht="15" x14ac:dyDescent="0.2">
      <c r="B24" s="1">
        <v>18</v>
      </c>
      <c r="C24" s="559" t="s">
        <v>2088</v>
      </c>
      <c r="D24" s="58"/>
      <c r="F24" s="559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2:44" ht="15" x14ac:dyDescent="0.2">
      <c r="B25" s="1">
        <v>19</v>
      </c>
      <c r="C25" s="559" t="s">
        <v>2089</v>
      </c>
      <c r="D25" s="58"/>
      <c r="F25" s="559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44" ht="15" x14ac:dyDescent="0.2">
      <c r="B26" s="1">
        <v>20</v>
      </c>
      <c r="C26" s="559" t="s">
        <v>2063</v>
      </c>
      <c r="D26" s="58"/>
      <c r="F26" s="559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44" ht="15" x14ac:dyDescent="0.2">
      <c r="B27" s="1">
        <v>21</v>
      </c>
      <c r="C27" s="559" t="s">
        <v>2090</v>
      </c>
      <c r="D27" s="58"/>
      <c r="F27" s="559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28" spans="2:44" ht="15" x14ac:dyDescent="0.2">
      <c r="B28" s="1">
        <v>22</v>
      </c>
      <c r="C28" s="559" t="s">
        <v>2091</v>
      </c>
      <c r="D28" s="58"/>
      <c r="F28" s="559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44" ht="15" x14ac:dyDescent="0.2">
      <c r="B29" s="1">
        <v>23</v>
      </c>
      <c r="C29" s="559" t="s">
        <v>2092</v>
      </c>
      <c r="D29" s="58"/>
      <c r="F29" s="559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44" ht="15" x14ac:dyDescent="0.2">
      <c r="B30" s="1">
        <v>24</v>
      </c>
      <c r="C30" s="559" t="s">
        <v>2093</v>
      </c>
      <c r="D30" s="58"/>
      <c r="F30" s="559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44" x14ac:dyDescent="0.2">
      <c r="C31" s="14" t="s">
        <v>60</v>
      </c>
      <c r="D31" s="14"/>
      <c r="E31" s="14"/>
      <c r="F31" s="14"/>
      <c r="G31" s="144">
        <f t="shared" ref="G31:AH31" si="0">SUM(G7:G13)</f>
        <v>0</v>
      </c>
      <c r="H31" s="144">
        <f t="shared" si="0"/>
        <v>0</v>
      </c>
      <c r="I31" s="144">
        <f t="shared" si="0"/>
        <v>0</v>
      </c>
      <c r="J31" s="144">
        <f t="shared" si="0"/>
        <v>0</v>
      </c>
      <c r="K31" s="144">
        <f t="shared" si="0"/>
        <v>0</v>
      </c>
      <c r="L31" s="144">
        <f t="shared" si="0"/>
        <v>0</v>
      </c>
      <c r="M31" s="144">
        <f t="shared" si="0"/>
        <v>0</v>
      </c>
      <c r="N31" s="144">
        <f t="shared" si="0"/>
        <v>0</v>
      </c>
      <c r="O31" s="144">
        <f>SUM(O7:O13)</f>
        <v>0</v>
      </c>
      <c r="P31" s="144">
        <f t="shared" si="0"/>
        <v>0</v>
      </c>
      <c r="Q31" s="144">
        <f>SUM(Q7:Q13)</f>
        <v>0</v>
      </c>
      <c r="R31" s="144">
        <f t="shared" si="0"/>
        <v>0</v>
      </c>
      <c r="S31" s="144">
        <f>SUM(S7:S13)</f>
        <v>0</v>
      </c>
      <c r="T31" s="144">
        <f t="shared" si="0"/>
        <v>0</v>
      </c>
      <c r="U31" s="144">
        <f t="shared" si="0"/>
        <v>0</v>
      </c>
      <c r="V31" s="144">
        <f t="shared" si="0"/>
        <v>0</v>
      </c>
      <c r="W31" s="144">
        <f t="shared" si="0"/>
        <v>0</v>
      </c>
      <c r="X31" s="144">
        <f t="shared" si="0"/>
        <v>0</v>
      </c>
      <c r="Y31" s="144">
        <f t="shared" si="0"/>
        <v>0</v>
      </c>
      <c r="Z31" s="144">
        <f t="shared" si="0"/>
        <v>0</v>
      </c>
      <c r="AA31" s="144">
        <f t="shared" si="0"/>
        <v>0</v>
      </c>
      <c r="AB31" s="144">
        <f t="shared" si="0"/>
        <v>0</v>
      </c>
      <c r="AC31" s="144">
        <f t="shared" si="0"/>
        <v>0</v>
      </c>
      <c r="AD31" s="144">
        <f t="shared" si="0"/>
        <v>0</v>
      </c>
      <c r="AE31" s="144">
        <f t="shared" si="0"/>
        <v>0</v>
      </c>
      <c r="AF31" s="144">
        <f t="shared" si="0"/>
        <v>0</v>
      </c>
      <c r="AG31" s="144">
        <f t="shared" si="0"/>
        <v>0</v>
      </c>
      <c r="AH31" s="144">
        <f t="shared" si="0"/>
        <v>0</v>
      </c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3" spans="1:44" s="3" customFormat="1" x14ac:dyDescent="0.2">
      <c r="A33" s="1"/>
      <c r="B33" s="1"/>
      <c r="C33" s="1"/>
      <c r="D33" s="1"/>
      <c r="E33" s="1"/>
      <c r="F33" s="1"/>
      <c r="G33" s="2"/>
      <c r="H33" s="2"/>
      <c r="I33" s="2"/>
      <c r="J33" s="2"/>
      <c r="L33" s="2"/>
      <c r="P33" s="2"/>
      <c r="R33" s="2"/>
      <c r="T33" s="2"/>
      <c r="V33" s="2"/>
      <c r="X33" s="2"/>
      <c r="Z33" s="2"/>
      <c r="AB33" s="2"/>
      <c r="AD33" s="2"/>
      <c r="AF33" s="2"/>
      <c r="AH33" s="2"/>
      <c r="AJ33" s="2"/>
      <c r="AL33" s="2"/>
      <c r="AN33" s="2"/>
      <c r="AP33" s="2"/>
      <c r="AR33" s="2"/>
    </row>
    <row r="34" spans="1:44" s="3" customFormat="1" x14ac:dyDescent="0.2">
      <c r="A34" s="1"/>
      <c r="B34" s="1"/>
      <c r="C34" s="1"/>
      <c r="D34" s="1"/>
      <c r="E34" s="1"/>
      <c r="F34" s="1"/>
      <c r="G34" s="2"/>
      <c r="H34" s="2"/>
      <c r="I34" s="2"/>
      <c r="J34" s="2"/>
      <c r="L34" s="2"/>
      <c r="P34" s="2"/>
      <c r="R34" s="2"/>
      <c r="T34" s="2"/>
      <c r="V34" s="2"/>
      <c r="AB34" s="2"/>
      <c r="AD34" s="2"/>
      <c r="AF34" s="2"/>
      <c r="AH34" s="2"/>
      <c r="AJ34" s="2"/>
      <c r="AL34" s="2"/>
      <c r="AN34" s="2"/>
      <c r="AP34" s="2"/>
      <c r="AR34" s="2"/>
    </row>
    <row r="35" spans="1:44" s="3" customFormat="1" x14ac:dyDescent="0.2">
      <c r="A35" s="1"/>
      <c r="B35" s="1"/>
      <c r="C35" s="1"/>
      <c r="D35" s="1"/>
      <c r="E35" s="1"/>
      <c r="F35" s="1"/>
      <c r="G35" s="2"/>
      <c r="H35" s="2"/>
      <c r="I35" s="2"/>
      <c r="J35" s="2"/>
      <c r="L35" s="2"/>
      <c r="N35" s="2"/>
      <c r="P35" s="2"/>
      <c r="R35" s="2" t="s">
        <v>232</v>
      </c>
      <c r="T35" s="2"/>
      <c r="V35" s="2"/>
      <c r="AB35" s="2"/>
      <c r="AD35" s="2"/>
      <c r="AF35" s="2"/>
      <c r="AH35" s="2"/>
      <c r="AJ35" s="2"/>
      <c r="AL35" s="2"/>
      <c r="AN35" s="2"/>
      <c r="AP35" s="2"/>
      <c r="AR35" s="2"/>
    </row>
    <row r="36" spans="1:44" s="3" customFormat="1" x14ac:dyDescent="0.2">
      <c r="A36" s="1"/>
      <c r="B36" s="1"/>
      <c r="C36" s="1"/>
      <c r="D36" s="1"/>
      <c r="E36" s="1"/>
      <c r="F36" s="1"/>
      <c r="G36" s="2"/>
      <c r="H36" s="2"/>
      <c r="I36" s="2"/>
      <c r="J36" s="2"/>
      <c r="L36" s="2"/>
      <c r="N36" s="2"/>
      <c r="P36" s="2"/>
      <c r="R36" s="2"/>
      <c r="T36" s="2"/>
      <c r="V36" s="2"/>
      <c r="X36" s="2"/>
      <c r="Z36" s="2"/>
      <c r="AB36" s="2"/>
      <c r="AD36" s="2"/>
      <c r="AF36" s="2"/>
      <c r="AH36" s="2"/>
      <c r="AJ36" s="2"/>
      <c r="AL36" s="2"/>
      <c r="AN36" s="2"/>
      <c r="AP36" s="2"/>
      <c r="AR36" s="2"/>
    </row>
    <row r="37" spans="1:44" s="3" customFormat="1" ht="15" x14ac:dyDescent="0.25">
      <c r="A37" s="1"/>
      <c r="B37" s="1"/>
      <c r="C37"/>
      <c r="D37" s="1"/>
      <c r="E37" s="1"/>
      <c r="F37" s="1"/>
      <c r="G37" s="2"/>
      <c r="H37" s="2"/>
      <c r="I37" s="2"/>
      <c r="J37" s="2"/>
      <c r="L37" s="2"/>
      <c r="N37" s="2"/>
      <c r="P37" s="2"/>
      <c r="R37" s="2"/>
      <c r="T37" s="2"/>
      <c r="V37" s="2"/>
      <c r="X37" s="2"/>
      <c r="Z37" s="2"/>
      <c r="AB37" s="2"/>
      <c r="AD37" s="2"/>
      <c r="AF37" s="2"/>
      <c r="AH37" s="2"/>
      <c r="AJ37" s="2"/>
      <c r="AL37" s="2"/>
      <c r="AN37" s="2"/>
      <c r="AP37" s="2"/>
      <c r="AR37" s="2"/>
    </row>
    <row r="38" spans="1:44" s="3" customFormat="1" ht="15" x14ac:dyDescent="0.25">
      <c r="A38" s="1"/>
      <c r="B38" s="1"/>
      <c r="C38"/>
      <c r="D38" s="1"/>
      <c r="E38" s="1"/>
      <c r="F38" s="1"/>
      <c r="G38" s="2"/>
      <c r="H38" s="2"/>
      <c r="I38" s="2"/>
      <c r="J38" s="2"/>
      <c r="L38" s="2"/>
      <c r="N38" s="2"/>
      <c r="P38" s="2"/>
      <c r="R38" s="2"/>
      <c r="T38" s="2"/>
      <c r="V38" s="2"/>
      <c r="X38" s="2"/>
      <c r="Z38" s="2"/>
      <c r="AB38" s="2"/>
      <c r="AD38" s="2"/>
      <c r="AF38" s="2"/>
      <c r="AH38" s="2"/>
      <c r="AJ38" s="2"/>
      <c r="AL38" s="2"/>
      <c r="AN38" s="2"/>
      <c r="AP38" s="2"/>
      <c r="AR38" s="2"/>
    </row>
    <row r="39" spans="1:44" s="3" customFormat="1" ht="15" x14ac:dyDescent="0.25">
      <c r="A39" s="1"/>
      <c r="B39" s="1"/>
      <c r="C39"/>
      <c r="D39" s="1"/>
      <c r="E39" s="1"/>
      <c r="F39" s="1"/>
      <c r="G39" s="2"/>
      <c r="H39" s="2"/>
      <c r="I39" s="2"/>
      <c r="J39" s="2"/>
      <c r="L39" s="2"/>
      <c r="N39" s="2"/>
      <c r="P39" s="2"/>
      <c r="R39" s="2"/>
      <c r="T39" s="2"/>
      <c r="V39" s="2"/>
      <c r="X39" s="2"/>
      <c r="Z39" s="2"/>
      <c r="AB39" s="2"/>
      <c r="AD39" s="2"/>
      <c r="AF39" s="2"/>
      <c r="AH39" s="2"/>
      <c r="AJ39" s="2"/>
      <c r="AL39" s="2"/>
      <c r="AN39" s="2"/>
      <c r="AP39" s="2"/>
      <c r="AR39" s="2"/>
    </row>
    <row r="40" spans="1:44" s="3" customFormat="1" ht="15" x14ac:dyDescent="0.25">
      <c r="A40" s="1"/>
      <c r="B40" s="1"/>
      <c r="C40"/>
      <c r="D40" s="1"/>
      <c r="E40" s="1"/>
      <c r="F40" s="1"/>
      <c r="G40" s="2"/>
      <c r="H40" s="2"/>
      <c r="I40" s="2"/>
      <c r="J40" s="2"/>
      <c r="L40" s="2"/>
      <c r="N40" s="2"/>
      <c r="P40" s="2"/>
      <c r="R40" s="2"/>
      <c r="T40" s="2"/>
      <c r="V40" s="2"/>
      <c r="X40" s="2"/>
      <c r="Z40" s="2"/>
      <c r="AB40" s="2"/>
      <c r="AD40" s="2"/>
      <c r="AF40" s="2"/>
      <c r="AH40" s="2"/>
      <c r="AJ40" s="2"/>
      <c r="AL40" s="2"/>
      <c r="AN40" s="2"/>
      <c r="AP40" s="2"/>
      <c r="AR40" s="2"/>
    </row>
    <row r="41" spans="1:44" s="3" customFormat="1" ht="15" x14ac:dyDescent="0.25">
      <c r="A41" s="1"/>
      <c r="B41" s="1"/>
      <c r="C41"/>
      <c r="D41" s="1"/>
      <c r="E41" s="1"/>
      <c r="F41" s="1"/>
      <c r="G41" s="2"/>
      <c r="H41" s="2"/>
      <c r="I41" s="2"/>
      <c r="J41" s="2"/>
      <c r="L41" s="2"/>
      <c r="N41" s="2"/>
      <c r="P41" s="2"/>
      <c r="R41" s="2"/>
      <c r="T41" s="2"/>
      <c r="V41" s="2"/>
      <c r="X41" s="2"/>
      <c r="Z41" s="2"/>
      <c r="AB41" s="2"/>
      <c r="AD41" s="2"/>
      <c r="AF41" s="2"/>
      <c r="AH41" s="2"/>
      <c r="AJ41" s="2"/>
      <c r="AL41" s="2"/>
      <c r="AN41" s="2"/>
      <c r="AP41" s="2"/>
      <c r="AR41" s="2"/>
    </row>
    <row r="42" spans="1:44" s="3" customFormat="1" ht="15" x14ac:dyDescent="0.25">
      <c r="A42" s="1"/>
      <c r="B42" s="1"/>
      <c r="C42"/>
      <c r="D42" s="1"/>
      <c r="E42" s="1"/>
      <c r="F42" s="1"/>
      <c r="G42" s="2"/>
      <c r="H42" s="2"/>
      <c r="I42" s="2"/>
      <c r="J42" s="2"/>
      <c r="L42" s="2"/>
      <c r="N42" s="2"/>
      <c r="P42" s="2"/>
      <c r="R42" s="2"/>
      <c r="T42" s="2"/>
      <c r="V42" s="2"/>
      <c r="X42" s="2"/>
      <c r="Z42" s="2"/>
      <c r="AB42" s="2"/>
      <c r="AD42" s="2"/>
      <c r="AF42" s="2"/>
      <c r="AH42" s="2"/>
      <c r="AJ42" s="2"/>
      <c r="AL42" s="2"/>
      <c r="AN42" s="2"/>
      <c r="AP42" s="2"/>
      <c r="AR42" s="2"/>
    </row>
    <row r="43" spans="1:44" s="3" customFormat="1" ht="15" x14ac:dyDescent="0.25">
      <c r="A43" s="1"/>
      <c r="B43" s="1"/>
      <c r="C43"/>
      <c r="D43" s="1"/>
      <c r="E43" s="1"/>
      <c r="F43" s="1"/>
      <c r="G43" s="2"/>
      <c r="H43" s="2"/>
      <c r="I43" s="2"/>
      <c r="J43" s="2"/>
      <c r="L43" s="2"/>
      <c r="N43" s="2"/>
      <c r="P43" s="2"/>
      <c r="R43" s="2"/>
      <c r="T43" s="2"/>
      <c r="V43" s="2"/>
      <c r="X43" s="2"/>
      <c r="Z43" s="2"/>
      <c r="AB43" s="2"/>
      <c r="AD43" s="2"/>
      <c r="AF43" s="2"/>
      <c r="AH43" s="2"/>
      <c r="AJ43" s="2"/>
      <c r="AL43" s="2"/>
      <c r="AN43" s="2"/>
      <c r="AP43" s="2"/>
      <c r="AR43" s="2"/>
    </row>
    <row r="44" spans="1:44" s="3" customFormat="1" ht="15" x14ac:dyDescent="0.25">
      <c r="A44" s="1"/>
      <c r="B44" s="1"/>
      <c r="C44"/>
      <c r="D44" s="1"/>
      <c r="E44" s="1"/>
      <c r="F44" s="1"/>
      <c r="G44" s="2"/>
      <c r="H44" s="2"/>
      <c r="I44" s="2"/>
      <c r="J44" s="2"/>
      <c r="L44" s="2"/>
      <c r="N44" s="2"/>
      <c r="P44" s="2"/>
      <c r="R44" s="2"/>
      <c r="T44" s="2"/>
      <c r="V44" s="2"/>
      <c r="X44" s="2"/>
      <c r="Z44" s="2"/>
      <c r="AB44" s="2"/>
      <c r="AD44" s="2"/>
      <c r="AF44" s="2"/>
      <c r="AH44" s="2"/>
      <c r="AJ44" s="2"/>
      <c r="AL44" s="2"/>
      <c r="AN44" s="2"/>
      <c r="AP44" s="2"/>
      <c r="AR44" s="2"/>
    </row>
    <row r="45" spans="1:44" s="3" customFormat="1" ht="15" x14ac:dyDescent="0.25">
      <c r="A45" s="1"/>
      <c r="B45" s="1"/>
      <c r="C45"/>
      <c r="D45" s="1"/>
      <c r="E45" s="1"/>
      <c r="F45" s="1"/>
      <c r="G45" s="2"/>
      <c r="H45" s="2"/>
      <c r="I45" s="2"/>
      <c r="J45" s="2"/>
      <c r="L45" s="2"/>
      <c r="N45" s="2"/>
      <c r="P45" s="2"/>
      <c r="R45" s="2"/>
      <c r="T45" s="2"/>
      <c r="V45" s="2"/>
      <c r="X45" s="2"/>
      <c r="Z45" s="2"/>
      <c r="AB45" s="2"/>
      <c r="AD45" s="2"/>
      <c r="AF45" s="2"/>
      <c r="AH45" s="2"/>
      <c r="AJ45" s="2"/>
      <c r="AL45" s="2"/>
      <c r="AN45" s="2"/>
      <c r="AP45" s="2"/>
      <c r="AR45" s="2"/>
    </row>
    <row r="46" spans="1:44" s="3" customFormat="1" ht="15" x14ac:dyDescent="0.25">
      <c r="A46" s="1"/>
      <c r="B46" s="1"/>
      <c r="C46"/>
      <c r="D46" s="1"/>
      <c r="E46" s="1"/>
      <c r="F46" s="1"/>
      <c r="G46" s="2"/>
      <c r="H46" s="2"/>
      <c r="I46" s="2"/>
      <c r="J46" s="2"/>
      <c r="L46" s="2"/>
      <c r="N46" s="2"/>
      <c r="P46" s="2"/>
      <c r="R46" s="2"/>
      <c r="T46" s="2"/>
      <c r="V46" s="2"/>
      <c r="X46" s="2"/>
      <c r="Z46" s="2"/>
      <c r="AB46" s="2"/>
      <c r="AD46" s="2"/>
      <c r="AF46" s="2"/>
      <c r="AH46" s="2"/>
      <c r="AJ46" s="2"/>
      <c r="AL46" s="2"/>
      <c r="AN46" s="2"/>
      <c r="AP46" s="2"/>
      <c r="AR46" s="2"/>
    </row>
  </sheetData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DY37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10" sqref="F10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2.28515625" style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2" bestFit="1" customWidth="1"/>
    <col min="8" max="8" width="11.140625" style="2" customWidth="1"/>
    <col min="9" max="9" width="12.42578125" style="2" customWidth="1"/>
    <col min="10" max="10" width="12.28515625" style="2" customWidth="1"/>
    <col min="11" max="11" width="11.5703125" style="3" customWidth="1"/>
    <col min="12" max="12" width="9.28515625" style="2" customWidth="1"/>
    <col min="13" max="13" width="13" style="3" customWidth="1"/>
    <col min="14" max="14" width="8.42578125" style="2" customWidth="1"/>
    <col min="15" max="15" width="13" style="3" customWidth="1"/>
    <col min="16" max="16" width="8.42578125" style="2" customWidth="1"/>
    <col min="17" max="17" width="12.7109375" style="3" customWidth="1"/>
    <col min="18" max="18" width="7.140625" style="2" customWidth="1"/>
    <col min="19" max="19" width="12.7109375" style="3" customWidth="1"/>
    <col min="20" max="20" width="7.7109375" style="2" customWidth="1"/>
    <col min="21" max="21" width="11.5703125" style="3" customWidth="1"/>
    <col min="22" max="22" width="7.42578125" style="2" customWidth="1"/>
    <col min="23" max="23" width="11.5703125" style="3" customWidth="1"/>
    <col min="24" max="24" width="7.85546875" style="2" customWidth="1"/>
    <col min="25" max="25" width="11.5703125" style="3" customWidth="1"/>
    <col min="26" max="26" width="10" style="2" bestFit="1" customWidth="1"/>
    <col min="27" max="27" width="11.5703125" style="3" customWidth="1"/>
    <col min="28" max="28" width="10" style="2" bestFit="1" customWidth="1"/>
    <col min="29" max="29" width="11.5703125" style="3" customWidth="1"/>
    <col min="30" max="30" width="10" style="2" bestFit="1" customWidth="1"/>
    <col min="31" max="31" width="11.5703125" style="3" customWidth="1"/>
    <col min="32" max="32" width="10" style="2" bestFit="1" customWidth="1"/>
    <col min="33" max="33" width="11.5703125" style="3" customWidth="1"/>
    <col min="34" max="34" width="7.7109375" style="2" bestFit="1" customWidth="1"/>
    <col min="35" max="35" width="11.5703125" style="3" customWidth="1"/>
    <col min="36" max="36" width="7.7109375" style="2" bestFit="1" customWidth="1"/>
    <col min="37" max="37" width="11.5703125" style="3" customWidth="1"/>
    <col min="38" max="38" width="7.7109375" style="2" bestFit="1" customWidth="1"/>
    <col min="39" max="39" width="11.5703125" style="3" customWidth="1"/>
    <col min="40" max="40" width="7.7109375" style="2" bestFit="1" customWidth="1"/>
    <col min="41" max="41" width="11.5703125" style="3" customWidth="1"/>
    <col min="42" max="42" width="7.7109375" style="2" bestFit="1" customWidth="1"/>
    <col min="43" max="43" width="11.5703125" style="3" customWidth="1"/>
    <col min="44" max="44" width="7.7109375" style="2" bestFit="1" customWidth="1"/>
    <col min="45" max="129" width="11.42578125" style="3"/>
    <col min="130" max="16384" width="11.42578125" style="1"/>
  </cols>
  <sheetData>
    <row r="1" spans="2:129" x14ac:dyDescent="0.2">
      <c r="H1" s="10" t="s">
        <v>356</v>
      </c>
      <c r="I1" s="10" t="s">
        <v>357</v>
      </c>
      <c r="J1" s="10" t="s">
        <v>358</v>
      </c>
    </row>
    <row r="2" spans="2:129" ht="18.75" x14ac:dyDescent="0.25">
      <c r="B2" s="753" t="s">
        <v>5</v>
      </c>
      <c r="C2" s="753"/>
      <c r="D2" s="753"/>
      <c r="E2" s="753"/>
      <c r="F2" s="753"/>
      <c r="G2" s="753"/>
      <c r="H2" s="79">
        <v>3450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753" t="s">
        <v>1987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753" t="s">
        <v>0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2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141"/>
      <c r="J6" s="2" t="s">
        <v>953</v>
      </c>
      <c r="K6" s="2"/>
      <c r="L6" s="2" t="s">
        <v>953</v>
      </c>
      <c r="M6" s="2"/>
      <c r="N6" s="2" t="s">
        <v>953</v>
      </c>
      <c r="O6" s="2"/>
      <c r="P6" s="2" t="s">
        <v>57</v>
      </c>
      <c r="Q6" s="2"/>
      <c r="R6" s="2" t="s">
        <v>57</v>
      </c>
      <c r="S6" s="2"/>
      <c r="T6" s="2" t="s">
        <v>57</v>
      </c>
      <c r="U6" s="2"/>
      <c r="V6" s="2" t="s">
        <v>57</v>
      </c>
      <c r="W6" s="2"/>
      <c r="X6" s="2" t="s">
        <v>57</v>
      </c>
      <c r="Y6" s="2"/>
      <c r="Z6" s="2" t="s">
        <v>953</v>
      </c>
      <c r="AA6" s="2"/>
      <c r="AB6" s="2" t="s">
        <v>953</v>
      </c>
      <c r="AC6" s="2"/>
      <c r="AD6" s="2" t="s">
        <v>953</v>
      </c>
      <c r="AE6" s="2"/>
      <c r="AF6" s="2" t="s">
        <v>953</v>
      </c>
      <c r="AG6" s="2"/>
      <c r="AH6" s="2" t="s">
        <v>953</v>
      </c>
      <c r="AI6" s="2"/>
      <c r="AJ6" s="2" t="s">
        <v>953</v>
      </c>
      <c r="AK6" s="2"/>
      <c r="AL6" s="2" t="s">
        <v>953</v>
      </c>
      <c r="AM6" s="2" t="s">
        <v>27</v>
      </c>
      <c r="AN6" s="2" t="s">
        <v>57</v>
      </c>
      <c r="AO6" s="2"/>
      <c r="AP6" s="2" t="s">
        <v>57</v>
      </c>
      <c r="AQ6" s="2"/>
      <c r="AR6" s="2" t="s">
        <v>57</v>
      </c>
      <c r="AS6" s="2"/>
      <c r="AT6" s="2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ht="17.25" customHeight="1" x14ac:dyDescent="0.2">
      <c r="B7" s="1">
        <v>1</v>
      </c>
      <c r="C7" s="559" t="s">
        <v>2094</v>
      </c>
      <c r="D7" s="58"/>
      <c r="F7" s="559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2:129" ht="15" customHeight="1" x14ac:dyDescent="0.2">
      <c r="B8" s="1">
        <v>2</v>
      </c>
      <c r="C8" s="559" t="s">
        <v>2095</v>
      </c>
      <c r="D8" s="58"/>
      <c r="F8" s="559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</row>
    <row r="9" spans="2:129" ht="15" customHeight="1" x14ac:dyDescent="0.2">
      <c r="B9" s="1">
        <v>3</v>
      </c>
      <c r="C9" s="559" t="s">
        <v>2096</v>
      </c>
      <c r="D9" s="58"/>
      <c r="F9" s="559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2:129" ht="15" x14ac:dyDescent="0.2">
      <c r="B10" s="1">
        <v>4</v>
      </c>
      <c r="C10" s="559" t="s">
        <v>2097</v>
      </c>
      <c r="D10" s="58"/>
      <c r="F10" s="559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2:129" ht="15" x14ac:dyDescent="0.2">
      <c r="B11" s="1">
        <v>5</v>
      </c>
      <c r="C11" s="559" t="s">
        <v>2098</v>
      </c>
      <c r="D11" s="58"/>
      <c r="F11" s="559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2:129" ht="15" x14ac:dyDescent="0.2">
      <c r="B12" s="1">
        <v>6</v>
      </c>
      <c r="C12" s="559" t="s">
        <v>2099</v>
      </c>
      <c r="D12" s="58"/>
      <c r="F12" s="559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Y12" s="53"/>
    </row>
    <row r="13" spans="2:129" ht="15" x14ac:dyDescent="0.2">
      <c r="B13" s="1">
        <v>7</v>
      </c>
      <c r="C13" s="559" t="s">
        <v>2100</v>
      </c>
      <c r="D13" s="58"/>
      <c r="F13" s="559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2:129" ht="15" x14ac:dyDescent="0.2">
      <c r="B14" s="1">
        <v>8</v>
      </c>
      <c r="C14" s="559" t="s">
        <v>2101</v>
      </c>
      <c r="D14" s="58"/>
      <c r="F14" s="559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2:129" ht="15" x14ac:dyDescent="0.2">
      <c r="B15" s="1">
        <v>9</v>
      </c>
      <c r="C15" s="559" t="s">
        <v>2102</v>
      </c>
      <c r="D15" s="58"/>
      <c r="F15" s="559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2:129" ht="15" x14ac:dyDescent="0.2">
      <c r="B16" s="1">
        <v>10</v>
      </c>
      <c r="C16" s="559" t="s">
        <v>2063</v>
      </c>
      <c r="D16" s="58"/>
      <c r="F16" s="559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44" ht="15" x14ac:dyDescent="0.2">
      <c r="B17" s="1">
        <v>11</v>
      </c>
      <c r="C17" s="559" t="s">
        <v>2103</v>
      </c>
      <c r="D17" s="58"/>
      <c r="F17" s="559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44" ht="15" x14ac:dyDescent="0.2">
      <c r="B18" s="1">
        <v>12</v>
      </c>
      <c r="C18" s="559" t="s">
        <v>2104</v>
      </c>
      <c r="D18" s="58"/>
      <c r="F18" s="559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1:44" ht="15" x14ac:dyDescent="0.2">
      <c r="B19" s="1">
        <v>13</v>
      </c>
      <c r="C19" s="559" t="s">
        <v>2105</v>
      </c>
      <c r="D19" s="58"/>
      <c r="F19" s="559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44" ht="15" x14ac:dyDescent="0.2">
      <c r="B20" s="1">
        <v>14</v>
      </c>
      <c r="C20" s="559" t="s">
        <v>2106</v>
      </c>
      <c r="D20" s="58"/>
      <c r="F20" s="559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44" ht="15" x14ac:dyDescent="0.2">
      <c r="B21" s="1">
        <v>15</v>
      </c>
      <c r="C21" s="559" t="s">
        <v>2107</v>
      </c>
      <c r="D21" s="58"/>
      <c r="F21" s="559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44" x14ac:dyDescent="0.2">
      <c r="C22" s="14" t="s">
        <v>60</v>
      </c>
      <c r="D22" s="14"/>
      <c r="E22" s="14"/>
      <c r="F22" s="14"/>
      <c r="G22" s="144">
        <f t="shared" ref="G22:AH22" si="0">SUM(G7:G13)</f>
        <v>0</v>
      </c>
      <c r="H22" s="144">
        <f t="shared" si="0"/>
        <v>0</v>
      </c>
      <c r="I22" s="144">
        <f t="shared" si="0"/>
        <v>0</v>
      </c>
      <c r="J22" s="144">
        <f t="shared" si="0"/>
        <v>0</v>
      </c>
      <c r="K22" s="144">
        <f t="shared" si="0"/>
        <v>0</v>
      </c>
      <c r="L22" s="144">
        <f t="shared" si="0"/>
        <v>0</v>
      </c>
      <c r="M22" s="144">
        <f t="shared" si="0"/>
        <v>0</v>
      </c>
      <c r="N22" s="144">
        <f t="shared" si="0"/>
        <v>0</v>
      </c>
      <c r="O22" s="144">
        <f>SUM(O7:O13)</f>
        <v>0</v>
      </c>
      <c r="P22" s="144">
        <f t="shared" si="0"/>
        <v>0</v>
      </c>
      <c r="Q22" s="144">
        <f>SUM(Q7:Q13)</f>
        <v>0</v>
      </c>
      <c r="R22" s="144">
        <f t="shared" si="0"/>
        <v>0</v>
      </c>
      <c r="S22" s="144">
        <f>SUM(S7:S13)</f>
        <v>0</v>
      </c>
      <c r="T22" s="144">
        <f t="shared" si="0"/>
        <v>0</v>
      </c>
      <c r="U22" s="144">
        <f t="shared" si="0"/>
        <v>0</v>
      </c>
      <c r="V22" s="144">
        <f t="shared" si="0"/>
        <v>0</v>
      </c>
      <c r="W22" s="144">
        <f t="shared" si="0"/>
        <v>0</v>
      </c>
      <c r="X22" s="144">
        <f t="shared" si="0"/>
        <v>0</v>
      </c>
      <c r="Y22" s="144">
        <f t="shared" si="0"/>
        <v>0</v>
      </c>
      <c r="Z22" s="144">
        <f t="shared" si="0"/>
        <v>0</v>
      </c>
      <c r="AA22" s="144">
        <f t="shared" si="0"/>
        <v>0</v>
      </c>
      <c r="AB22" s="144">
        <f t="shared" si="0"/>
        <v>0</v>
      </c>
      <c r="AC22" s="144">
        <f t="shared" si="0"/>
        <v>0</v>
      </c>
      <c r="AD22" s="144">
        <f t="shared" si="0"/>
        <v>0</v>
      </c>
      <c r="AE22" s="144">
        <f t="shared" si="0"/>
        <v>0</v>
      </c>
      <c r="AF22" s="144">
        <f t="shared" si="0"/>
        <v>0</v>
      </c>
      <c r="AG22" s="144">
        <f t="shared" si="0"/>
        <v>0</v>
      </c>
      <c r="AH22" s="144">
        <f t="shared" si="0"/>
        <v>0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4" spans="1:44" s="3" customFormat="1" x14ac:dyDescent="0.2">
      <c r="A24" s="1"/>
      <c r="B24" s="1"/>
      <c r="C24" s="1"/>
      <c r="D24" s="1"/>
      <c r="E24" s="1"/>
      <c r="F24" s="1"/>
      <c r="G24" s="2"/>
      <c r="H24" s="2"/>
      <c r="I24" s="2"/>
      <c r="J24" s="2"/>
      <c r="L24" s="2"/>
      <c r="P24" s="2"/>
      <c r="R24" s="2"/>
      <c r="T24" s="2"/>
      <c r="V24" s="2"/>
      <c r="X24" s="2"/>
      <c r="Z24" s="2"/>
      <c r="AB24" s="2"/>
      <c r="AD24" s="2"/>
      <c r="AF24" s="2"/>
      <c r="AH24" s="2"/>
      <c r="AJ24" s="2"/>
      <c r="AL24" s="2"/>
      <c r="AN24" s="2"/>
      <c r="AP24" s="2"/>
      <c r="AR24" s="2"/>
    </row>
    <row r="25" spans="1:44" s="3" customFormat="1" x14ac:dyDescent="0.2">
      <c r="A25" s="1"/>
      <c r="B25" s="1"/>
      <c r="C25" s="1"/>
      <c r="D25" s="1"/>
      <c r="E25" s="1"/>
      <c r="F25" s="1"/>
      <c r="G25" s="2"/>
      <c r="H25" s="2"/>
      <c r="I25" s="2"/>
      <c r="J25" s="2"/>
      <c r="L25" s="2"/>
      <c r="P25" s="2"/>
      <c r="R25" s="2"/>
      <c r="T25" s="2"/>
      <c r="V25" s="2"/>
      <c r="AB25" s="2"/>
      <c r="AD25" s="2"/>
      <c r="AF25" s="2"/>
      <c r="AH25" s="2"/>
      <c r="AJ25" s="2"/>
      <c r="AL25" s="2"/>
      <c r="AN25" s="2"/>
      <c r="AP25" s="2"/>
      <c r="AR25" s="2"/>
    </row>
    <row r="26" spans="1:44" s="3" customFormat="1" x14ac:dyDescent="0.2">
      <c r="A26" s="1"/>
      <c r="B26" s="1"/>
      <c r="C26" s="1"/>
      <c r="D26" s="1"/>
      <c r="E26" s="1"/>
      <c r="F26" s="1"/>
      <c r="G26" s="2"/>
      <c r="H26" s="2"/>
      <c r="I26" s="2"/>
      <c r="J26" s="2"/>
      <c r="L26" s="2"/>
      <c r="N26" s="2"/>
      <c r="P26" s="2"/>
      <c r="R26" s="2" t="s">
        <v>232</v>
      </c>
      <c r="T26" s="2"/>
      <c r="V26" s="2"/>
      <c r="AB26" s="2"/>
      <c r="AD26" s="2"/>
      <c r="AF26" s="2"/>
      <c r="AH26" s="2"/>
      <c r="AJ26" s="2"/>
      <c r="AL26" s="2"/>
      <c r="AN26" s="2"/>
      <c r="AP26" s="2"/>
      <c r="AR26" s="2"/>
    </row>
    <row r="27" spans="1:44" s="3" customFormat="1" x14ac:dyDescent="0.2">
      <c r="A27" s="1"/>
      <c r="B27" s="1"/>
      <c r="C27" s="1"/>
      <c r="D27" s="1"/>
      <c r="E27" s="1"/>
      <c r="F27" s="1"/>
      <c r="G27" s="2"/>
      <c r="H27" s="2"/>
      <c r="I27" s="2"/>
      <c r="J27" s="2"/>
      <c r="L27" s="2"/>
      <c r="N27" s="2"/>
      <c r="P27" s="2"/>
      <c r="R27" s="2"/>
      <c r="T27" s="2"/>
      <c r="V27" s="2"/>
      <c r="X27" s="2"/>
      <c r="Z27" s="2"/>
      <c r="AB27" s="2"/>
      <c r="AD27" s="2"/>
      <c r="AF27" s="2"/>
      <c r="AH27" s="2"/>
      <c r="AJ27" s="2"/>
      <c r="AL27" s="2"/>
      <c r="AN27" s="2"/>
      <c r="AP27" s="2"/>
      <c r="AR27" s="2"/>
    </row>
    <row r="28" spans="1:44" s="3" customFormat="1" ht="15" x14ac:dyDescent="0.25">
      <c r="A28" s="1"/>
      <c r="B28" s="1"/>
      <c r="C28"/>
      <c r="D28" s="1"/>
      <c r="E28" s="1"/>
      <c r="F28" s="1"/>
      <c r="G28" s="2"/>
      <c r="H28" s="2"/>
      <c r="I28" s="2"/>
      <c r="J28" s="2"/>
      <c r="L28" s="2"/>
      <c r="N28" s="2"/>
      <c r="P28" s="2"/>
      <c r="R28" s="2"/>
      <c r="T28" s="2"/>
      <c r="V28" s="2"/>
      <c r="X28" s="2"/>
      <c r="Z28" s="2"/>
      <c r="AB28" s="2"/>
      <c r="AD28" s="2"/>
      <c r="AF28" s="2"/>
      <c r="AH28" s="2"/>
      <c r="AJ28" s="2"/>
      <c r="AL28" s="2"/>
      <c r="AN28" s="2"/>
      <c r="AP28" s="2"/>
      <c r="AR28" s="2"/>
    </row>
    <row r="29" spans="1:44" s="3" customFormat="1" ht="15" x14ac:dyDescent="0.25">
      <c r="A29" s="1"/>
      <c r="B29" s="1"/>
      <c r="C29"/>
      <c r="D29" s="1"/>
      <c r="E29" s="1"/>
      <c r="F29" s="1"/>
      <c r="G29" s="2"/>
      <c r="H29" s="2"/>
      <c r="I29" s="2"/>
      <c r="J29" s="2"/>
      <c r="L29" s="2"/>
      <c r="N29" s="2"/>
      <c r="P29" s="2"/>
      <c r="R29" s="2"/>
      <c r="T29" s="2"/>
      <c r="V29" s="2"/>
      <c r="X29" s="2"/>
      <c r="Z29" s="2"/>
      <c r="AB29" s="2"/>
      <c r="AD29" s="2"/>
      <c r="AF29" s="2"/>
      <c r="AH29" s="2"/>
      <c r="AJ29" s="2"/>
      <c r="AL29" s="2"/>
      <c r="AN29" s="2"/>
      <c r="AP29" s="2"/>
      <c r="AR29" s="2"/>
    </row>
    <row r="30" spans="1:44" s="3" customFormat="1" ht="15" x14ac:dyDescent="0.25">
      <c r="A30" s="1"/>
      <c r="B30" s="1"/>
      <c r="C30"/>
      <c r="D30" s="1"/>
      <c r="E30" s="1"/>
      <c r="F30" s="1"/>
      <c r="G30" s="2"/>
      <c r="H30" s="2"/>
      <c r="I30" s="2"/>
      <c r="J30" s="2"/>
      <c r="L30" s="2"/>
      <c r="N30" s="2"/>
      <c r="P30" s="2"/>
      <c r="R30" s="2"/>
      <c r="T30" s="2"/>
      <c r="V30" s="2"/>
      <c r="X30" s="2"/>
      <c r="Z30" s="2"/>
      <c r="AB30" s="2"/>
      <c r="AD30" s="2"/>
      <c r="AF30" s="2"/>
      <c r="AH30" s="2"/>
      <c r="AJ30" s="2"/>
      <c r="AL30" s="2"/>
      <c r="AN30" s="2"/>
      <c r="AP30" s="2"/>
      <c r="AR30" s="2"/>
    </row>
    <row r="31" spans="1:44" s="3" customFormat="1" ht="15" x14ac:dyDescent="0.25">
      <c r="A31" s="1"/>
      <c r="B31" s="1"/>
      <c r="C31"/>
      <c r="D31" s="1"/>
      <c r="E31" s="1"/>
      <c r="F31" s="1"/>
      <c r="G31" s="2"/>
      <c r="H31" s="2"/>
      <c r="I31" s="2"/>
      <c r="J31" s="2"/>
      <c r="L31" s="2"/>
      <c r="N31" s="2"/>
      <c r="P31" s="2"/>
      <c r="R31" s="2"/>
      <c r="T31" s="2"/>
      <c r="V31" s="2"/>
      <c r="X31" s="2"/>
      <c r="Z31" s="2"/>
      <c r="AB31" s="2"/>
      <c r="AD31" s="2"/>
      <c r="AF31" s="2"/>
      <c r="AH31" s="2"/>
      <c r="AJ31" s="2"/>
      <c r="AL31" s="2"/>
      <c r="AN31" s="2"/>
      <c r="AP31" s="2"/>
      <c r="AR31" s="2"/>
    </row>
    <row r="32" spans="1:44" s="3" customFormat="1" ht="15" x14ac:dyDescent="0.25">
      <c r="A32" s="1"/>
      <c r="B32" s="1"/>
      <c r="C32"/>
      <c r="D32" s="1"/>
      <c r="E32" s="1"/>
      <c r="F32" s="1"/>
      <c r="G32" s="2"/>
      <c r="H32" s="2"/>
      <c r="I32" s="2"/>
      <c r="J32" s="2"/>
      <c r="L32" s="2"/>
      <c r="N32" s="2"/>
      <c r="P32" s="2"/>
      <c r="R32" s="2"/>
      <c r="T32" s="2"/>
      <c r="V32" s="2"/>
      <c r="X32" s="2"/>
      <c r="Z32" s="2"/>
      <c r="AB32" s="2"/>
      <c r="AD32" s="2"/>
      <c r="AF32" s="2"/>
      <c r="AH32" s="2"/>
      <c r="AJ32" s="2"/>
      <c r="AL32" s="2"/>
      <c r="AN32" s="2"/>
      <c r="AP32" s="2"/>
      <c r="AR32" s="2"/>
    </row>
    <row r="33" spans="1:44" s="3" customFormat="1" ht="15" x14ac:dyDescent="0.25">
      <c r="A33" s="1"/>
      <c r="B33" s="1"/>
      <c r="C33"/>
      <c r="D33" s="1"/>
      <c r="E33" s="1"/>
      <c r="F33" s="1"/>
      <c r="G33" s="2"/>
      <c r="H33" s="2"/>
      <c r="I33" s="2"/>
      <c r="J33" s="2"/>
      <c r="L33" s="2"/>
      <c r="N33" s="2"/>
      <c r="P33" s="2"/>
      <c r="R33" s="2"/>
      <c r="T33" s="2"/>
      <c r="V33" s="2"/>
      <c r="X33" s="2"/>
      <c r="Z33" s="2"/>
      <c r="AB33" s="2"/>
      <c r="AD33" s="2"/>
      <c r="AF33" s="2"/>
      <c r="AH33" s="2"/>
      <c r="AJ33" s="2"/>
      <c r="AL33" s="2"/>
      <c r="AN33" s="2"/>
      <c r="AP33" s="2"/>
      <c r="AR33" s="2"/>
    </row>
    <row r="34" spans="1:44" s="3" customFormat="1" ht="15" x14ac:dyDescent="0.25">
      <c r="A34" s="1"/>
      <c r="B34" s="1"/>
      <c r="C34"/>
      <c r="D34" s="1"/>
      <c r="E34" s="1"/>
      <c r="F34" s="1"/>
      <c r="G34" s="2"/>
      <c r="H34" s="2"/>
      <c r="I34" s="2"/>
      <c r="J34" s="2"/>
      <c r="L34" s="2"/>
      <c r="N34" s="2"/>
      <c r="P34" s="2"/>
      <c r="R34" s="2"/>
      <c r="T34" s="2"/>
      <c r="V34" s="2"/>
      <c r="X34" s="2"/>
      <c r="Z34" s="2"/>
      <c r="AB34" s="2"/>
      <c r="AD34" s="2"/>
      <c r="AF34" s="2"/>
      <c r="AH34" s="2"/>
      <c r="AJ34" s="2"/>
      <c r="AL34" s="2"/>
      <c r="AN34" s="2"/>
      <c r="AP34" s="2"/>
      <c r="AR34" s="2"/>
    </row>
    <row r="35" spans="1:44" s="3" customFormat="1" ht="15" x14ac:dyDescent="0.25">
      <c r="A35" s="1"/>
      <c r="B35" s="1"/>
      <c r="C35"/>
      <c r="D35" s="1"/>
      <c r="E35" s="1"/>
      <c r="F35" s="1"/>
      <c r="G35" s="2"/>
      <c r="H35" s="2"/>
      <c r="I35" s="2"/>
      <c r="J35" s="2"/>
      <c r="L35" s="2"/>
      <c r="N35" s="2"/>
      <c r="P35" s="2"/>
      <c r="R35" s="2"/>
      <c r="T35" s="2"/>
      <c r="V35" s="2"/>
      <c r="X35" s="2"/>
      <c r="Z35" s="2"/>
      <c r="AB35" s="2"/>
      <c r="AD35" s="2"/>
      <c r="AF35" s="2"/>
      <c r="AH35" s="2"/>
      <c r="AJ35" s="2"/>
      <c r="AL35" s="2"/>
      <c r="AN35" s="2"/>
      <c r="AP35" s="2"/>
      <c r="AR35" s="2"/>
    </row>
    <row r="36" spans="1:44" s="3" customFormat="1" ht="15" x14ac:dyDescent="0.25">
      <c r="A36" s="1"/>
      <c r="B36" s="1"/>
      <c r="C36"/>
      <c r="D36" s="1"/>
      <c r="E36" s="1"/>
      <c r="F36" s="1"/>
      <c r="G36" s="2"/>
      <c r="H36" s="2"/>
      <c r="I36" s="2"/>
      <c r="J36" s="2"/>
      <c r="L36" s="2"/>
      <c r="N36" s="2"/>
      <c r="P36" s="2"/>
      <c r="R36" s="2"/>
      <c r="T36" s="2"/>
      <c r="V36" s="2"/>
      <c r="X36" s="2"/>
      <c r="Z36" s="2"/>
      <c r="AB36" s="2"/>
      <c r="AD36" s="2"/>
      <c r="AF36" s="2"/>
      <c r="AH36" s="2"/>
      <c r="AJ36" s="2"/>
      <c r="AL36" s="2"/>
      <c r="AN36" s="2"/>
      <c r="AP36" s="2"/>
      <c r="AR36" s="2"/>
    </row>
    <row r="37" spans="1:44" s="3" customFormat="1" ht="15" x14ac:dyDescent="0.25">
      <c r="A37" s="1"/>
      <c r="B37" s="1"/>
      <c r="C37"/>
      <c r="D37" s="1"/>
      <c r="E37" s="1"/>
      <c r="F37" s="1"/>
      <c r="G37" s="2"/>
      <c r="H37" s="2"/>
      <c r="I37" s="2"/>
      <c r="J37" s="2"/>
      <c r="L37" s="2"/>
      <c r="N37" s="2"/>
      <c r="P37" s="2"/>
      <c r="R37" s="2"/>
      <c r="T37" s="2"/>
      <c r="V37" s="2"/>
      <c r="X37" s="2"/>
      <c r="Z37" s="2"/>
      <c r="AB37" s="2"/>
      <c r="AD37" s="2"/>
      <c r="AF37" s="2"/>
      <c r="AH37" s="2"/>
      <c r="AJ37" s="2"/>
      <c r="AL37" s="2"/>
      <c r="AN37" s="2"/>
      <c r="AP37" s="2"/>
      <c r="AR37" s="2"/>
    </row>
  </sheetData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34998626667073579"/>
  </sheetPr>
  <dimension ref="A1:BA31"/>
  <sheetViews>
    <sheetView zoomScale="75" workbookViewId="0">
      <pane xSplit="7" ySplit="7" topLeftCell="AH17" activePane="bottomRight" state="frozen"/>
      <selection pane="topRight" activeCell="H1" sqref="H1"/>
      <selection pane="bottomLeft" activeCell="A8" sqref="A8"/>
      <selection pane="bottomRight" activeCell="AQ6" sqref="AQ6"/>
    </sheetView>
  </sheetViews>
  <sheetFormatPr baseColWidth="10" defaultColWidth="11.42578125" defaultRowHeight="17.25" x14ac:dyDescent="0.25"/>
  <cols>
    <col min="1" max="1" width="4.140625" style="365" customWidth="1"/>
    <col min="2" max="2" width="37.42578125" style="365" hidden="1" customWidth="1"/>
    <col min="3" max="3" width="62.5703125" style="369" bestFit="1" customWidth="1"/>
    <col min="4" max="4" width="11.28515625" style="365" hidden="1" customWidth="1"/>
    <col min="5" max="5" width="14.7109375" style="365" hidden="1" customWidth="1"/>
    <col min="6" max="6" width="3.85546875" style="367" customWidth="1"/>
    <col min="7" max="7" width="16.42578125" style="365" customWidth="1"/>
    <col min="8" max="8" width="15.85546875" style="365" customWidth="1"/>
    <col min="9" max="9" width="16.42578125" style="368" customWidth="1"/>
    <col min="10" max="10" width="15.85546875" style="368" customWidth="1"/>
    <col min="11" max="11" width="16.7109375" style="368" customWidth="1"/>
    <col min="12" max="12" width="12.5703125" style="368" customWidth="1"/>
    <col min="13" max="13" width="16.42578125" style="368" customWidth="1"/>
    <col min="14" max="14" width="12.5703125" style="368" customWidth="1"/>
    <col min="15" max="15" width="16.42578125" style="368" customWidth="1"/>
    <col min="16" max="16" width="12.5703125" style="368" customWidth="1"/>
    <col min="17" max="17" width="16.42578125" style="368" customWidth="1"/>
    <col min="18" max="18" width="16" style="368" customWidth="1"/>
    <col min="19" max="19" width="11.42578125" style="289"/>
    <col min="20" max="20" width="15.7109375" style="369" customWidth="1"/>
    <col min="21" max="21" width="11.42578125" style="369"/>
    <col min="22" max="22" width="15.7109375" style="369" customWidth="1"/>
    <col min="23" max="23" width="11.42578125" style="369"/>
    <col min="24" max="24" width="15.7109375" style="369" customWidth="1"/>
    <col min="25" max="25" width="11.42578125" style="369"/>
    <col min="26" max="26" width="15.7109375" style="369" customWidth="1"/>
    <col min="27" max="27" width="11.42578125" style="369"/>
    <col min="28" max="28" width="15.7109375" style="369" customWidth="1"/>
    <col min="29" max="29" width="11.42578125" style="369"/>
    <col min="30" max="30" width="13.140625" style="289" customWidth="1"/>
    <col min="31" max="31" width="12.140625" style="369" customWidth="1"/>
    <col min="32" max="32" width="11.42578125" style="369"/>
    <col min="33" max="33" width="12.140625" style="369" customWidth="1"/>
    <col min="34" max="34" width="11" style="369" customWidth="1"/>
    <col min="35" max="35" width="12.140625" style="369" customWidth="1"/>
    <col min="36" max="36" width="13.42578125" style="369" customWidth="1"/>
    <col min="37" max="37" width="12.140625" style="369" bestFit="1" customWidth="1"/>
    <col min="38" max="38" width="11.42578125" style="369"/>
    <col min="39" max="39" width="15.7109375" style="370" bestFit="1" customWidth="1"/>
    <col min="40" max="40" width="11.42578125" style="369"/>
    <col min="41" max="41" width="14.140625" style="369" customWidth="1"/>
    <col min="42" max="16384" width="11.42578125" style="369"/>
  </cols>
  <sheetData>
    <row r="1" spans="1:53" s="279" customFormat="1" ht="13.5" customHeight="1" x14ac:dyDescent="0.25">
      <c r="A1" s="278"/>
      <c r="B1" s="278"/>
      <c r="D1" s="278"/>
      <c r="E1" s="278"/>
      <c r="F1" s="280"/>
      <c r="G1" s="278"/>
      <c r="H1" s="278"/>
      <c r="I1" s="278" t="s">
        <v>1587</v>
      </c>
      <c r="J1" s="278"/>
      <c r="K1" s="278" t="s">
        <v>1588</v>
      </c>
      <c r="L1" s="278"/>
      <c r="M1" s="278" t="s">
        <v>1589</v>
      </c>
      <c r="N1" s="278"/>
      <c r="O1" s="278" t="s">
        <v>1590</v>
      </c>
      <c r="P1" s="278"/>
      <c r="Q1" s="278" t="s">
        <v>1591</v>
      </c>
      <c r="R1" s="278"/>
      <c r="S1" s="784" t="s">
        <v>1592</v>
      </c>
      <c r="T1" s="778" t="s">
        <v>1593</v>
      </c>
      <c r="U1" s="778"/>
      <c r="V1" s="778" t="s">
        <v>1594</v>
      </c>
      <c r="W1" s="778"/>
      <c r="X1" s="778" t="s">
        <v>1595</v>
      </c>
      <c r="Y1" s="778"/>
      <c r="Z1" s="778" t="s">
        <v>1596</v>
      </c>
      <c r="AA1" s="778"/>
      <c r="AB1" s="778" t="s">
        <v>1597</v>
      </c>
      <c r="AC1" s="778"/>
      <c r="AD1" s="784" t="s">
        <v>1598</v>
      </c>
      <c r="AE1" s="778" t="s">
        <v>1593</v>
      </c>
      <c r="AF1" s="778"/>
      <c r="AG1" s="778" t="s">
        <v>1594</v>
      </c>
      <c r="AH1" s="778"/>
      <c r="AI1" s="778" t="s">
        <v>1595</v>
      </c>
      <c r="AJ1" s="778"/>
      <c r="AK1" s="778" t="s">
        <v>1596</v>
      </c>
      <c r="AL1" s="778"/>
      <c r="AM1" s="778" t="s">
        <v>1597</v>
      </c>
      <c r="AN1" s="778"/>
      <c r="AO1" s="778" t="s">
        <v>1599</v>
      </c>
      <c r="AP1" s="778"/>
    </row>
    <row r="2" spans="1:53" s="279" customFormat="1" x14ac:dyDescent="0.25">
      <c r="A2" s="278"/>
      <c r="B2" s="278"/>
      <c r="D2" s="278"/>
      <c r="E2" s="278"/>
      <c r="F2" s="280"/>
      <c r="G2" s="278"/>
      <c r="H2" s="278"/>
      <c r="I2" s="281" t="s">
        <v>1125</v>
      </c>
      <c r="J2" s="281"/>
      <c r="K2" s="281" t="s">
        <v>1125</v>
      </c>
      <c r="L2" s="281"/>
      <c r="M2" s="281" t="s">
        <v>1125</v>
      </c>
      <c r="N2" s="281"/>
      <c r="O2" s="281" t="s">
        <v>1125</v>
      </c>
      <c r="P2" s="281"/>
      <c r="Q2" s="281" t="s">
        <v>1125</v>
      </c>
      <c r="R2" s="281"/>
      <c r="S2" s="784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84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8"/>
      <c r="AP2" s="778"/>
    </row>
    <row r="3" spans="1:53" s="284" customFormat="1" ht="119.25" customHeight="1" x14ac:dyDescent="0.25">
      <c r="A3" s="783" t="s">
        <v>1600</v>
      </c>
      <c r="B3" s="783"/>
      <c r="C3" s="783"/>
      <c r="D3" s="282"/>
      <c r="E3" s="282"/>
      <c r="F3" s="283"/>
      <c r="G3" s="282"/>
      <c r="H3" s="282"/>
      <c r="I3" s="785" t="s">
        <v>1601</v>
      </c>
      <c r="J3" s="785"/>
      <c r="K3" s="785" t="s">
        <v>1602</v>
      </c>
      <c r="L3" s="785"/>
      <c r="M3" s="785" t="s">
        <v>1603</v>
      </c>
      <c r="N3" s="785"/>
      <c r="O3" s="785" t="s">
        <v>1604</v>
      </c>
      <c r="P3" s="785"/>
      <c r="Q3" s="785" t="s">
        <v>1605</v>
      </c>
      <c r="R3" s="785"/>
      <c r="S3" s="784"/>
      <c r="T3" s="780" t="s">
        <v>1606</v>
      </c>
      <c r="U3" s="780"/>
      <c r="V3" s="786" t="s">
        <v>1607</v>
      </c>
      <c r="W3" s="786"/>
      <c r="X3" s="786" t="s">
        <v>1608</v>
      </c>
      <c r="Y3" s="786"/>
      <c r="Z3" s="780" t="s">
        <v>1609</v>
      </c>
      <c r="AA3" s="780"/>
      <c r="AB3" s="780" t="s">
        <v>1610</v>
      </c>
      <c r="AC3" s="780"/>
      <c r="AD3" s="784"/>
      <c r="AE3" s="774" t="s">
        <v>1611</v>
      </c>
      <c r="AF3" s="774"/>
      <c r="AG3" s="776" t="s">
        <v>1612</v>
      </c>
      <c r="AH3" s="783"/>
      <c r="AI3" s="776" t="s">
        <v>1613</v>
      </c>
      <c r="AJ3" s="783"/>
      <c r="AK3" s="779" t="s">
        <v>1614</v>
      </c>
      <c r="AL3" s="780"/>
      <c r="AM3" s="779" t="s">
        <v>1615</v>
      </c>
      <c r="AN3" s="780"/>
      <c r="AO3" s="779" t="s">
        <v>1616</v>
      </c>
      <c r="AP3" s="780"/>
    </row>
    <row r="4" spans="1:53" s="278" customFormat="1" ht="22.5" customHeight="1" x14ac:dyDescent="0.2">
      <c r="A4" s="781" t="s">
        <v>56</v>
      </c>
      <c r="B4" s="285"/>
      <c r="C4" s="781" t="s">
        <v>2</v>
      </c>
      <c r="D4" s="782" t="s">
        <v>1617</v>
      </c>
      <c r="E4" s="285"/>
      <c r="F4" s="286"/>
      <c r="G4" s="285"/>
      <c r="H4" s="285"/>
      <c r="I4" s="776">
        <v>1</v>
      </c>
      <c r="J4" s="776"/>
      <c r="K4" s="776" t="s">
        <v>1618</v>
      </c>
      <c r="L4" s="776"/>
      <c r="M4" s="776" t="s">
        <v>1619</v>
      </c>
      <c r="N4" s="776"/>
      <c r="O4" s="776">
        <v>4</v>
      </c>
      <c r="P4" s="776"/>
      <c r="Q4" s="778">
        <v>5</v>
      </c>
      <c r="R4" s="778"/>
      <c r="S4" s="784"/>
      <c r="AD4" s="784"/>
      <c r="AE4" s="773" t="s">
        <v>1620</v>
      </c>
      <c r="AF4" s="774"/>
      <c r="AG4" s="773"/>
      <c r="AH4" s="774"/>
      <c r="AI4" s="773" t="s">
        <v>1621</v>
      </c>
      <c r="AJ4" s="774"/>
      <c r="AK4" s="775" t="s">
        <v>1622</v>
      </c>
      <c r="AL4" s="776"/>
      <c r="AM4" s="777"/>
      <c r="AN4" s="778"/>
      <c r="AO4" s="777" t="s">
        <v>1623</v>
      </c>
      <c r="AP4" s="778"/>
    </row>
    <row r="5" spans="1:53" s="291" customFormat="1" ht="13.5" customHeight="1" x14ac:dyDescent="0.2">
      <c r="A5" s="781"/>
      <c r="B5" s="285" t="s">
        <v>1624</v>
      </c>
      <c r="C5" s="781"/>
      <c r="D5" s="782"/>
      <c r="E5" s="285" t="s">
        <v>1625</v>
      </c>
      <c r="F5" s="286"/>
      <c r="G5" s="285" t="s">
        <v>1052</v>
      </c>
      <c r="H5" s="285" t="s">
        <v>1053</v>
      </c>
      <c r="I5" s="287" t="s">
        <v>137</v>
      </c>
      <c r="J5" s="287" t="s">
        <v>1053</v>
      </c>
      <c r="K5" s="287" t="s">
        <v>137</v>
      </c>
      <c r="L5" s="287" t="s">
        <v>1053</v>
      </c>
      <c r="M5" s="287" t="s">
        <v>137</v>
      </c>
      <c r="N5" s="287" t="s">
        <v>1053</v>
      </c>
      <c r="O5" s="287" t="s">
        <v>137</v>
      </c>
      <c r="P5" s="287" t="s">
        <v>1053</v>
      </c>
      <c r="Q5" s="281" t="s">
        <v>137</v>
      </c>
      <c r="R5" s="281" t="s">
        <v>1053</v>
      </c>
      <c r="S5" s="784"/>
      <c r="T5" s="288" t="s">
        <v>137</v>
      </c>
      <c r="U5" s="288" t="s">
        <v>1053</v>
      </c>
      <c r="V5" s="288" t="s">
        <v>137</v>
      </c>
      <c r="W5" s="288" t="s">
        <v>1053</v>
      </c>
      <c r="X5" s="288" t="s">
        <v>137</v>
      </c>
      <c r="Y5" s="288" t="s">
        <v>1053</v>
      </c>
      <c r="Z5" s="287" t="s">
        <v>137</v>
      </c>
      <c r="AA5" s="287" t="s">
        <v>1053</v>
      </c>
      <c r="AB5" s="281" t="s">
        <v>137</v>
      </c>
      <c r="AC5" s="281" t="s">
        <v>1053</v>
      </c>
      <c r="AD5" s="289"/>
      <c r="AE5" s="288" t="s">
        <v>137</v>
      </c>
      <c r="AF5" s="288" t="s">
        <v>1053</v>
      </c>
      <c r="AG5" s="288" t="s">
        <v>137</v>
      </c>
      <c r="AH5" s="288" t="s">
        <v>1053</v>
      </c>
      <c r="AI5" s="288" t="s">
        <v>137</v>
      </c>
      <c r="AJ5" s="288" t="s">
        <v>1053</v>
      </c>
      <c r="AK5" s="287" t="s">
        <v>137</v>
      </c>
      <c r="AL5" s="287" t="s">
        <v>1053</v>
      </c>
      <c r="AM5" s="290" t="s">
        <v>137</v>
      </c>
      <c r="AN5" s="281" t="s">
        <v>1053</v>
      </c>
      <c r="AO5" s="281" t="s">
        <v>137</v>
      </c>
      <c r="AP5" s="281" t="s">
        <v>1053</v>
      </c>
    </row>
    <row r="6" spans="1:53" s="305" customFormat="1" ht="18.75" x14ac:dyDescent="0.2">
      <c r="A6" s="292">
        <v>1</v>
      </c>
      <c r="B6" s="293" t="s">
        <v>1626</v>
      </c>
      <c r="C6" s="268" t="s">
        <v>1627</v>
      </c>
      <c r="D6" s="268" t="s">
        <v>1295</v>
      </c>
      <c r="E6" s="268"/>
      <c r="F6" s="294"/>
      <c r="G6" s="295">
        <v>2500</v>
      </c>
      <c r="H6" s="296">
        <v>10347</v>
      </c>
      <c r="I6" s="295">
        <v>3600</v>
      </c>
      <c r="J6" s="296">
        <v>10347</v>
      </c>
      <c r="K6" s="297">
        <v>3200</v>
      </c>
      <c r="L6" s="296">
        <v>10348</v>
      </c>
      <c r="M6" s="297">
        <v>2800</v>
      </c>
      <c r="N6" s="296">
        <v>10362</v>
      </c>
      <c r="O6" s="295">
        <v>3200</v>
      </c>
      <c r="P6" s="296" t="s">
        <v>1628</v>
      </c>
      <c r="Q6" s="295">
        <v>3200</v>
      </c>
      <c r="R6" s="292" t="s">
        <v>1629</v>
      </c>
      <c r="S6" s="298"/>
      <c r="T6" s="299">
        <v>3200</v>
      </c>
      <c r="U6" s="296" t="s">
        <v>1630</v>
      </c>
      <c r="V6" s="299">
        <v>3200</v>
      </c>
      <c r="W6" s="296" t="s">
        <v>1630</v>
      </c>
      <c r="X6" s="299">
        <v>3520</v>
      </c>
      <c r="Y6" s="296" t="s">
        <v>1117</v>
      </c>
      <c r="Z6" s="299">
        <v>3360</v>
      </c>
      <c r="AA6" s="296" t="s">
        <v>1631</v>
      </c>
      <c r="AB6" s="299">
        <v>3360</v>
      </c>
      <c r="AC6" s="292" t="s">
        <v>1632</v>
      </c>
      <c r="AD6" s="298"/>
      <c r="AE6" s="300">
        <v>3360</v>
      </c>
      <c r="AF6" s="301" t="s">
        <v>1633</v>
      </c>
      <c r="AG6" s="300">
        <v>3200</v>
      </c>
      <c r="AH6" s="301" t="s">
        <v>1633</v>
      </c>
      <c r="AI6" s="302">
        <v>3360</v>
      </c>
      <c r="AJ6" s="301" t="s">
        <v>1634</v>
      </c>
      <c r="AK6" s="303">
        <v>3520</v>
      </c>
      <c r="AL6" s="296" t="s">
        <v>1635</v>
      </c>
      <c r="AM6" s="304">
        <v>3360</v>
      </c>
      <c r="AN6" s="292" t="s">
        <v>1635</v>
      </c>
      <c r="AO6" s="304">
        <v>3200</v>
      </c>
      <c r="AP6" s="305" t="s">
        <v>1635</v>
      </c>
    </row>
    <row r="7" spans="1:53" s="305" customFormat="1" ht="18.75" customHeight="1" x14ac:dyDescent="0.25">
      <c r="A7" s="292">
        <v>2</v>
      </c>
      <c r="B7" s="306"/>
      <c r="C7" s="268" t="s">
        <v>1636</v>
      </c>
      <c r="D7" s="296" t="s">
        <v>58</v>
      </c>
      <c r="E7" s="296">
        <v>82960</v>
      </c>
      <c r="F7" s="307"/>
      <c r="G7" s="295">
        <v>2500</v>
      </c>
      <c r="H7" s="296">
        <v>9968</v>
      </c>
      <c r="I7" s="295">
        <v>3200</v>
      </c>
      <c r="J7" s="296">
        <v>9968</v>
      </c>
      <c r="K7" s="295">
        <v>3200</v>
      </c>
      <c r="L7" s="308" t="s">
        <v>1637</v>
      </c>
      <c r="M7" s="295">
        <v>3200</v>
      </c>
      <c r="N7" s="296">
        <v>10358</v>
      </c>
      <c r="O7" s="295">
        <v>3200</v>
      </c>
      <c r="P7" s="296">
        <v>10921</v>
      </c>
      <c r="Q7" s="295">
        <v>3200</v>
      </c>
      <c r="R7" s="292">
        <v>11243</v>
      </c>
      <c r="S7" s="298"/>
      <c r="T7" s="299">
        <v>3200</v>
      </c>
      <c r="U7" s="296" t="s">
        <v>1638</v>
      </c>
      <c r="V7" s="299">
        <v>3200</v>
      </c>
      <c r="W7" s="308" t="s">
        <v>1639</v>
      </c>
      <c r="X7" s="299">
        <v>3360</v>
      </c>
      <c r="Y7" s="296" t="s">
        <v>1640</v>
      </c>
      <c r="Z7" s="299">
        <v>3200</v>
      </c>
      <c r="AA7" s="296" t="s">
        <v>1641</v>
      </c>
      <c r="AB7" s="299">
        <v>3200</v>
      </c>
      <c r="AC7" s="292" t="s">
        <v>1642</v>
      </c>
      <c r="AD7" s="298"/>
      <c r="AE7" s="309">
        <v>3200</v>
      </c>
      <c r="AF7" s="301" t="s">
        <v>1643</v>
      </c>
      <c r="AG7" s="300">
        <v>3200</v>
      </c>
      <c r="AH7" s="301" t="s">
        <v>1644</v>
      </c>
      <c r="AI7" s="300">
        <v>3200</v>
      </c>
      <c r="AJ7" s="301" t="s">
        <v>1645</v>
      </c>
      <c r="AK7" s="310">
        <v>3200</v>
      </c>
      <c r="AL7" s="296" t="s">
        <v>1646</v>
      </c>
      <c r="AM7" s="311">
        <v>3200</v>
      </c>
      <c r="AN7" s="292" t="s">
        <v>1647</v>
      </c>
      <c r="AO7" s="304">
        <v>3200</v>
      </c>
      <c r="AP7" s="305" t="s">
        <v>1648</v>
      </c>
    </row>
    <row r="8" spans="1:53" s="305" customFormat="1" ht="18.75" x14ac:dyDescent="0.25">
      <c r="A8" s="292">
        <f>+A7+1</f>
        <v>3</v>
      </c>
      <c r="B8" s="306"/>
      <c r="C8" s="268" t="s">
        <v>1649</v>
      </c>
      <c r="D8" s="296" t="s">
        <v>59</v>
      </c>
      <c r="E8" s="296" t="s">
        <v>1650</v>
      </c>
      <c r="F8" s="307"/>
      <c r="G8" s="295">
        <v>2500</v>
      </c>
      <c r="H8" s="296">
        <v>9969</v>
      </c>
      <c r="I8" s="295">
        <v>3840</v>
      </c>
      <c r="J8" s="296">
        <v>9969</v>
      </c>
      <c r="K8" s="295">
        <v>3850</v>
      </c>
      <c r="L8" s="296">
        <v>10215</v>
      </c>
      <c r="M8" s="295">
        <v>3850</v>
      </c>
      <c r="N8" s="296">
        <v>10350</v>
      </c>
      <c r="O8" s="295">
        <v>3850</v>
      </c>
      <c r="P8" s="296">
        <v>10889</v>
      </c>
      <c r="Q8" s="295">
        <v>3850</v>
      </c>
      <c r="R8" s="292" t="s">
        <v>1651</v>
      </c>
      <c r="S8" s="298"/>
      <c r="T8" s="299">
        <v>3850</v>
      </c>
      <c r="U8" s="296" t="s">
        <v>1652</v>
      </c>
      <c r="V8" s="299">
        <v>3850</v>
      </c>
      <c r="W8" s="296" t="s">
        <v>1653</v>
      </c>
      <c r="X8" s="299">
        <v>3850</v>
      </c>
      <c r="Y8" s="296" t="s">
        <v>1654</v>
      </c>
      <c r="Z8" s="299">
        <v>3850</v>
      </c>
      <c r="AA8" s="296" t="s">
        <v>1655</v>
      </c>
      <c r="AB8" s="299">
        <v>3850</v>
      </c>
      <c r="AC8" s="292" t="s">
        <v>1656</v>
      </c>
      <c r="AD8" s="298"/>
      <c r="AE8" s="309">
        <v>3850</v>
      </c>
      <c r="AF8" s="301" t="s">
        <v>1657</v>
      </c>
      <c r="AG8" s="312">
        <v>3850</v>
      </c>
      <c r="AH8" s="301" t="s">
        <v>1658</v>
      </c>
      <c r="AI8" s="300">
        <v>3850</v>
      </c>
      <c r="AJ8" s="301" t="s">
        <v>1659</v>
      </c>
      <c r="AK8" s="310">
        <v>3850</v>
      </c>
      <c r="AL8" s="296" t="s">
        <v>1660</v>
      </c>
      <c r="AM8" s="313">
        <v>3850</v>
      </c>
      <c r="AN8" s="292" t="s">
        <v>1661</v>
      </c>
      <c r="AO8" s="314">
        <v>4042.5</v>
      </c>
      <c r="AP8" s="305" t="s">
        <v>1662</v>
      </c>
    </row>
    <row r="9" spans="1:53" s="318" customFormat="1" ht="18.75" x14ac:dyDescent="0.25">
      <c r="A9" s="315">
        <f t="shared" ref="A9:A23" si="0">+A8+1</f>
        <v>4</v>
      </c>
      <c r="B9" s="316"/>
      <c r="C9" s="268" t="s">
        <v>1663</v>
      </c>
      <c r="D9" s="296" t="s">
        <v>59</v>
      </c>
      <c r="E9" s="296" t="s">
        <v>1650</v>
      </c>
      <c r="F9" s="307"/>
      <c r="G9" s="295">
        <v>2500</v>
      </c>
      <c r="H9" s="296">
        <v>9980</v>
      </c>
      <c r="I9" s="317">
        <v>4454.3999999999996</v>
      </c>
      <c r="J9" s="296">
        <v>9980</v>
      </c>
      <c r="K9" s="317">
        <v>4454.3999999999996</v>
      </c>
      <c r="L9" s="296">
        <v>10080</v>
      </c>
      <c r="M9" s="770" t="s">
        <v>528</v>
      </c>
      <c r="N9" s="770"/>
      <c r="O9" s="770"/>
      <c r="P9" s="770"/>
      <c r="Q9" s="770"/>
      <c r="R9" s="770"/>
      <c r="S9" s="298"/>
      <c r="T9" s="771" t="s">
        <v>528</v>
      </c>
      <c r="U9" s="771"/>
      <c r="V9" s="771"/>
      <c r="W9" s="771"/>
      <c r="X9" s="771"/>
      <c r="Y9" s="771"/>
      <c r="Z9" s="771"/>
      <c r="AA9" s="771"/>
      <c r="AB9" s="771"/>
      <c r="AC9" s="771"/>
      <c r="AD9" s="298"/>
      <c r="AE9" s="772" t="s">
        <v>528</v>
      </c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</row>
    <row r="10" spans="1:53" s="305" customFormat="1" ht="20.25" x14ac:dyDescent="0.3">
      <c r="A10" s="292">
        <f t="shared" si="0"/>
        <v>5</v>
      </c>
      <c r="B10" s="319" t="s">
        <v>1664</v>
      </c>
      <c r="C10" s="268" t="s">
        <v>1665</v>
      </c>
      <c r="D10" s="296"/>
      <c r="E10" s="296"/>
      <c r="F10" s="307"/>
      <c r="G10" s="295">
        <v>1900</v>
      </c>
      <c r="H10" s="296">
        <v>9970</v>
      </c>
      <c r="I10" s="295">
        <v>3200</v>
      </c>
      <c r="J10" s="296">
        <v>9970</v>
      </c>
      <c r="K10" s="295">
        <v>3200</v>
      </c>
      <c r="L10" s="296">
        <v>10216</v>
      </c>
      <c r="M10" s="295">
        <v>3200</v>
      </c>
      <c r="N10" s="296">
        <v>10539</v>
      </c>
      <c r="O10" s="295">
        <v>3200</v>
      </c>
      <c r="P10" s="296">
        <v>11244</v>
      </c>
      <c r="Q10" s="295">
        <v>3200</v>
      </c>
      <c r="R10" s="292">
        <v>192</v>
      </c>
      <c r="S10" s="298"/>
      <c r="T10" s="299">
        <v>3200</v>
      </c>
      <c r="U10" s="296" t="s">
        <v>1666</v>
      </c>
      <c r="V10" s="299">
        <v>3520</v>
      </c>
      <c r="W10" s="296" t="s">
        <v>1667</v>
      </c>
      <c r="X10" s="299">
        <v>3360</v>
      </c>
      <c r="Y10" s="296" t="s">
        <v>1667</v>
      </c>
      <c r="Z10" s="299">
        <v>3200</v>
      </c>
      <c r="AA10" s="296" t="s">
        <v>1667</v>
      </c>
      <c r="AB10" s="299">
        <v>3200</v>
      </c>
      <c r="AC10" s="292" t="s">
        <v>1668</v>
      </c>
      <c r="AD10" s="298"/>
      <c r="AE10" s="300">
        <v>3200</v>
      </c>
      <c r="AF10" s="301" t="s">
        <v>1669</v>
      </c>
      <c r="AG10" s="300">
        <v>3200</v>
      </c>
      <c r="AH10" s="301" t="s">
        <v>1670</v>
      </c>
      <c r="AI10" s="302">
        <v>3200</v>
      </c>
      <c r="AJ10" s="301" t="s">
        <v>1671</v>
      </c>
      <c r="AK10" s="302">
        <v>3200</v>
      </c>
      <c r="AL10" s="296" t="s">
        <v>1671</v>
      </c>
      <c r="AM10" s="304">
        <v>3350</v>
      </c>
      <c r="AN10" s="292" t="s">
        <v>1672</v>
      </c>
      <c r="AO10" s="314">
        <v>3200</v>
      </c>
      <c r="AP10" s="305" t="s">
        <v>1673</v>
      </c>
    </row>
    <row r="11" spans="1:53" s="305" customFormat="1" ht="19.5" x14ac:dyDescent="0.25">
      <c r="A11" s="292">
        <f t="shared" si="0"/>
        <v>6</v>
      </c>
      <c r="B11" s="320" t="s">
        <v>1674</v>
      </c>
      <c r="C11" s="268" t="s">
        <v>1675</v>
      </c>
      <c r="D11" s="296" t="s">
        <v>58</v>
      </c>
      <c r="E11" s="296">
        <v>80191</v>
      </c>
      <c r="F11" s="307"/>
      <c r="G11" s="295">
        <v>2500</v>
      </c>
      <c r="H11" s="296">
        <v>9971</v>
      </c>
      <c r="I11" s="295">
        <v>3200</v>
      </c>
      <c r="J11" s="296">
        <v>9971</v>
      </c>
      <c r="K11" s="295">
        <v>3200</v>
      </c>
      <c r="L11" s="296">
        <v>10355</v>
      </c>
      <c r="M11" s="295">
        <v>3200</v>
      </c>
      <c r="N11" s="296">
        <v>10890</v>
      </c>
      <c r="O11" s="295">
        <v>3200</v>
      </c>
      <c r="P11" s="296">
        <v>10890</v>
      </c>
      <c r="Q11" s="295">
        <v>3200</v>
      </c>
      <c r="R11" s="292">
        <v>11245</v>
      </c>
      <c r="S11" s="298"/>
      <c r="T11" s="299">
        <v>3200</v>
      </c>
      <c r="U11" s="296" t="s">
        <v>1676</v>
      </c>
      <c r="V11" s="299">
        <v>3200</v>
      </c>
      <c r="W11" s="296" t="s">
        <v>1676</v>
      </c>
      <c r="X11" s="299">
        <v>3200</v>
      </c>
      <c r="Y11" s="296" t="s">
        <v>1676</v>
      </c>
      <c r="Z11" s="299">
        <v>3200</v>
      </c>
      <c r="AA11" s="296" t="s">
        <v>1677</v>
      </c>
      <c r="AB11" s="299">
        <v>3200</v>
      </c>
      <c r="AC11" s="292" t="s">
        <v>1678</v>
      </c>
      <c r="AD11" s="298"/>
      <c r="AE11" s="309">
        <v>3200</v>
      </c>
      <c r="AF11" s="301" t="s">
        <v>1679</v>
      </c>
      <c r="AG11" s="310">
        <v>3200</v>
      </c>
      <c r="AH11" s="301" t="s">
        <v>1680</v>
      </c>
      <c r="AI11" s="310">
        <v>3200</v>
      </c>
      <c r="AJ11" s="301" t="s">
        <v>1680</v>
      </c>
      <c r="AK11" s="302">
        <v>3200</v>
      </c>
      <c r="AL11" s="296" t="s">
        <v>1681</v>
      </c>
      <c r="AM11" s="304">
        <v>3360</v>
      </c>
      <c r="AN11" s="292" t="s">
        <v>1682</v>
      </c>
      <c r="AO11" s="304">
        <v>3200</v>
      </c>
      <c r="AP11" s="305" t="s">
        <v>1682</v>
      </c>
    </row>
    <row r="12" spans="1:53" s="305" customFormat="1" ht="18.75" x14ac:dyDescent="0.25">
      <c r="A12" s="292">
        <v>7</v>
      </c>
      <c r="B12" s="306"/>
      <c r="C12" s="268" t="s">
        <v>1683</v>
      </c>
      <c r="D12" s="296"/>
      <c r="E12" s="296"/>
      <c r="F12" s="307"/>
      <c r="G12" s="295">
        <v>1900</v>
      </c>
      <c r="H12" s="296">
        <v>9972</v>
      </c>
      <c r="I12" s="295">
        <v>3200</v>
      </c>
      <c r="J12" s="296">
        <v>9972</v>
      </c>
      <c r="K12" s="295">
        <v>3200</v>
      </c>
      <c r="L12" s="296" t="s">
        <v>1684</v>
      </c>
      <c r="M12" s="295">
        <v>3200</v>
      </c>
      <c r="N12" s="296" t="s">
        <v>1685</v>
      </c>
      <c r="O12" s="321">
        <v>3200</v>
      </c>
      <c r="P12" s="296" t="s">
        <v>1686</v>
      </c>
      <c r="Q12" s="321">
        <v>3200</v>
      </c>
      <c r="R12" s="292" t="s">
        <v>1686</v>
      </c>
      <c r="S12" s="298"/>
      <c r="T12" s="299">
        <v>3520</v>
      </c>
      <c r="U12" s="296" t="s">
        <v>1686</v>
      </c>
      <c r="V12" s="299">
        <v>3200</v>
      </c>
      <c r="W12" s="296" t="s">
        <v>1687</v>
      </c>
      <c r="X12" s="299">
        <v>3520</v>
      </c>
      <c r="Y12" s="296" t="s">
        <v>1687</v>
      </c>
      <c r="Z12" s="299">
        <v>3200</v>
      </c>
      <c r="AA12" s="296" t="s">
        <v>1117</v>
      </c>
      <c r="AB12" s="322">
        <v>4160</v>
      </c>
      <c r="AC12" s="323" t="s">
        <v>1688</v>
      </c>
      <c r="AD12" s="298"/>
      <c r="AE12" s="300">
        <v>2340</v>
      </c>
      <c r="AF12" s="301" t="s">
        <v>1688</v>
      </c>
      <c r="AG12" s="302">
        <v>3200</v>
      </c>
      <c r="AH12" s="301" t="s">
        <v>1689</v>
      </c>
      <c r="AI12" s="324">
        <v>3200</v>
      </c>
      <c r="AJ12" s="301" t="s">
        <v>1690</v>
      </c>
      <c r="AK12" s="325">
        <v>3200</v>
      </c>
      <c r="AL12" s="296" t="s">
        <v>1691</v>
      </c>
      <c r="AM12" s="326">
        <v>3200</v>
      </c>
      <c r="AN12" s="292" t="s">
        <v>1692</v>
      </c>
      <c r="AO12" s="326">
        <v>3200</v>
      </c>
      <c r="AP12" s="305" t="s">
        <v>1692</v>
      </c>
    </row>
    <row r="13" spans="1:53" s="305" customFormat="1" ht="18.75" x14ac:dyDescent="0.25">
      <c r="A13" s="292">
        <v>8</v>
      </c>
      <c r="B13" s="306"/>
      <c r="C13" s="268" t="s">
        <v>1577</v>
      </c>
      <c r="D13" s="296" t="s">
        <v>58</v>
      </c>
      <c r="E13" s="296">
        <v>81086</v>
      </c>
      <c r="F13" s="307"/>
      <c r="G13" s="317">
        <v>2500</v>
      </c>
      <c r="H13" s="296">
        <v>9973</v>
      </c>
      <c r="I13" s="317">
        <v>3200</v>
      </c>
      <c r="J13" s="296">
        <v>9973</v>
      </c>
      <c r="K13" s="321">
        <v>2600</v>
      </c>
      <c r="L13" s="296">
        <v>10081</v>
      </c>
      <c r="M13" s="317">
        <v>3200</v>
      </c>
      <c r="N13" s="296">
        <v>10364</v>
      </c>
      <c r="O13" s="317">
        <v>3200</v>
      </c>
      <c r="P13" s="296">
        <v>10922</v>
      </c>
      <c r="Q13" s="317">
        <v>3200</v>
      </c>
      <c r="R13" s="292">
        <v>196</v>
      </c>
      <c r="S13" s="298"/>
      <c r="T13" s="327">
        <v>3200</v>
      </c>
      <c r="U13" s="296" t="s">
        <v>1693</v>
      </c>
      <c r="V13" s="327">
        <v>3200</v>
      </c>
      <c r="W13" s="296" t="s">
        <v>1694</v>
      </c>
      <c r="X13" s="327">
        <v>3200</v>
      </c>
      <c r="Y13" s="296" t="s">
        <v>1695</v>
      </c>
      <c r="Z13" s="328">
        <v>0</v>
      </c>
      <c r="AA13" s="296"/>
      <c r="AB13" s="327">
        <v>3360</v>
      </c>
      <c r="AC13" s="292" t="s">
        <v>1696</v>
      </c>
      <c r="AD13" s="298"/>
      <c r="AE13" s="329">
        <v>3200</v>
      </c>
      <c r="AF13" s="301" t="s">
        <v>1696</v>
      </c>
      <c r="AG13" s="330" t="s">
        <v>187</v>
      </c>
      <c r="AH13" s="301"/>
      <c r="AI13" s="330" t="s">
        <v>187</v>
      </c>
      <c r="AJ13" s="301"/>
      <c r="AK13" s="331">
        <v>3200</v>
      </c>
      <c r="AL13" s="296" t="s">
        <v>1697</v>
      </c>
      <c r="AM13" s="332">
        <v>3200</v>
      </c>
      <c r="AN13" s="292" t="s">
        <v>1698</v>
      </c>
      <c r="AO13" s="305" t="s">
        <v>1699</v>
      </c>
    </row>
    <row r="14" spans="1:53" s="305" customFormat="1" ht="18.75" x14ac:dyDescent="0.25">
      <c r="A14" s="292">
        <f t="shared" si="0"/>
        <v>9</v>
      </c>
      <c r="B14" s="306"/>
      <c r="C14" s="268" t="s">
        <v>1700</v>
      </c>
      <c r="D14" s="296" t="s">
        <v>58</v>
      </c>
      <c r="E14" s="296">
        <v>81186</v>
      </c>
      <c r="F14" s="307"/>
      <c r="G14" s="295">
        <v>1900</v>
      </c>
      <c r="H14" s="296">
        <v>9974</v>
      </c>
      <c r="I14" s="295">
        <v>3200</v>
      </c>
      <c r="J14" s="296">
        <v>9974</v>
      </c>
      <c r="K14" s="295">
        <v>3200</v>
      </c>
      <c r="L14" s="296">
        <v>10529</v>
      </c>
      <c r="M14" s="295">
        <v>3200</v>
      </c>
      <c r="N14" s="296">
        <v>10365</v>
      </c>
      <c r="O14" s="317">
        <v>3200</v>
      </c>
      <c r="P14" s="296">
        <v>10891</v>
      </c>
      <c r="Q14" s="317">
        <v>3200</v>
      </c>
      <c r="R14" s="292">
        <v>11246</v>
      </c>
      <c r="S14" s="298"/>
      <c r="T14" s="299">
        <v>3200</v>
      </c>
      <c r="U14" s="296" t="s">
        <v>1701</v>
      </c>
      <c r="V14" s="299">
        <v>3200</v>
      </c>
      <c r="W14" s="296" t="s">
        <v>1701</v>
      </c>
      <c r="X14" s="299">
        <v>3200</v>
      </c>
      <c r="Y14" s="296" t="s">
        <v>1702</v>
      </c>
      <c r="Z14" s="299">
        <v>3200</v>
      </c>
      <c r="AA14" s="296" t="s">
        <v>1703</v>
      </c>
      <c r="AB14" s="299">
        <v>3200</v>
      </c>
      <c r="AC14" s="292" t="s">
        <v>1704</v>
      </c>
      <c r="AD14" s="298"/>
      <c r="AE14" s="329">
        <v>3200</v>
      </c>
      <c r="AF14" s="301" t="s">
        <v>1705</v>
      </c>
      <c r="AG14" s="333">
        <v>3200</v>
      </c>
      <c r="AH14" s="301" t="s">
        <v>1706</v>
      </c>
      <c r="AI14" s="334">
        <v>3200</v>
      </c>
      <c r="AJ14" s="301" t="s">
        <v>1707</v>
      </c>
      <c r="AK14" s="331">
        <v>3200</v>
      </c>
      <c r="AL14" s="296" t="s">
        <v>1708</v>
      </c>
      <c r="AM14" s="311">
        <v>3200</v>
      </c>
      <c r="AN14" s="292" t="s">
        <v>1709</v>
      </c>
      <c r="AO14" s="335">
        <v>3200</v>
      </c>
      <c r="AP14" s="305" t="s">
        <v>1710</v>
      </c>
    </row>
    <row r="15" spans="1:53" s="318" customFormat="1" ht="18.75" x14ac:dyDescent="0.25">
      <c r="A15" s="315">
        <f t="shared" si="0"/>
        <v>10</v>
      </c>
      <c r="B15" s="316"/>
      <c r="C15" s="268" t="s">
        <v>1711</v>
      </c>
      <c r="D15" s="296"/>
      <c r="E15" s="296"/>
      <c r="F15" s="307"/>
      <c r="G15" s="297">
        <v>2500</v>
      </c>
      <c r="H15" s="296">
        <v>9977</v>
      </c>
      <c r="I15" s="336">
        <v>3200</v>
      </c>
      <c r="J15" s="296"/>
      <c r="K15" s="336">
        <v>3200</v>
      </c>
      <c r="L15" s="296"/>
      <c r="M15" s="337">
        <v>3200</v>
      </c>
      <c r="N15" s="338"/>
      <c r="O15" s="770" t="s">
        <v>528</v>
      </c>
      <c r="P15" s="770"/>
      <c r="Q15" s="770"/>
      <c r="R15" s="770"/>
      <c r="S15" s="298"/>
      <c r="T15" s="771" t="s">
        <v>528</v>
      </c>
      <c r="U15" s="771"/>
      <c r="V15" s="771"/>
      <c r="W15" s="771"/>
      <c r="X15" s="771"/>
      <c r="Y15" s="771"/>
      <c r="Z15" s="771"/>
      <c r="AA15" s="771"/>
      <c r="AB15" s="771"/>
      <c r="AC15" s="771"/>
      <c r="AD15" s="298"/>
      <c r="AE15" s="772" t="s">
        <v>528</v>
      </c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</row>
    <row r="16" spans="1:53" s="305" customFormat="1" ht="18.75" x14ac:dyDescent="0.25">
      <c r="A16" s="292">
        <f t="shared" si="0"/>
        <v>11</v>
      </c>
      <c r="B16" s="306"/>
      <c r="C16" s="268" t="s">
        <v>1712</v>
      </c>
      <c r="D16" s="296" t="s">
        <v>58</v>
      </c>
      <c r="E16" s="296">
        <v>81186</v>
      </c>
      <c r="F16" s="307"/>
      <c r="G16" s="295">
        <v>1900</v>
      </c>
      <c r="H16" s="296">
        <v>9976</v>
      </c>
      <c r="I16" s="295">
        <v>3200</v>
      </c>
      <c r="J16" s="296">
        <v>9976</v>
      </c>
      <c r="K16" s="295">
        <v>3200</v>
      </c>
      <c r="L16" s="296">
        <v>10530</v>
      </c>
      <c r="M16" s="295">
        <v>3200</v>
      </c>
      <c r="N16" s="296">
        <v>10366</v>
      </c>
      <c r="O16" s="317">
        <v>3200</v>
      </c>
      <c r="P16" s="296">
        <v>10892</v>
      </c>
      <c r="Q16" s="317">
        <v>3200</v>
      </c>
      <c r="R16" s="292">
        <v>11247</v>
      </c>
      <c r="S16" s="298"/>
      <c r="T16" s="299">
        <v>3200</v>
      </c>
      <c r="U16" s="296" t="s">
        <v>1701</v>
      </c>
      <c r="V16" s="299">
        <v>3200</v>
      </c>
      <c r="W16" s="296" t="s">
        <v>1701</v>
      </c>
      <c r="X16" s="299">
        <v>3200</v>
      </c>
      <c r="Y16" s="296" t="s">
        <v>1702</v>
      </c>
      <c r="Z16" s="299">
        <v>3200</v>
      </c>
      <c r="AA16" s="296" t="s">
        <v>1703</v>
      </c>
      <c r="AB16" s="299">
        <v>3200</v>
      </c>
      <c r="AC16" s="292" t="s">
        <v>1704</v>
      </c>
      <c r="AD16" s="298"/>
      <c r="AE16" s="329">
        <v>3200</v>
      </c>
      <c r="AF16" s="301" t="s">
        <v>1705</v>
      </c>
      <c r="AG16" s="333">
        <v>3200</v>
      </c>
      <c r="AH16" s="301" t="s">
        <v>1706</v>
      </c>
      <c r="AI16" s="334">
        <v>3200</v>
      </c>
      <c r="AJ16" s="301" t="s">
        <v>1713</v>
      </c>
      <c r="AK16" s="331">
        <v>3200</v>
      </c>
      <c r="AL16" s="296" t="s">
        <v>1708</v>
      </c>
      <c r="AM16" s="311">
        <v>3200</v>
      </c>
      <c r="AN16" s="339" t="s">
        <v>1709</v>
      </c>
      <c r="AO16" s="335">
        <v>3200</v>
      </c>
      <c r="AP16" s="305" t="s">
        <v>1710</v>
      </c>
    </row>
    <row r="17" spans="1:44" s="305" customFormat="1" ht="18.75" x14ac:dyDescent="0.25">
      <c r="A17" s="292">
        <v>12</v>
      </c>
      <c r="B17" s="306"/>
      <c r="C17" s="268" t="s">
        <v>1714</v>
      </c>
      <c r="D17" s="296" t="s">
        <v>59</v>
      </c>
      <c r="E17" s="296" t="s">
        <v>1650</v>
      </c>
      <c r="F17" s="307"/>
      <c r="G17" s="317">
        <v>2500</v>
      </c>
      <c r="H17" s="296">
        <v>10349</v>
      </c>
      <c r="I17" s="317">
        <v>3840</v>
      </c>
      <c r="J17" s="296">
        <v>10349</v>
      </c>
      <c r="K17" s="317">
        <v>3840</v>
      </c>
      <c r="L17" s="296">
        <v>10351</v>
      </c>
      <c r="M17" s="317">
        <v>3840</v>
      </c>
      <c r="N17" s="296">
        <v>10370</v>
      </c>
      <c r="O17" s="317">
        <v>3840</v>
      </c>
      <c r="P17" s="296">
        <v>10894</v>
      </c>
      <c r="Q17" s="321">
        <v>3840</v>
      </c>
      <c r="R17" s="292">
        <v>133</v>
      </c>
      <c r="S17" s="298"/>
      <c r="T17" s="327">
        <v>3840</v>
      </c>
      <c r="U17" s="296" t="s">
        <v>1715</v>
      </c>
      <c r="V17" s="299">
        <v>3840</v>
      </c>
      <c r="W17" s="296" t="s">
        <v>1716</v>
      </c>
      <c r="X17" s="299">
        <v>3840</v>
      </c>
      <c r="Y17" s="296" t="s">
        <v>1717</v>
      </c>
      <c r="Z17" s="299">
        <v>3840</v>
      </c>
      <c r="AA17" s="296" t="s">
        <v>1718</v>
      </c>
      <c r="AB17" s="299">
        <v>3840</v>
      </c>
      <c r="AC17" s="292" t="s">
        <v>1719</v>
      </c>
      <c r="AD17" s="298"/>
      <c r="AE17" s="309">
        <v>3840</v>
      </c>
      <c r="AF17" s="301" t="s">
        <v>1720</v>
      </c>
      <c r="AG17" s="312">
        <v>3840</v>
      </c>
      <c r="AH17" s="301" t="s">
        <v>1721</v>
      </c>
      <c r="AI17" s="300">
        <v>3840</v>
      </c>
      <c r="AJ17" s="301" t="s">
        <v>1722</v>
      </c>
      <c r="AK17" s="310">
        <v>3840</v>
      </c>
      <c r="AL17" s="296" t="s">
        <v>1723</v>
      </c>
      <c r="AM17" s="311">
        <v>3840</v>
      </c>
      <c r="AN17" s="292" t="s">
        <v>1724</v>
      </c>
      <c r="AO17" s="335">
        <v>3840</v>
      </c>
      <c r="AP17" s="305" t="s">
        <v>1725</v>
      </c>
    </row>
    <row r="18" spans="1:44" s="305" customFormat="1" ht="18.75" customHeight="1" x14ac:dyDescent="0.25">
      <c r="A18" s="292">
        <v>14</v>
      </c>
      <c r="B18" s="306"/>
      <c r="C18" s="268" t="s">
        <v>1726</v>
      </c>
      <c r="D18" s="296" t="s">
        <v>1727</v>
      </c>
      <c r="E18" s="296" t="s">
        <v>1728</v>
      </c>
      <c r="F18" s="307"/>
      <c r="G18" s="297" t="s">
        <v>1729</v>
      </c>
      <c r="H18" s="297" t="s">
        <v>1729</v>
      </c>
      <c r="I18" s="297" t="s">
        <v>1729</v>
      </c>
      <c r="J18" s="297" t="s">
        <v>1729</v>
      </c>
      <c r="K18" s="295"/>
      <c r="L18" s="296"/>
      <c r="M18" s="321"/>
      <c r="N18" s="296"/>
      <c r="O18" s="321"/>
      <c r="P18" s="296"/>
      <c r="Q18" s="321"/>
      <c r="R18" s="292"/>
      <c r="S18" s="298"/>
      <c r="T18" s="340" t="s">
        <v>1729</v>
      </c>
      <c r="U18" s="297"/>
      <c r="V18" s="341">
        <v>3200</v>
      </c>
      <c r="W18" s="296"/>
      <c r="X18" s="341">
        <v>3200</v>
      </c>
      <c r="Y18" s="296"/>
      <c r="Z18" s="342">
        <v>3200</v>
      </c>
      <c r="AA18" s="296"/>
      <c r="AB18" s="342">
        <v>3200</v>
      </c>
      <c r="AC18" s="292"/>
      <c r="AD18" s="298"/>
      <c r="AE18" s="270">
        <v>3200</v>
      </c>
      <c r="AF18" s="339"/>
      <c r="AG18" s="270">
        <v>3200</v>
      </c>
      <c r="AH18" s="301"/>
      <c r="AI18" s="270">
        <v>3200</v>
      </c>
      <c r="AJ18" s="301"/>
      <c r="AK18" s="270">
        <v>3200</v>
      </c>
      <c r="AL18" s="296"/>
      <c r="AM18" s="343"/>
      <c r="AN18" s="292"/>
    </row>
    <row r="19" spans="1:44" s="305" customFormat="1" ht="18.75" x14ac:dyDescent="0.25">
      <c r="A19" s="292">
        <v>13</v>
      </c>
      <c r="B19" s="306"/>
      <c r="C19" s="268" t="s">
        <v>1730</v>
      </c>
      <c r="D19" s="296"/>
      <c r="E19" s="296"/>
      <c r="F19" s="307"/>
      <c r="G19" s="295">
        <v>2500</v>
      </c>
      <c r="H19" s="296">
        <v>10359</v>
      </c>
      <c r="I19" s="295">
        <v>3840</v>
      </c>
      <c r="J19" s="296">
        <v>10359</v>
      </c>
      <c r="K19" s="295">
        <v>3840</v>
      </c>
      <c r="L19" s="296">
        <v>10360</v>
      </c>
      <c r="M19" s="295">
        <v>3840</v>
      </c>
      <c r="N19" s="296">
        <v>10361</v>
      </c>
      <c r="O19" s="321">
        <v>3840</v>
      </c>
      <c r="P19" s="296" t="s">
        <v>1731</v>
      </c>
      <c r="Q19" s="321">
        <v>3840</v>
      </c>
      <c r="R19" s="292" t="s">
        <v>1117</v>
      </c>
      <c r="S19" s="298"/>
      <c r="T19" s="299">
        <v>3840</v>
      </c>
      <c r="U19" s="296" t="s">
        <v>1732</v>
      </c>
      <c r="V19" s="299">
        <v>3840</v>
      </c>
      <c r="W19" s="296" t="s">
        <v>1117</v>
      </c>
      <c r="X19" s="299">
        <v>3840</v>
      </c>
      <c r="Y19" s="296" t="s">
        <v>1733</v>
      </c>
      <c r="Z19" s="299">
        <v>3840</v>
      </c>
      <c r="AA19" s="296" t="s">
        <v>1734</v>
      </c>
      <c r="AB19" s="299">
        <v>3840</v>
      </c>
      <c r="AC19" s="292" t="s">
        <v>1735</v>
      </c>
      <c r="AD19" s="298"/>
      <c r="AE19" s="309">
        <v>3840</v>
      </c>
      <c r="AF19" s="301" t="s">
        <v>1736</v>
      </c>
      <c r="AG19" s="310">
        <v>3840</v>
      </c>
      <c r="AH19" s="301" t="s">
        <v>1737</v>
      </c>
      <c r="AI19" s="310">
        <v>3840</v>
      </c>
      <c r="AJ19" s="301" t="s">
        <v>1737</v>
      </c>
      <c r="AK19" s="324">
        <v>4032</v>
      </c>
      <c r="AL19" s="292" t="s">
        <v>1738</v>
      </c>
      <c r="AM19" s="311">
        <v>3840</v>
      </c>
      <c r="AN19" s="292" t="s">
        <v>1738</v>
      </c>
      <c r="AO19" s="335">
        <v>3840</v>
      </c>
      <c r="AP19" s="305" t="s">
        <v>1739</v>
      </c>
    </row>
    <row r="20" spans="1:44" s="305" customFormat="1" ht="27" x14ac:dyDescent="0.25">
      <c r="A20" s="292">
        <f t="shared" si="0"/>
        <v>14</v>
      </c>
      <c r="B20" s="306" t="s">
        <v>1740</v>
      </c>
      <c r="C20" s="268" t="s">
        <v>1741</v>
      </c>
      <c r="D20" s="296"/>
      <c r="E20" s="296"/>
      <c r="F20" s="307"/>
      <c r="G20" s="295">
        <v>2500</v>
      </c>
      <c r="H20" s="296">
        <v>10531</v>
      </c>
      <c r="I20" s="295">
        <v>3200</v>
      </c>
      <c r="J20" s="296">
        <v>10531</v>
      </c>
      <c r="K20" s="295">
        <v>3200</v>
      </c>
      <c r="L20" s="296" t="s">
        <v>1742</v>
      </c>
      <c r="M20" s="297">
        <v>3200</v>
      </c>
      <c r="N20" s="296" t="s">
        <v>1743</v>
      </c>
      <c r="O20" s="297">
        <v>4000</v>
      </c>
      <c r="P20" s="296" t="s">
        <v>1744</v>
      </c>
      <c r="Q20" s="297">
        <v>3840</v>
      </c>
      <c r="R20" s="292" t="s">
        <v>1745</v>
      </c>
      <c r="S20" s="298"/>
      <c r="T20" s="299">
        <v>3680</v>
      </c>
      <c r="U20" s="296" t="s">
        <v>1746</v>
      </c>
      <c r="V20" s="299">
        <v>3520</v>
      </c>
      <c r="W20" s="296" t="s">
        <v>1746</v>
      </c>
      <c r="X20" s="299">
        <v>3200</v>
      </c>
      <c r="Y20" s="296" t="s">
        <v>1746</v>
      </c>
      <c r="Z20" s="299">
        <v>2214.0100000000002</v>
      </c>
      <c r="AA20" s="344" t="s">
        <v>1747</v>
      </c>
      <c r="AB20" s="345">
        <v>3680</v>
      </c>
      <c r="AC20" s="346" t="s">
        <v>1748</v>
      </c>
      <c r="AD20" s="298"/>
      <c r="AE20" s="310">
        <v>3220</v>
      </c>
      <c r="AF20" s="347" t="s">
        <v>1749</v>
      </c>
      <c r="AG20" s="310">
        <v>3660</v>
      </c>
      <c r="AH20" s="301" t="s">
        <v>1750</v>
      </c>
      <c r="AI20" s="310">
        <v>3200</v>
      </c>
      <c r="AJ20" s="301" t="s">
        <v>1750</v>
      </c>
      <c r="AK20" s="348">
        <v>3200</v>
      </c>
      <c r="AL20" s="344"/>
      <c r="AM20" s="326">
        <v>3200</v>
      </c>
      <c r="AN20" s="292"/>
      <c r="AO20" s="349"/>
    </row>
    <row r="21" spans="1:44" s="305" customFormat="1" ht="18.75" x14ac:dyDescent="0.25">
      <c r="A21" s="292">
        <f t="shared" si="0"/>
        <v>15</v>
      </c>
      <c r="B21" s="306"/>
      <c r="C21" s="268" t="s">
        <v>1751</v>
      </c>
      <c r="D21" s="296"/>
      <c r="E21" s="296"/>
      <c r="F21" s="307"/>
      <c r="G21" s="295">
        <v>2500</v>
      </c>
      <c r="H21" s="296">
        <v>10537</v>
      </c>
      <c r="I21" s="295">
        <v>3840</v>
      </c>
      <c r="J21" s="296">
        <v>10537</v>
      </c>
      <c r="K21" s="295">
        <v>3840</v>
      </c>
      <c r="L21" s="296">
        <v>10277</v>
      </c>
      <c r="M21" s="295">
        <v>3840</v>
      </c>
      <c r="N21" s="296">
        <v>10357</v>
      </c>
      <c r="O21" s="295">
        <v>3840</v>
      </c>
      <c r="P21" s="296">
        <v>10893</v>
      </c>
      <c r="Q21" s="295">
        <v>3840</v>
      </c>
      <c r="R21" s="292">
        <v>150</v>
      </c>
      <c r="S21" s="298"/>
      <c r="T21" s="299">
        <v>3840</v>
      </c>
      <c r="U21" s="296" t="s">
        <v>1752</v>
      </c>
      <c r="V21" s="299">
        <v>3840</v>
      </c>
      <c r="W21" s="296" t="s">
        <v>1753</v>
      </c>
      <c r="X21" s="299">
        <v>3840</v>
      </c>
      <c r="Y21" s="296" t="s">
        <v>1753</v>
      </c>
      <c r="Z21" s="299">
        <v>3840</v>
      </c>
      <c r="AA21" s="296" t="s">
        <v>1754</v>
      </c>
      <c r="AB21" s="350">
        <v>3840</v>
      </c>
      <c r="AC21" s="292" t="s">
        <v>1755</v>
      </c>
      <c r="AD21" s="298"/>
      <c r="AE21" s="351">
        <v>3840</v>
      </c>
      <c r="AF21" s="301" t="s">
        <v>1755</v>
      </c>
      <c r="AG21" s="352">
        <v>3840</v>
      </c>
      <c r="AH21" s="301" t="s">
        <v>1756</v>
      </c>
      <c r="AI21" s="352">
        <v>3840</v>
      </c>
      <c r="AJ21" s="301" t="s">
        <v>1756</v>
      </c>
      <c r="AK21" s="353">
        <v>4032</v>
      </c>
      <c r="AL21" s="292" t="s">
        <v>1757</v>
      </c>
      <c r="AM21" s="354">
        <v>3840</v>
      </c>
      <c r="AN21" s="305" t="s">
        <v>1758</v>
      </c>
      <c r="AO21" s="335">
        <v>4032</v>
      </c>
      <c r="AP21" s="305" t="s">
        <v>1759</v>
      </c>
    </row>
    <row r="22" spans="1:44" s="305" customFormat="1" ht="32.25" customHeight="1" x14ac:dyDescent="0.25">
      <c r="A22" s="292">
        <f t="shared" si="0"/>
        <v>16</v>
      </c>
      <c r="B22" s="306"/>
      <c r="C22" s="268" t="s">
        <v>1760</v>
      </c>
      <c r="D22" s="296" t="s">
        <v>58</v>
      </c>
      <c r="E22" s="296">
        <v>96265</v>
      </c>
      <c r="F22" s="307"/>
      <c r="G22" s="295">
        <v>1900</v>
      </c>
      <c r="H22" s="296">
        <v>9979</v>
      </c>
      <c r="I22" s="295">
        <v>3200</v>
      </c>
      <c r="J22" s="296">
        <v>9979</v>
      </c>
      <c r="K22" s="295">
        <v>3200</v>
      </c>
      <c r="L22" s="296">
        <v>10217</v>
      </c>
      <c r="M22" s="297">
        <v>3100</v>
      </c>
      <c r="N22" s="296">
        <v>10367</v>
      </c>
      <c r="O22" s="295">
        <v>3200</v>
      </c>
      <c r="P22" s="296">
        <v>10923</v>
      </c>
      <c r="Q22" s="295">
        <v>3200</v>
      </c>
      <c r="R22" s="292">
        <v>143</v>
      </c>
      <c r="S22" s="298"/>
      <c r="T22" s="299">
        <v>3200</v>
      </c>
      <c r="U22" s="296" t="s">
        <v>1761</v>
      </c>
      <c r="V22" s="299">
        <v>3200</v>
      </c>
      <c r="W22" s="296" t="s">
        <v>1762</v>
      </c>
      <c r="X22" s="355">
        <v>3200</v>
      </c>
      <c r="Y22" s="296" t="s">
        <v>1763</v>
      </c>
      <c r="Z22" s="299">
        <v>3200</v>
      </c>
      <c r="AA22" s="296" t="s">
        <v>1764</v>
      </c>
      <c r="AB22" s="299">
        <v>3200</v>
      </c>
      <c r="AC22" s="292" t="s">
        <v>1765</v>
      </c>
      <c r="AD22" s="298"/>
      <c r="AE22" s="309">
        <v>3200</v>
      </c>
      <c r="AF22" s="301" t="s">
        <v>1766</v>
      </c>
      <c r="AG22" s="312">
        <v>3200</v>
      </c>
      <c r="AH22" s="301" t="s">
        <v>1767</v>
      </c>
      <c r="AI22" s="310">
        <v>3200</v>
      </c>
      <c r="AJ22" s="339" t="s">
        <v>1768</v>
      </c>
      <c r="AK22" s="302">
        <v>3200</v>
      </c>
      <c r="AL22" s="296" t="s">
        <v>1769</v>
      </c>
      <c r="AM22" s="311">
        <v>3200</v>
      </c>
      <c r="AN22" s="292" t="s">
        <v>1770</v>
      </c>
      <c r="AO22" s="335">
        <v>3200</v>
      </c>
      <c r="AP22" s="305" t="s">
        <v>1771</v>
      </c>
    </row>
    <row r="23" spans="1:44" s="305" customFormat="1" ht="18.75" x14ac:dyDescent="0.25">
      <c r="A23" s="292">
        <f t="shared" si="0"/>
        <v>17</v>
      </c>
      <c r="B23" s="306"/>
      <c r="C23" s="268" t="s">
        <v>1772</v>
      </c>
      <c r="D23" s="296"/>
      <c r="E23" s="296"/>
      <c r="F23" s="307"/>
      <c r="G23" s="295"/>
      <c r="H23" s="296"/>
      <c r="I23" s="317"/>
      <c r="J23" s="296"/>
      <c r="K23" s="321">
        <v>3200</v>
      </c>
      <c r="L23" s="296">
        <v>10218</v>
      </c>
      <c r="M23" s="321"/>
      <c r="N23" s="296"/>
      <c r="O23" s="321"/>
      <c r="P23" s="296"/>
      <c r="Q23" s="321"/>
      <c r="R23" s="292"/>
      <c r="S23" s="298"/>
      <c r="T23" s="317"/>
      <c r="U23" s="296"/>
      <c r="V23" s="321"/>
      <c r="W23" s="296"/>
      <c r="X23" s="321"/>
      <c r="Y23" s="296"/>
      <c r="Z23" s="321"/>
      <c r="AA23" s="296"/>
      <c r="AD23" s="298"/>
      <c r="AE23" s="329">
        <v>3840</v>
      </c>
      <c r="AF23" s="301" t="s">
        <v>1773</v>
      </c>
      <c r="AG23" s="330"/>
      <c r="AH23" s="301"/>
      <c r="AI23" s="301"/>
      <c r="AJ23" s="301"/>
      <c r="AK23" s="301"/>
      <c r="AL23" s="296"/>
      <c r="AM23" s="356"/>
      <c r="AN23" s="292"/>
    </row>
    <row r="24" spans="1:44" s="305" customFormat="1" ht="18.75" x14ac:dyDescent="0.25">
      <c r="A24" s="292">
        <f>+A23+1</f>
        <v>18</v>
      </c>
      <c r="B24" s="292"/>
      <c r="C24" s="268" t="s">
        <v>1774</v>
      </c>
      <c r="D24" s="296"/>
      <c r="E24" s="296"/>
      <c r="F24" s="307"/>
      <c r="G24" s="296"/>
      <c r="H24" s="296"/>
      <c r="I24" s="357"/>
      <c r="J24" s="357"/>
      <c r="K24" s="268"/>
      <c r="L24" s="268"/>
      <c r="M24" s="268"/>
      <c r="N24" s="268"/>
      <c r="O24" s="295">
        <v>3200</v>
      </c>
      <c r="P24" s="268">
        <v>10928</v>
      </c>
      <c r="Q24" s="268"/>
      <c r="S24" s="298"/>
      <c r="AD24" s="298"/>
      <c r="AE24" s="301"/>
      <c r="AF24" s="301"/>
      <c r="AG24" s="270"/>
      <c r="AH24" s="270"/>
      <c r="AI24" s="270"/>
      <c r="AJ24" s="270"/>
      <c r="AK24" s="270"/>
      <c r="AL24" s="268"/>
      <c r="AM24" s="358"/>
    </row>
    <row r="25" spans="1:44" s="305" customFormat="1" ht="18.75" x14ac:dyDescent="0.25">
      <c r="A25" s="292">
        <f>+A24+1</f>
        <v>19</v>
      </c>
      <c r="B25" s="292"/>
      <c r="C25" s="359" t="s">
        <v>1775</v>
      </c>
      <c r="D25" s="296"/>
      <c r="E25" s="296"/>
      <c r="F25" s="307"/>
      <c r="G25" s="296"/>
      <c r="H25" s="296"/>
      <c r="I25" s="360"/>
      <c r="J25" s="360"/>
      <c r="K25" s="360"/>
      <c r="L25" s="360"/>
      <c r="M25" s="360"/>
      <c r="N25" s="360"/>
      <c r="O25" s="360"/>
      <c r="P25" s="360"/>
      <c r="Q25" s="360"/>
      <c r="R25" s="361"/>
      <c r="S25" s="298"/>
      <c r="AB25" s="362">
        <v>3200</v>
      </c>
      <c r="AC25" s="292" t="s">
        <v>1776</v>
      </c>
      <c r="AD25" s="298"/>
      <c r="AE25" s="301"/>
      <c r="AF25" s="301"/>
      <c r="AG25" s="301"/>
      <c r="AH25" s="301"/>
      <c r="AI25" s="301"/>
      <c r="AJ25" s="301"/>
      <c r="AK25" s="301"/>
      <c r="AL25" s="296"/>
      <c r="AM25" s="356"/>
      <c r="AN25" s="292"/>
    </row>
    <row r="26" spans="1:44" s="305" customFormat="1" ht="18.75" x14ac:dyDescent="0.25">
      <c r="A26" s="292">
        <f>+A25+1</f>
        <v>20</v>
      </c>
      <c r="B26" s="292"/>
      <c r="C26" s="363" t="s">
        <v>1777</v>
      </c>
      <c r="D26" s="296"/>
      <c r="E26" s="296"/>
      <c r="F26" s="307"/>
      <c r="G26" s="296"/>
      <c r="H26" s="296"/>
      <c r="I26" s="360"/>
      <c r="J26" s="360"/>
      <c r="K26" s="360"/>
      <c r="L26" s="360"/>
      <c r="M26" s="360"/>
      <c r="N26" s="360"/>
      <c r="O26" s="360"/>
      <c r="P26" s="360"/>
      <c r="Q26" s="360"/>
      <c r="R26" s="361"/>
      <c r="S26" s="298"/>
      <c r="AD26" s="298"/>
      <c r="AE26" s="329">
        <v>3840</v>
      </c>
      <c r="AF26" s="301" t="s">
        <v>1773</v>
      </c>
      <c r="AG26" s="766"/>
      <c r="AH26" s="766"/>
      <c r="AI26" s="330"/>
      <c r="AJ26" s="301"/>
      <c r="AM26" s="364"/>
    </row>
    <row r="27" spans="1:44" ht="18.75" x14ac:dyDescent="0.25">
      <c r="A27" s="365">
        <f>+A26+1</f>
        <v>21</v>
      </c>
      <c r="C27" s="366"/>
      <c r="AE27" s="767"/>
      <c r="AF27" s="767"/>
      <c r="AG27" s="766"/>
      <c r="AH27" s="766"/>
    </row>
    <row r="28" spans="1:44" s="372" customFormat="1" ht="18.75" x14ac:dyDescent="0.25">
      <c r="A28" s="371"/>
      <c r="B28" s="371"/>
      <c r="D28" s="371"/>
      <c r="E28" s="371"/>
      <c r="F28" s="373"/>
      <c r="G28" s="371"/>
      <c r="H28" s="371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5"/>
      <c r="AD28" s="375"/>
      <c r="AE28" s="768" t="s">
        <v>176</v>
      </c>
      <c r="AF28" s="768"/>
      <c r="AG28" s="769" t="s">
        <v>198</v>
      </c>
      <c r="AH28" s="769"/>
      <c r="AI28" s="765" t="s">
        <v>218</v>
      </c>
      <c r="AJ28" s="765"/>
      <c r="AK28" s="759" t="s">
        <v>219</v>
      </c>
      <c r="AL28" s="759"/>
      <c r="AM28" s="760" t="s">
        <v>53</v>
      </c>
      <c r="AN28" s="760"/>
      <c r="AO28" s="761" t="s">
        <v>220</v>
      </c>
      <c r="AP28" s="761"/>
      <c r="AQ28" s="762" t="s">
        <v>4</v>
      </c>
      <c r="AR28" s="762"/>
    </row>
    <row r="29" spans="1:44" ht="24" customHeight="1" x14ac:dyDescent="0.25">
      <c r="C29" s="273" t="s">
        <v>1581</v>
      </c>
      <c r="G29" s="376">
        <f>SUM(G6:G27)</f>
        <v>37000</v>
      </c>
      <c r="H29" s="376" t="s">
        <v>1650</v>
      </c>
      <c r="I29" s="376">
        <f t="shared" ref="I29:Q29" si="1">SUM(I6:I27)</f>
        <v>55414.400000000001</v>
      </c>
      <c r="J29" s="376" t="s">
        <v>1650</v>
      </c>
      <c r="K29" s="376">
        <f t="shared" si="1"/>
        <v>57624.4</v>
      </c>
      <c r="L29" s="376" t="s">
        <v>1650</v>
      </c>
      <c r="M29" s="376">
        <f t="shared" si="1"/>
        <v>50070</v>
      </c>
      <c r="N29" s="376" t="s">
        <v>1650</v>
      </c>
      <c r="O29" s="376">
        <f t="shared" si="1"/>
        <v>51370</v>
      </c>
      <c r="P29" s="376" t="s">
        <v>1650</v>
      </c>
      <c r="Q29" s="376">
        <f t="shared" si="1"/>
        <v>48010</v>
      </c>
      <c r="R29" s="376" t="s">
        <v>1650</v>
      </c>
      <c r="AE29" s="755">
        <f>SUM(AG10+AG16+AG18+AG19+AG24)</f>
        <v>13440</v>
      </c>
      <c r="AF29" s="755"/>
      <c r="AG29" s="755">
        <f>AE6+AE10+AE12+AG6+AG7+AG10+AI7+AI8+AI14+AI16+AI17+AB12</f>
        <v>39950</v>
      </c>
      <c r="AH29" s="755"/>
      <c r="AI29" s="755">
        <f>AB20+AE20+AG11+AG19+AG20+AG21+AI11+AI19+AI20+AI21+AI22+AK7+AK8+AK13+AK14+AK16+AK17</f>
        <v>59210</v>
      </c>
      <c r="AJ29" s="755"/>
      <c r="AK29" s="755">
        <f>SUM(AG12+AI6+AI10+AK10+AK11+AK22+AM8)</f>
        <v>23210</v>
      </c>
      <c r="AL29" s="755"/>
      <c r="AM29" s="370">
        <f>SUM(AM7++AM14+AM16+AM17+AM19+AK21+AM22+AK19+AI12)</f>
        <v>31744</v>
      </c>
      <c r="AO29" s="763">
        <f>AK6+AM6+AM10+AM11+AM13+AM21+AO6+AO11+AO14+AO16+AO17+AO19+AO21+AO22</f>
        <v>48342</v>
      </c>
      <c r="AP29" s="764"/>
      <c r="AQ29" s="763">
        <f>AO8+AO10+AK12</f>
        <v>10442.5</v>
      </c>
      <c r="AR29" s="764"/>
    </row>
    <row r="30" spans="1:44" ht="28.5" customHeight="1" x14ac:dyDescent="0.25">
      <c r="C30" s="273" t="s">
        <v>1582</v>
      </c>
      <c r="G30" s="756" t="s">
        <v>1778</v>
      </c>
      <c r="H30" s="756"/>
      <c r="I30" s="756"/>
      <c r="J30" s="756"/>
      <c r="K30" s="756"/>
      <c r="L30" s="756"/>
      <c r="M30" s="756"/>
      <c r="N30" s="756"/>
      <c r="O30" s="756"/>
      <c r="P30" s="756"/>
      <c r="Q30" s="757">
        <f>SUM(G29:R29)</f>
        <v>299488.8</v>
      </c>
      <c r="R30" s="758"/>
      <c r="AE30" s="755"/>
      <c r="AF30" s="755"/>
      <c r="AG30" s="755">
        <v>45000</v>
      </c>
      <c r="AH30" s="755"/>
      <c r="AI30" s="755"/>
      <c r="AJ30" s="755"/>
      <c r="AK30" s="755"/>
      <c r="AL30" s="755"/>
    </row>
    <row r="31" spans="1:44" x14ac:dyDescent="0.25">
      <c r="C31" s="273" t="s">
        <v>1583</v>
      </c>
      <c r="AE31" s="754"/>
      <c r="AF31" s="754"/>
      <c r="AG31" s="754">
        <f>AG29-AG30</f>
        <v>-5050</v>
      </c>
      <c r="AH31" s="754"/>
      <c r="AI31" s="754"/>
      <c r="AJ31" s="754"/>
      <c r="AK31" s="755"/>
      <c r="AL31" s="755"/>
    </row>
  </sheetData>
  <mergeCells count="76">
    <mergeCell ref="Z3:AA3"/>
    <mergeCell ref="AB3:AC3"/>
    <mergeCell ref="T1:U2"/>
    <mergeCell ref="V1:W2"/>
    <mergeCell ref="X1:Y2"/>
    <mergeCell ref="Z1:AA2"/>
    <mergeCell ref="AB1:AC2"/>
    <mergeCell ref="AO1:AP2"/>
    <mergeCell ref="A3:C3"/>
    <mergeCell ref="I3:J3"/>
    <mergeCell ref="K3:L3"/>
    <mergeCell ref="M3:N3"/>
    <mergeCell ref="O3:P3"/>
    <mergeCell ref="Q3:R3"/>
    <mergeCell ref="T3:U3"/>
    <mergeCell ref="V3:W3"/>
    <mergeCell ref="X3:Y3"/>
    <mergeCell ref="AD1:AD4"/>
    <mergeCell ref="AE1:AF2"/>
    <mergeCell ref="AG1:AH2"/>
    <mergeCell ref="AI1:AJ2"/>
    <mergeCell ref="AK1:AL2"/>
    <mergeCell ref="AM1:AN2"/>
    <mergeCell ref="AO4:AP4"/>
    <mergeCell ref="AM3:AN3"/>
    <mergeCell ref="AO3:AP3"/>
    <mergeCell ref="A4:A5"/>
    <mergeCell ref="C4:C5"/>
    <mergeCell ref="D4:D5"/>
    <mergeCell ref="I4:J4"/>
    <mergeCell ref="K4:L4"/>
    <mergeCell ref="M4:N4"/>
    <mergeCell ref="O4:P4"/>
    <mergeCell ref="Q4:R4"/>
    <mergeCell ref="AE3:AF3"/>
    <mergeCell ref="AG3:AH3"/>
    <mergeCell ref="AI3:AJ3"/>
    <mergeCell ref="AK3:AL3"/>
    <mergeCell ref="S1:S5"/>
    <mergeCell ref="AE4:AF4"/>
    <mergeCell ref="AG4:AH4"/>
    <mergeCell ref="AI4:AJ4"/>
    <mergeCell ref="AK4:AL4"/>
    <mergeCell ref="AM4:AN4"/>
    <mergeCell ref="M9:R9"/>
    <mergeCell ref="T9:AC9"/>
    <mergeCell ref="AE9:AP9"/>
    <mergeCell ref="O15:R15"/>
    <mergeCell ref="T15:AC15"/>
    <mergeCell ref="AE15:AP15"/>
    <mergeCell ref="AG26:AH26"/>
    <mergeCell ref="AE27:AF27"/>
    <mergeCell ref="AG27:AH27"/>
    <mergeCell ref="AE28:AF28"/>
    <mergeCell ref="AG28:AH28"/>
    <mergeCell ref="AK28:AL28"/>
    <mergeCell ref="AM28:AN28"/>
    <mergeCell ref="AO28:AP28"/>
    <mergeCell ref="AQ28:AR28"/>
    <mergeCell ref="AE29:AF29"/>
    <mergeCell ref="AG29:AH29"/>
    <mergeCell ref="AI29:AJ29"/>
    <mergeCell ref="AK29:AL29"/>
    <mergeCell ref="AO29:AP29"/>
    <mergeCell ref="AQ29:AR29"/>
    <mergeCell ref="AI28:AJ28"/>
    <mergeCell ref="AE31:AF31"/>
    <mergeCell ref="AG31:AH31"/>
    <mergeCell ref="AI31:AJ31"/>
    <mergeCell ref="AK31:AL31"/>
    <mergeCell ref="G30:P30"/>
    <mergeCell ref="Q30:R30"/>
    <mergeCell ref="AE30:AF30"/>
    <mergeCell ref="AG30:AH30"/>
    <mergeCell ref="AI30:AJ30"/>
    <mergeCell ref="AK30:AL30"/>
  </mergeCells>
  <hyperlinks>
    <hyperlink ref="B10" display="jccastro16@hotmail.com" xr:uid="{00000000-0004-0000-0800-000000000000}"/>
    <hyperlink ref="B6" display="concepto04@yahoo.com.mx" xr:uid="{00000000-0004-0000-0800-000001000000}"/>
  </hyperlink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249977111117893"/>
  </sheetPr>
  <dimension ref="A1:N29"/>
  <sheetViews>
    <sheetView topLeftCell="A25" zoomScale="70" zoomScaleNormal="70" workbookViewId="0">
      <selection activeCell="L56" sqref="L56"/>
    </sheetView>
  </sheetViews>
  <sheetFormatPr baseColWidth="10" defaultRowHeight="13.5" x14ac:dyDescent="0.25"/>
  <cols>
    <col min="1" max="1" width="4.140625" style="379" customWidth="1"/>
    <col min="2" max="2" width="43.140625" style="377" customWidth="1"/>
    <col min="3" max="3" width="38.42578125" style="377" customWidth="1"/>
    <col min="4" max="4" width="21.140625" style="377" customWidth="1"/>
    <col min="5" max="5" width="14" style="379" customWidth="1"/>
    <col min="6" max="8" width="11.42578125" style="379"/>
    <col min="9" max="9" width="11.42578125" style="381"/>
    <col min="10" max="10" width="11.42578125" style="379"/>
    <col min="11" max="11" width="49" style="377" customWidth="1"/>
    <col min="12" max="12" width="30.42578125" style="377" customWidth="1"/>
    <col min="13" max="13" width="30.42578125" style="379" customWidth="1"/>
    <col min="14" max="14" width="42.140625" style="379" customWidth="1"/>
    <col min="15" max="256" width="11.42578125" style="377"/>
    <col min="257" max="257" width="4.140625" style="377" customWidth="1"/>
    <col min="258" max="258" width="43.140625" style="377" customWidth="1"/>
    <col min="259" max="259" width="38.42578125" style="377" customWidth="1"/>
    <col min="260" max="260" width="21.140625" style="377" customWidth="1"/>
    <col min="261" max="261" width="14" style="377" customWidth="1"/>
    <col min="262" max="266" width="11.42578125" style="377"/>
    <col min="267" max="267" width="49" style="377" customWidth="1"/>
    <col min="268" max="269" width="30.42578125" style="377" customWidth="1"/>
    <col min="270" max="270" width="42.140625" style="377" customWidth="1"/>
    <col min="271" max="512" width="11.42578125" style="377"/>
    <col min="513" max="513" width="4.140625" style="377" customWidth="1"/>
    <col min="514" max="514" width="43.140625" style="377" customWidth="1"/>
    <col min="515" max="515" width="38.42578125" style="377" customWidth="1"/>
    <col min="516" max="516" width="21.140625" style="377" customWidth="1"/>
    <col min="517" max="517" width="14" style="377" customWidth="1"/>
    <col min="518" max="522" width="11.42578125" style="377"/>
    <col min="523" max="523" width="49" style="377" customWidth="1"/>
    <col min="524" max="525" width="30.42578125" style="377" customWidth="1"/>
    <col min="526" max="526" width="42.140625" style="377" customWidth="1"/>
    <col min="527" max="768" width="11.42578125" style="377"/>
    <col min="769" max="769" width="4.140625" style="377" customWidth="1"/>
    <col min="770" max="770" width="43.140625" style="377" customWidth="1"/>
    <col min="771" max="771" width="38.42578125" style="377" customWidth="1"/>
    <col min="772" max="772" width="21.140625" style="377" customWidth="1"/>
    <col min="773" max="773" width="14" style="377" customWidth="1"/>
    <col min="774" max="778" width="11.42578125" style="377"/>
    <col min="779" max="779" width="49" style="377" customWidth="1"/>
    <col min="780" max="781" width="30.42578125" style="377" customWidth="1"/>
    <col min="782" max="782" width="42.140625" style="377" customWidth="1"/>
    <col min="783" max="1024" width="11.42578125" style="377"/>
    <col min="1025" max="1025" width="4.140625" style="377" customWidth="1"/>
    <col min="1026" max="1026" width="43.140625" style="377" customWidth="1"/>
    <col min="1027" max="1027" width="38.42578125" style="377" customWidth="1"/>
    <col min="1028" max="1028" width="21.140625" style="377" customWidth="1"/>
    <col min="1029" max="1029" width="14" style="377" customWidth="1"/>
    <col min="1030" max="1034" width="11.42578125" style="377"/>
    <col min="1035" max="1035" width="49" style="377" customWidth="1"/>
    <col min="1036" max="1037" width="30.42578125" style="377" customWidth="1"/>
    <col min="1038" max="1038" width="42.140625" style="377" customWidth="1"/>
    <col min="1039" max="1280" width="11.42578125" style="377"/>
    <col min="1281" max="1281" width="4.140625" style="377" customWidth="1"/>
    <col min="1282" max="1282" width="43.140625" style="377" customWidth="1"/>
    <col min="1283" max="1283" width="38.42578125" style="377" customWidth="1"/>
    <col min="1284" max="1284" width="21.140625" style="377" customWidth="1"/>
    <col min="1285" max="1285" width="14" style="377" customWidth="1"/>
    <col min="1286" max="1290" width="11.42578125" style="377"/>
    <col min="1291" max="1291" width="49" style="377" customWidth="1"/>
    <col min="1292" max="1293" width="30.42578125" style="377" customWidth="1"/>
    <col min="1294" max="1294" width="42.140625" style="377" customWidth="1"/>
    <col min="1295" max="1536" width="11.42578125" style="377"/>
    <col min="1537" max="1537" width="4.140625" style="377" customWidth="1"/>
    <col min="1538" max="1538" width="43.140625" style="377" customWidth="1"/>
    <col min="1539" max="1539" width="38.42578125" style="377" customWidth="1"/>
    <col min="1540" max="1540" width="21.140625" style="377" customWidth="1"/>
    <col min="1541" max="1541" width="14" style="377" customWidth="1"/>
    <col min="1542" max="1546" width="11.42578125" style="377"/>
    <col min="1547" max="1547" width="49" style="377" customWidth="1"/>
    <col min="1548" max="1549" width="30.42578125" style="377" customWidth="1"/>
    <col min="1550" max="1550" width="42.140625" style="377" customWidth="1"/>
    <col min="1551" max="1792" width="11.42578125" style="377"/>
    <col min="1793" max="1793" width="4.140625" style="377" customWidth="1"/>
    <col min="1794" max="1794" width="43.140625" style="377" customWidth="1"/>
    <col min="1795" max="1795" width="38.42578125" style="377" customWidth="1"/>
    <col min="1796" max="1796" width="21.140625" style="377" customWidth="1"/>
    <col min="1797" max="1797" width="14" style="377" customWidth="1"/>
    <col min="1798" max="1802" width="11.42578125" style="377"/>
    <col min="1803" max="1803" width="49" style="377" customWidth="1"/>
    <col min="1804" max="1805" width="30.42578125" style="377" customWidth="1"/>
    <col min="1806" max="1806" width="42.140625" style="377" customWidth="1"/>
    <col min="1807" max="2048" width="11.42578125" style="377"/>
    <col min="2049" max="2049" width="4.140625" style="377" customWidth="1"/>
    <col min="2050" max="2050" width="43.140625" style="377" customWidth="1"/>
    <col min="2051" max="2051" width="38.42578125" style="377" customWidth="1"/>
    <col min="2052" max="2052" width="21.140625" style="377" customWidth="1"/>
    <col min="2053" max="2053" width="14" style="377" customWidth="1"/>
    <col min="2054" max="2058" width="11.42578125" style="377"/>
    <col min="2059" max="2059" width="49" style="377" customWidth="1"/>
    <col min="2060" max="2061" width="30.42578125" style="377" customWidth="1"/>
    <col min="2062" max="2062" width="42.140625" style="377" customWidth="1"/>
    <col min="2063" max="2304" width="11.42578125" style="377"/>
    <col min="2305" max="2305" width="4.140625" style="377" customWidth="1"/>
    <col min="2306" max="2306" width="43.140625" style="377" customWidth="1"/>
    <col min="2307" max="2307" width="38.42578125" style="377" customWidth="1"/>
    <col min="2308" max="2308" width="21.140625" style="377" customWidth="1"/>
    <col min="2309" max="2309" width="14" style="377" customWidth="1"/>
    <col min="2310" max="2314" width="11.42578125" style="377"/>
    <col min="2315" max="2315" width="49" style="377" customWidth="1"/>
    <col min="2316" max="2317" width="30.42578125" style="377" customWidth="1"/>
    <col min="2318" max="2318" width="42.140625" style="377" customWidth="1"/>
    <col min="2319" max="2560" width="11.42578125" style="377"/>
    <col min="2561" max="2561" width="4.140625" style="377" customWidth="1"/>
    <col min="2562" max="2562" width="43.140625" style="377" customWidth="1"/>
    <col min="2563" max="2563" width="38.42578125" style="377" customWidth="1"/>
    <col min="2564" max="2564" width="21.140625" style="377" customWidth="1"/>
    <col min="2565" max="2565" width="14" style="377" customWidth="1"/>
    <col min="2566" max="2570" width="11.42578125" style="377"/>
    <col min="2571" max="2571" width="49" style="377" customWidth="1"/>
    <col min="2572" max="2573" width="30.42578125" style="377" customWidth="1"/>
    <col min="2574" max="2574" width="42.140625" style="377" customWidth="1"/>
    <col min="2575" max="2816" width="11.42578125" style="377"/>
    <col min="2817" max="2817" width="4.140625" style="377" customWidth="1"/>
    <col min="2818" max="2818" width="43.140625" style="377" customWidth="1"/>
    <col min="2819" max="2819" width="38.42578125" style="377" customWidth="1"/>
    <col min="2820" max="2820" width="21.140625" style="377" customWidth="1"/>
    <col min="2821" max="2821" width="14" style="377" customWidth="1"/>
    <col min="2822" max="2826" width="11.42578125" style="377"/>
    <col min="2827" max="2827" width="49" style="377" customWidth="1"/>
    <col min="2828" max="2829" width="30.42578125" style="377" customWidth="1"/>
    <col min="2830" max="2830" width="42.140625" style="377" customWidth="1"/>
    <col min="2831" max="3072" width="11.42578125" style="377"/>
    <col min="3073" max="3073" width="4.140625" style="377" customWidth="1"/>
    <col min="3074" max="3074" width="43.140625" style="377" customWidth="1"/>
    <col min="3075" max="3075" width="38.42578125" style="377" customWidth="1"/>
    <col min="3076" max="3076" width="21.140625" style="377" customWidth="1"/>
    <col min="3077" max="3077" width="14" style="377" customWidth="1"/>
    <col min="3078" max="3082" width="11.42578125" style="377"/>
    <col min="3083" max="3083" width="49" style="377" customWidth="1"/>
    <col min="3084" max="3085" width="30.42578125" style="377" customWidth="1"/>
    <col min="3086" max="3086" width="42.140625" style="377" customWidth="1"/>
    <col min="3087" max="3328" width="11.42578125" style="377"/>
    <col min="3329" max="3329" width="4.140625" style="377" customWidth="1"/>
    <col min="3330" max="3330" width="43.140625" style="377" customWidth="1"/>
    <col min="3331" max="3331" width="38.42578125" style="377" customWidth="1"/>
    <col min="3332" max="3332" width="21.140625" style="377" customWidth="1"/>
    <col min="3333" max="3333" width="14" style="377" customWidth="1"/>
    <col min="3334" max="3338" width="11.42578125" style="377"/>
    <col min="3339" max="3339" width="49" style="377" customWidth="1"/>
    <col min="3340" max="3341" width="30.42578125" style="377" customWidth="1"/>
    <col min="3342" max="3342" width="42.140625" style="377" customWidth="1"/>
    <col min="3343" max="3584" width="11.42578125" style="377"/>
    <col min="3585" max="3585" width="4.140625" style="377" customWidth="1"/>
    <col min="3586" max="3586" width="43.140625" style="377" customWidth="1"/>
    <col min="3587" max="3587" width="38.42578125" style="377" customWidth="1"/>
    <col min="3588" max="3588" width="21.140625" style="377" customWidth="1"/>
    <col min="3589" max="3589" width="14" style="377" customWidth="1"/>
    <col min="3590" max="3594" width="11.42578125" style="377"/>
    <col min="3595" max="3595" width="49" style="377" customWidth="1"/>
    <col min="3596" max="3597" width="30.42578125" style="377" customWidth="1"/>
    <col min="3598" max="3598" width="42.140625" style="377" customWidth="1"/>
    <col min="3599" max="3840" width="11.42578125" style="377"/>
    <col min="3841" max="3841" width="4.140625" style="377" customWidth="1"/>
    <col min="3842" max="3842" width="43.140625" style="377" customWidth="1"/>
    <col min="3843" max="3843" width="38.42578125" style="377" customWidth="1"/>
    <col min="3844" max="3844" width="21.140625" style="377" customWidth="1"/>
    <col min="3845" max="3845" width="14" style="377" customWidth="1"/>
    <col min="3846" max="3850" width="11.42578125" style="377"/>
    <col min="3851" max="3851" width="49" style="377" customWidth="1"/>
    <col min="3852" max="3853" width="30.42578125" style="377" customWidth="1"/>
    <col min="3854" max="3854" width="42.140625" style="377" customWidth="1"/>
    <col min="3855" max="4096" width="11.42578125" style="377"/>
    <col min="4097" max="4097" width="4.140625" style="377" customWidth="1"/>
    <col min="4098" max="4098" width="43.140625" style="377" customWidth="1"/>
    <col min="4099" max="4099" width="38.42578125" style="377" customWidth="1"/>
    <col min="4100" max="4100" width="21.140625" style="377" customWidth="1"/>
    <col min="4101" max="4101" width="14" style="377" customWidth="1"/>
    <col min="4102" max="4106" width="11.42578125" style="377"/>
    <col min="4107" max="4107" width="49" style="377" customWidth="1"/>
    <col min="4108" max="4109" width="30.42578125" style="377" customWidth="1"/>
    <col min="4110" max="4110" width="42.140625" style="377" customWidth="1"/>
    <col min="4111" max="4352" width="11.42578125" style="377"/>
    <col min="4353" max="4353" width="4.140625" style="377" customWidth="1"/>
    <col min="4354" max="4354" width="43.140625" style="377" customWidth="1"/>
    <col min="4355" max="4355" width="38.42578125" style="377" customWidth="1"/>
    <col min="4356" max="4356" width="21.140625" style="377" customWidth="1"/>
    <col min="4357" max="4357" width="14" style="377" customWidth="1"/>
    <col min="4358" max="4362" width="11.42578125" style="377"/>
    <col min="4363" max="4363" width="49" style="377" customWidth="1"/>
    <col min="4364" max="4365" width="30.42578125" style="377" customWidth="1"/>
    <col min="4366" max="4366" width="42.140625" style="377" customWidth="1"/>
    <col min="4367" max="4608" width="11.42578125" style="377"/>
    <col min="4609" max="4609" width="4.140625" style="377" customWidth="1"/>
    <col min="4610" max="4610" width="43.140625" style="377" customWidth="1"/>
    <col min="4611" max="4611" width="38.42578125" style="377" customWidth="1"/>
    <col min="4612" max="4612" width="21.140625" style="377" customWidth="1"/>
    <col min="4613" max="4613" width="14" style="377" customWidth="1"/>
    <col min="4614" max="4618" width="11.42578125" style="377"/>
    <col min="4619" max="4619" width="49" style="377" customWidth="1"/>
    <col min="4620" max="4621" width="30.42578125" style="377" customWidth="1"/>
    <col min="4622" max="4622" width="42.140625" style="377" customWidth="1"/>
    <col min="4623" max="4864" width="11.42578125" style="377"/>
    <col min="4865" max="4865" width="4.140625" style="377" customWidth="1"/>
    <col min="4866" max="4866" width="43.140625" style="377" customWidth="1"/>
    <col min="4867" max="4867" width="38.42578125" style="377" customWidth="1"/>
    <col min="4868" max="4868" width="21.140625" style="377" customWidth="1"/>
    <col min="4869" max="4869" width="14" style="377" customWidth="1"/>
    <col min="4870" max="4874" width="11.42578125" style="377"/>
    <col min="4875" max="4875" width="49" style="377" customWidth="1"/>
    <col min="4876" max="4877" width="30.42578125" style="377" customWidth="1"/>
    <col min="4878" max="4878" width="42.140625" style="377" customWidth="1"/>
    <col min="4879" max="5120" width="11.42578125" style="377"/>
    <col min="5121" max="5121" width="4.140625" style="377" customWidth="1"/>
    <col min="5122" max="5122" width="43.140625" style="377" customWidth="1"/>
    <col min="5123" max="5123" width="38.42578125" style="377" customWidth="1"/>
    <col min="5124" max="5124" width="21.140625" style="377" customWidth="1"/>
    <col min="5125" max="5125" width="14" style="377" customWidth="1"/>
    <col min="5126" max="5130" width="11.42578125" style="377"/>
    <col min="5131" max="5131" width="49" style="377" customWidth="1"/>
    <col min="5132" max="5133" width="30.42578125" style="377" customWidth="1"/>
    <col min="5134" max="5134" width="42.140625" style="377" customWidth="1"/>
    <col min="5135" max="5376" width="11.42578125" style="377"/>
    <col min="5377" max="5377" width="4.140625" style="377" customWidth="1"/>
    <col min="5378" max="5378" width="43.140625" style="377" customWidth="1"/>
    <col min="5379" max="5379" width="38.42578125" style="377" customWidth="1"/>
    <col min="5380" max="5380" width="21.140625" style="377" customWidth="1"/>
    <col min="5381" max="5381" width="14" style="377" customWidth="1"/>
    <col min="5382" max="5386" width="11.42578125" style="377"/>
    <col min="5387" max="5387" width="49" style="377" customWidth="1"/>
    <col min="5388" max="5389" width="30.42578125" style="377" customWidth="1"/>
    <col min="5390" max="5390" width="42.140625" style="377" customWidth="1"/>
    <col min="5391" max="5632" width="11.42578125" style="377"/>
    <col min="5633" max="5633" width="4.140625" style="377" customWidth="1"/>
    <col min="5634" max="5634" width="43.140625" style="377" customWidth="1"/>
    <col min="5635" max="5635" width="38.42578125" style="377" customWidth="1"/>
    <col min="5636" max="5636" width="21.140625" style="377" customWidth="1"/>
    <col min="5637" max="5637" width="14" style="377" customWidth="1"/>
    <col min="5638" max="5642" width="11.42578125" style="377"/>
    <col min="5643" max="5643" width="49" style="377" customWidth="1"/>
    <col min="5644" max="5645" width="30.42578125" style="377" customWidth="1"/>
    <col min="5646" max="5646" width="42.140625" style="377" customWidth="1"/>
    <col min="5647" max="5888" width="11.42578125" style="377"/>
    <col min="5889" max="5889" width="4.140625" style="377" customWidth="1"/>
    <col min="5890" max="5890" width="43.140625" style="377" customWidth="1"/>
    <col min="5891" max="5891" width="38.42578125" style="377" customWidth="1"/>
    <col min="5892" max="5892" width="21.140625" style="377" customWidth="1"/>
    <col min="5893" max="5893" width="14" style="377" customWidth="1"/>
    <col min="5894" max="5898" width="11.42578125" style="377"/>
    <col min="5899" max="5899" width="49" style="377" customWidth="1"/>
    <col min="5900" max="5901" width="30.42578125" style="377" customWidth="1"/>
    <col min="5902" max="5902" width="42.140625" style="377" customWidth="1"/>
    <col min="5903" max="6144" width="11.42578125" style="377"/>
    <col min="6145" max="6145" width="4.140625" style="377" customWidth="1"/>
    <col min="6146" max="6146" width="43.140625" style="377" customWidth="1"/>
    <col min="6147" max="6147" width="38.42578125" style="377" customWidth="1"/>
    <col min="6148" max="6148" width="21.140625" style="377" customWidth="1"/>
    <col min="6149" max="6149" width="14" style="377" customWidth="1"/>
    <col min="6150" max="6154" width="11.42578125" style="377"/>
    <col min="6155" max="6155" width="49" style="377" customWidth="1"/>
    <col min="6156" max="6157" width="30.42578125" style="377" customWidth="1"/>
    <col min="6158" max="6158" width="42.140625" style="377" customWidth="1"/>
    <col min="6159" max="6400" width="11.42578125" style="377"/>
    <col min="6401" max="6401" width="4.140625" style="377" customWidth="1"/>
    <col min="6402" max="6402" width="43.140625" style="377" customWidth="1"/>
    <col min="6403" max="6403" width="38.42578125" style="377" customWidth="1"/>
    <col min="6404" max="6404" width="21.140625" style="377" customWidth="1"/>
    <col min="6405" max="6405" width="14" style="377" customWidth="1"/>
    <col min="6406" max="6410" width="11.42578125" style="377"/>
    <col min="6411" max="6411" width="49" style="377" customWidth="1"/>
    <col min="6412" max="6413" width="30.42578125" style="377" customWidth="1"/>
    <col min="6414" max="6414" width="42.140625" style="377" customWidth="1"/>
    <col min="6415" max="6656" width="11.42578125" style="377"/>
    <col min="6657" max="6657" width="4.140625" style="377" customWidth="1"/>
    <col min="6658" max="6658" width="43.140625" style="377" customWidth="1"/>
    <col min="6659" max="6659" width="38.42578125" style="377" customWidth="1"/>
    <col min="6660" max="6660" width="21.140625" style="377" customWidth="1"/>
    <col min="6661" max="6661" width="14" style="377" customWidth="1"/>
    <col min="6662" max="6666" width="11.42578125" style="377"/>
    <col min="6667" max="6667" width="49" style="377" customWidth="1"/>
    <col min="6668" max="6669" width="30.42578125" style="377" customWidth="1"/>
    <col min="6670" max="6670" width="42.140625" style="377" customWidth="1"/>
    <col min="6671" max="6912" width="11.42578125" style="377"/>
    <col min="6913" max="6913" width="4.140625" style="377" customWidth="1"/>
    <col min="6914" max="6914" width="43.140625" style="377" customWidth="1"/>
    <col min="6915" max="6915" width="38.42578125" style="377" customWidth="1"/>
    <col min="6916" max="6916" width="21.140625" style="377" customWidth="1"/>
    <col min="6917" max="6917" width="14" style="377" customWidth="1"/>
    <col min="6918" max="6922" width="11.42578125" style="377"/>
    <col min="6923" max="6923" width="49" style="377" customWidth="1"/>
    <col min="6924" max="6925" width="30.42578125" style="377" customWidth="1"/>
    <col min="6926" max="6926" width="42.140625" style="377" customWidth="1"/>
    <col min="6927" max="7168" width="11.42578125" style="377"/>
    <col min="7169" max="7169" width="4.140625" style="377" customWidth="1"/>
    <col min="7170" max="7170" width="43.140625" style="377" customWidth="1"/>
    <col min="7171" max="7171" width="38.42578125" style="377" customWidth="1"/>
    <col min="7172" max="7172" width="21.140625" style="377" customWidth="1"/>
    <col min="7173" max="7173" width="14" style="377" customWidth="1"/>
    <col min="7174" max="7178" width="11.42578125" style="377"/>
    <col min="7179" max="7179" width="49" style="377" customWidth="1"/>
    <col min="7180" max="7181" width="30.42578125" style="377" customWidth="1"/>
    <col min="7182" max="7182" width="42.140625" style="377" customWidth="1"/>
    <col min="7183" max="7424" width="11.42578125" style="377"/>
    <col min="7425" max="7425" width="4.140625" style="377" customWidth="1"/>
    <col min="7426" max="7426" width="43.140625" style="377" customWidth="1"/>
    <col min="7427" max="7427" width="38.42578125" style="377" customWidth="1"/>
    <col min="7428" max="7428" width="21.140625" style="377" customWidth="1"/>
    <col min="7429" max="7429" width="14" style="377" customWidth="1"/>
    <col min="7430" max="7434" width="11.42578125" style="377"/>
    <col min="7435" max="7435" width="49" style="377" customWidth="1"/>
    <col min="7436" max="7437" width="30.42578125" style="377" customWidth="1"/>
    <col min="7438" max="7438" width="42.140625" style="377" customWidth="1"/>
    <col min="7439" max="7680" width="11.42578125" style="377"/>
    <col min="7681" max="7681" width="4.140625" style="377" customWidth="1"/>
    <col min="7682" max="7682" width="43.140625" style="377" customWidth="1"/>
    <col min="7683" max="7683" width="38.42578125" style="377" customWidth="1"/>
    <col min="7684" max="7684" width="21.140625" style="377" customWidth="1"/>
    <col min="7685" max="7685" width="14" style="377" customWidth="1"/>
    <col min="7686" max="7690" width="11.42578125" style="377"/>
    <col min="7691" max="7691" width="49" style="377" customWidth="1"/>
    <col min="7692" max="7693" width="30.42578125" style="377" customWidth="1"/>
    <col min="7694" max="7694" width="42.140625" style="377" customWidth="1"/>
    <col min="7695" max="7936" width="11.42578125" style="377"/>
    <col min="7937" max="7937" width="4.140625" style="377" customWidth="1"/>
    <col min="7938" max="7938" width="43.140625" style="377" customWidth="1"/>
    <col min="7939" max="7939" width="38.42578125" style="377" customWidth="1"/>
    <col min="7940" max="7940" width="21.140625" style="377" customWidth="1"/>
    <col min="7941" max="7941" width="14" style="377" customWidth="1"/>
    <col min="7942" max="7946" width="11.42578125" style="377"/>
    <col min="7947" max="7947" width="49" style="377" customWidth="1"/>
    <col min="7948" max="7949" width="30.42578125" style="377" customWidth="1"/>
    <col min="7950" max="7950" width="42.140625" style="377" customWidth="1"/>
    <col min="7951" max="8192" width="11.42578125" style="377"/>
    <col min="8193" max="8193" width="4.140625" style="377" customWidth="1"/>
    <col min="8194" max="8194" width="43.140625" style="377" customWidth="1"/>
    <col min="8195" max="8195" width="38.42578125" style="377" customWidth="1"/>
    <col min="8196" max="8196" width="21.140625" style="377" customWidth="1"/>
    <col min="8197" max="8197" width="14" style="377" customWidth="1"/>
    <col min="8198" max="8202" width="11.42578125" style="377"/>
    <col min="8203" max="8203" width="49" style="377" customWidth="1"/>
    <col min="8204" max="8205" width="30.42578125" style="377" customWidth="1"/>
    <col min="8206" max="8206" width="42.140625" style="377" customWidth="1"/>
    <col min="8207" max="8448" width="11.42578125" style="377"/>
    <col min="8449" max="8449" width="4.140625" style="377" customWidth="1"/>
    <col min="8450" max="8450" width="43.140625" style="377" customWidth="1"/>
    <col min="8451" max="8451" width="38.42578125" style="377" customWidth="1"/>
    <col min="8452" max="8452" width="21.140625" style="377" customWidth="1"/>
    <col min="8453" max="8453" width="14" style="377" customWidth="1"/>
    <col min="8454" max="8458" width="11.42578125" style="377"/>
    <col min="8459" max="8459" width="49" style="377" customWidth="1"/>
    <col min="8460" max="8461" width="30.42578125" style="377" customWidth="1"/>
    <col min="8462" max="8462" width="42.140625" style="377" customWidth="1"/>
    <col min="8463" max="8704" width="11.42578125" style="377"/>
    <col min="8705" max="8705" width="4.140625" style="377" customWidth="1"/>
    <col min="8706" max="8706" width="43.140625" style="377" customWidth="1"/>
    <col min="8707" max="8707" width="38.42578125" style="377" customWidth="1"/>
    <col min="8708" max="8708" width="21.140625" style="377" customWidth="1"/>
    <col min="8709" max="8709" width="14" style="377" customWidth="1"/>
    <col min="8710" max="8714" width="11.42578125" style="377"/>
    <col min="8715" max="8715" width="49" style="377" customWidth="1"/>
    <col min="8716" max="8717" width="30.42578125" style="377" customWidth="1"/>
    <col min="8718" max="8718" width="42.140625" style="377" customWidth="1"/>
    <col min="8719" max="8960" width="11.42578125" style="377"/>
    <col min="8961" max="8961" width="4.140625" style="377" customWidth="1"/>
    <col min="8962" max="8962" width="43.140625" style="377" customWidth="1"/>
    <col min="8963" max="8963" width="38.42578125" style="377" customWidth="1"/>
    <col min="8964" max="8964" width="21.140625" style="377" customWidth="1"/>
    <col min="8965" max="8965" width="14" style="377" customWidth="1"/>
    <col min="8966" max="8970" width="11.42578125" style="377"/>
    <col min="8971" max="8971" width="49" style="377" customWidth="1"/>
    <col min="8972" max="8973" width="30.42578125" style="377" customWidth="1"/>
    <col min="8974" max="8974" width="42.140625" style="377" customWidth="1"/>
    <col min="8975" max="9216" width="11.42578125" style="377"/>
    <col min="9217" max="9217" width="4.140625" style="377" customWidth="1"/>
    <col min="9218" max="9218" width="43.140625" style="377" customWidth="1"/>
    <col min="9219" max="9219" width="38.42578125" style="377" customWidth="1"/>
    <col min="9220" max="9220" width="21.140625" style="377" customWidth="1"/>
    <col min="9221" max="9221" width="14" style="377" customWidth="1"/>
    <col min="9222" max="9226" width="11.42578125" style="377"/>
    <col min="9227" max="9227" width="49" style="377" customWidth="1"/>
    <col min="9228" max="9229" width="30.42578125" style="377" customWidth="1"/>
    <col min="9230" max="9230" width="42.140625" style="377" customWidth="1"/>
    <col min="9231" max="9472" width="11.42578125" style="377"/>
    <col min="9473" max="9473" width="4.140625" style="377" customWidth="1"/>
    <col min="9474" max="9474" width="43.140625" style="377" customWidth="1"/>
    <col min="9475" max="9475" width="38.42578125" style="377" customWidth="1"/>
    <col min="9476" max="9476" width="21.140625" style="377" customWidth="1"/>
    <col min="9477" max="9477" width="14" style="377" customWidth="1"/>
    <col min="9478" max="9482" width="11.42578125" style="377"/>
    <col min="9483" max="9483" width="49" style="377" customWidth="1"/>
    <col min="9484" max="9485" width="30.42578125" style="377" customWidth="1"/>
    <col min="9486" max="9486" width="42.140625" style="377" customWidth="1"/>
    <col min="9487" max="9728" width="11.42578125" style="377"/>
    <col min="9729" max="9729" width="4.140625" style="377" customWidth="1"/>
    <col min="9730" max="9730" width="43.140625" style="377" customWidth="1"/>
    <col min="9731" max="9731" width="38.42578125" style="377" customWidth="1"/>
    <col min="9732" max="9732" width="21.140625" style="377" customWidth="1"/>
    <col min="9733" max="9733" width="14" style="377" customWidth="1"/>
    <col min="9734" max="9738" width="11.42578125" style="377"/>
    <col min="9739" max="9739" width="49" style="377" customWidth="1"/>
    <col min="9740" max="9741" width="30.42578125" style="377" customWidth="1"/>
    <col min="9742" max="9742" width="42.140625" style="377" customWidth="1"/>
    <col min="9743" max="9984" width="11.42578125" style="377"/>
    <col min="9985" max="9985" width="4.140625" style="377" customWidth="1"/>
    <col min="9986" max="9986" width="43.140625" style="377" customWidth="1"/>
    <col min="9987" max="9987" width="38.42578125" style="377" customWidth="1"/>
    <col min="9988" max="9988" width="21.140625" style="377" customWidth="1"/>
    <col min="9989" max="9989" width="14" style="377" customWidth="1"/>
    <col min="9990" max="9994" width="11.42578125" style="377"/>
    <col min="9995" max="9995" width="49" style="377" customWidth="1"/>
    <col min="9996" max="9997" width="30.42578125" style="377" customWidth="1"/>
    <col min="9998" max="9998" width="42.140625" style="377" customWidth="1"/>
    <col min="9999" max="10240" width="11.42578125" style="377"/>
    <col min="10241" max="10241" width="4.140625" style="377" customWidth="1"/>
    <col min="10242" max="10242" width="43.140625" style="377" customWidth="1"/>
    <col min="10243" max="10243" width="38.42578125" style="377" customWidth="1"/>
    <col min="10244" max="10244" width="21.140625" style="377" customWidth="1"/>
    <col min="10245" max="10245" width="14" style="377" customWidth="1"/>
    <col min="10246" max="10250" width="11.42578125" style="377"/>
    <col min="10251" max="10251" width="49" style="377" customWidth="1"/>
    <col min="10252" max="10253" width="30.42578125" style="377" customWidth="1"/>
    <col min="10254" max="10254" width="42.140625" style="377" customWidth="1"/>
    <col min="10255" max="10496" width="11.42578125" style="377"/>
    <col min="10497" max="10497" width="4.140625" style="377" customWidth="1"/>
    <col min="10498" max="10498" width="43.140625" style="377" customWidth="1"/>
    <col min="10499" max="10499" width="38.42578125" style="377" customWidth="1"/>
    <col min="10500" max="10500" width="21.140625" style="377" customWidth="1"/>
    <col min="10501" max="10501" width="14" style="377" customWidth="1"/>
    <col min="10502" max="10506" width="11.42578125" style="377"/>
    <col min="10507" max="10507" width="49" style="377" customWidth="1"/>
    <col min="10508" max="10509" width="30.42578125" style="377" customWidth="1"/>
    <col min="10510" max="10510" width="42.140625" style="377" customWidth="1"/>
    <col min="10511" max="10752" width="11.42578125" style="377"/>
    <col min="10753" max="10753" width="4.140625" style="377" customWidth="1"/>
    <col min="10754" max="10754" width="43.140625" style="377" customWidth="1"/>
    <col min="10755" max="10755" width="38.42578125" style="377" customWidth="1"/>
    <col min="10756" max="10756" width="21.140625" style="377" customWidth="1"/>
    <col min="10757" max="10757" width="14" style="377" customWidth="1"/>
    <col min="10758" max="10762" width="11.42578125" style="377"/>
    <col min="10763" max="10763" width="49" style="377" customWidth="1"/>
    <col min="10764" max="10765" width="30.42578125" style="377" customWidth="1"/>
    <col min="10766" max="10766" width="42.140625" style="377" customWidth="1"/>
    <col min="10767" max="11008" width="11.42578125" style="377"/>
    <col min="11009" max="11009" width="4.140625" style="377" customWidth="1"/>
    <col min="11010" max="11010" width="43.140625" style="377" customWidth="1"/>
    <col min="11011" max="11011" width="38.42578125" style="377" customWidth="1"/>
    <col min="11012" max="11012" width="21.140625" style="377" customWidth="1"/>
    <col min="11013" max="11013" width="14" style="377" customWidth="1"/>
    <col min="11014" max="11018" width="11.42578125" style="377"/>
    <col min="11019" max="11019" width="49" style="377" customWidth="1"/>
    <col min="11020" max="11021" width="30.42578125" style="377" customWidth="1"/>
    <col min="11022" max="11022" width="42.140625" style="377" customWidth="1"/>
    <col min="11023" max="11264" width="11.42578125" style="377"/>
    <col min="11265" max="11265" width="4.140625" style="377" customWidth="1"/>
    <col min="11266" max="11266" width="43.140625" style="377" customWidth="1"/>
    <col min="11267" max="11267" width="38.42578125" style="377" customWidth="1"/>
    <col min="11268" max="11268" width="21.140625" style="377" customWidth="1"/>
    <col min="11269" max="11269" width="14" style="377" customWidth="1"/>
    <col min="11270" max="11274" width="11.42578125" style="377"/>
    <col min="11275" max="11275" width="49" style="377" customWidth="1"/>
    <col min="11276" max="11277" width="30.42578125" style="377" customWidth="1"/>
    <col min="11278" max="11278" width="42.140625" style="377" customWidth="1"/>
    <col min="11279" max="11520" width="11.42578125" style="377"/>
    <col min="11521" max="11521" width="4.140625" style="377" customWidth="1"/>
    <col min="11522" max="11522" width="43.140625" style="377" customWidth="1"/>
    <col min="11523" max="11523" width="38.42578125" style="377" customWidth="1"/>
    <col min="11524" max="11524" width="21.140625" style="377" customWidth="1"/>
    <col min="11525" max="11525" width="14" style="377" customWidth="1"/>
    <col min="11526" max="11530" width="11.42578125" style="377"/>
    <col min="11531" max="11531" width="49" style="377" customWidth="1"/>
    <col min="11532" max="11533" width="30.42578125" style="377" customWidth="1"/>
    <col min="11534" max="11534" width="42.140625" style="377" customWidth="1"/>
    <col min="11535" max="11776" width="11.42578125" style="377"/>
    <col min="11777" max="11777" width="4.140625" style="377" customWidth="1"/>
    <col min="11778" max="11778" width="43.140625" style="377" customWidth="1"/>
    <col min="11779" max="11779" width="38.42578125" style="377" customWidth="1"/>
    <col min="11780" max="11780" width="21.140625" style="377" customWidth="1"/>
    <col min="11781" max="11781" width="14" style="377" customWidth="1"/>
    <col min="11782" max="11786" width="11.42578125" style="377"/>
    <col min="11787" max="11787" width="49" style="377" customWidth="1"/>
    <col min="11788" max="11789" width="30.42578125" style="377" customWidth="1"/>
    <col min="11790" max="11790" width="42.140625" style="377" customWidth="1"/>
    <col min="11791" max="12032" width="11.42578125" style="377"/>
    <col min="12033" max="12033" width="4.140625" style="377" customWidth="1"/>
    <col min="12034" max="12034" width="43.140625" style="377" customWidth="1"/>
    <col min="12035" max="12035" width="38.42578125" style="377" customWidth="1"/>
    <col min="12036" max="12036" width="21.140625" style="377" customWidth="1"/>
    <col min="12037" max="12037" width="14" style="377" customWidth="1"/>
    <col min="12038" max="12042" width="11.42578125" style="377"/>
    <col min="12043" max="12043" width="49" style="377" customWidth="1"/>
    <col min="12044" max="12045" width="30.42578125" style="377" customWidth="1"/>
    <col min="12046" max="12046" width="42.140625" style="377" customWidth="1"/>
    <col min="12047" max="12288" width="11.42578125" style="377"/>
    <col min="12289" max="12289" width="4.140625" style="377" customWidth="1"/>
    <col min="12290" max="12290" width="43.140625" style="377" customWidth="1"/>
    <col min="12291" max="12291" width="38.42578125" style="377" customWidth="1"/>
    <col min="12292" max="12292" width="21.140625" style="377" customWidth="1"/>
    <col min="12293" max="12293" width="14" style="377" customWidth="1"/>
    <col min="12294" max="12298" width="11.42578125" style="377"/>
    <col min="12299" max="12299" width="49" style="377" customWidth="1"/>
    <col min="12300" max="12301" width="30.42578125" style="377" customWidth="1"/>
    <col min="12302" max="12302" width="42.140625" style="377" customWidth="1"/>
    <col min="12303" max="12544" width="11.42578125" style="377"/>
    <col min="12545" max="12545" width="4.140625" style="377" customWidth="1"/>
    <col min="12546" max="12546" width="43.140625" style="377" customWidth="1"/>
    <col min="12547" max="12547" width="38.42578125" style="377" customWidth="1"/>
    <col min="12548" max="12548" width="21.140625" style="377" customWidth="1"/>
    <col min="12549" max="12549" width="14" style="377" customWidth="1"/>
    <col min="12550" max="12554" width="11.42578125" style="377"/>
    <col min="12555" max="12555" width="49" style="377" customWidth="1"/>
    <col min="12556" max="12557" width="30.42578125" style="377" customWidth="1"/>
    <col min="12558" max="12558" width="42.140625" style="377" customWidth="1"/>
    <col min="12559" max="12800" width="11.42578125" style="377"/>
    <col min="12801" max="12801" width="4.140625" style="377" customWidth="1"/>
    <col min="12802" max="12802" width="43.140625" style="377" customWidth="1"/>
    <col min="12803" max="12803" width="38.42578125" style="377" customWidth="1"/>
    <col min="12804" max="12804" width="21.140625" style="377" customWidth="1"/>
    <col min="12805" max="12805" width="14" style="377" customWidth="1"/>
    <col min="12806" max="12810" width="11.42578125" style="377"/>
    <col min="12811" max="12811" width="49" style="377" customWidth="1"/>
    <col min="12812" max="12813" width="30.42578125" style="377" customWidth="1"/>
    <col min="12814" max="12814" width="42.140625" style="377" customWidth="1"/>
    <col min="12815" max="13056" width="11.42578125" style="377"/>
    <col min="13057" max="13057" width="4.140625" style="377" customWidth="1"/>
    <col min="13058" max="13058" width="43.140625" style="377" customWidth="1"/>
    <col min="13059" max="13059" width="38.42578125" style="377" customWidth="1"/>
    <col min="13060" max="13060" width="21.140625" style="377" customWidth="1"/>
    <col min="13061" max="13061" width="14" style="377" customWidth="1"/>
    <col min="13062" max="13066" width="11.42578125" style="377"/>
    <col min="13067" max="13067" width="49" style="377" customWidth="1"/>
    <col min="13068" max="13069" width="30.42578125" style="377" customWidth="1"/>
    <col min="13070" max="13070" width="42.140625" style="377" customWidth="1"/>
    <col min="13071" max="13312" width="11.42578125" style="377"/>
    <col min="13313" max="13313" width="4.140625" style="377" customWidth="1"/>
    <col min="13314" max="13314" width="43.140625" style="377" customWidth="1"/>
    <col min="13315" max="13315" width="38.42578125" style="377" customWidth="1"/>
    <col min="13316" max="13316" width="21.140625" style="377" customWidth="1"/>
    <col min="13317" max="13317" width="14" style="377" customWidth="1"/>
    <col min="13318" max="13322" width="11.42578125" style="377"/>
    <col min="13323" max="13323" width="49" style="377" customWidth="1"/>
    <col min="13324" max="13325" width="30.42578125" style="377" customWidth="1"/>
    <col min="13326" max="13326" width="42.140625" style="377" customWidth="1"/>
    <col min="13327" max="13568" width="11.42578125" style="377"/>
    <col min="13569" max="13569" width="4.140625" style="377" customWidth="1"/>
    <col min="13570" max="13570" width="43.140625" style="377" customWidth="1"/>
    <col min="13571" max="13571" width="38.42578125" style="377" customWidth="1"/>
    <col min="13572" max="13572" width="21.140625" style="377" customWidth="1"/>
    <col min="13573" max="13573" width="14" style="377" customWidth="1"/>
    <col min="13574" max="13578" width="11.42578125" style="377"/>
    <col min="13579" max="13579" width="49" style="377" customWidth="1"/>
    <col min="13580" max="13581" width="30.42578125" style="377" customWidth="1"/>
    <col min="13582" max="13582" width="42.140625" style="377" customWidth="1"/>
    <col min="13583" max="13824" width="11.42578125" style="377"/>
    <col min="13825" max="13825" width="4.140625" style="377" customWidth="1"/>
    <col min="13826" max="13826" width="43.140625" style="377" customWidth="1"/>
    <col min="13827" max="13827" width="38.42578125" style="377" customWidth="1"/>
    <col min="13828" max="13828" width="21.140625" style="377" customWidth="1"/>
    <col min="13829" max="13829" width="14" style="377" customWidth="1"/>
    <col min="13830" max="13834" width="11.42578125" style="377"/>
    <col min="13835" max="13835" width="49" style="377" customWidth="1"/>
    <col min="13836" max="13837" width="30.42578125" style="377" customWidth="1"/>
    <col min="13838" max="13838" width="42.140625" style="377" customWidth="1"/>
    <col min="13839" max="14080" width="11.42578125" style="377"/>
    <col min="14081" max="14081" width="4.140625" style="377" customWidth="1"/>
    <col min="14082" max="14082" width="43.140625" style="377" customWidth="1"/>
    <col min="14083" max="14083" width="38.42578125" style="377" customWidth="1"/>
    <col min="14084" max="14084" width="21.140625" style="377" customWidth="1"/>
    <col min="14085" max="14085" width="14" style="377" customWidth="1"/>
    <col min="14086" max="14090" width="11.42578125" style="377"/>
    <col min="14091" max="14091" width="49" style="377" customWidth="1"/>
    <col min="14092" max="14093" width="30.42578125" style="377" customWidth="1"/>
    <col min="14094" max="14094" width="42.140625" style="377" customWidth="1"/>
    <col min="14095" max="14336" width="11.42578125" style="377"/>
    <col min="14337" max="14337" width="4.140625" style="377" customWidth="1"/>
    <col min="14338" max="14338" width="43.140625" style="377" customWidth="1"/>
    <col min="14339" max="14339" width="38.42578125" style="377" customWidth="1"/>
    <col min="14340" max="14340" width="21.140625" style="377" customWidth="1"/>
    <col min="14341" max="14341" width="14" style="377" customWidth="1"/>
    <col min="14342" max="14346" width="11.42578125" style="377"/>
    <col min="14347" max="14347" width="49" style="377" customWidth="1"/>
    <col min="14348" max="14349" width="30.42578125" style="377" customWidth="1"/>
    <col min="14350" max="14350" width="42.140625" style="377" customWidth="1"/>
    <col min="14351" max="14592" width="11.42578125" style="377"/>
    <col min="14593" max="14593" width="4.140625" style="377" customWidth="1"/>
    <col min="14594" max="14594" width="43.140625" style="377" customWidth="1"/>
    <col min="14595" max="14595" width="38.42578125" style="377" customWidth="1"/>
    <col min="14596" max="14596" width="21.140625" style="377" customWidth="1"/>
    <col min="14597" max="14597" width="14" style="377" customWidth="1"/>
    <col min="14598" max="14602" width="11.42578125" style="377"/>
    <col min="14603" max="14603" width="49" style="377" customWidth="1"/>
    <col min="14604" max="14605" width="30.42578125" style="377" customWidth="1"/>
    <col min="14606" max="14606" width="42.140625" style="377" customWidth="1"/>
    <col min="14607" max="14848" width="11.42578125" style="377"/>
    <col min="14849" max="14849" width="4.140625" style="377" customWidth="1"/>
    <col min="14850" max="14850" width="43.140625" style="377" customWidth="1"/>
    <col min="14851" max="14851" width="38.42578125" style="377" customWidth="1"/>
    <col min="14852" max="14852" width="21.140625" style="377" customWidth="1"/>
    <col min="14853" max="14853" width="14" style="377" customWidth="1"/>
    <col min="14854" max="14858" width="11.42578125" style="377"/>
    <col min="14859" max="14859" width="49" style="377" customWidth="1"/>
    <col min="14860" max="14861" width="30.42578125" style="377" customWidth="1"/>
    <col min="14862" max="14862" width="42.140625" style="377" customWidth="1"/>
    <col min="14863" max="15104" width="11.42578125" style="377"/>
    <col min="15105" max="15105" width="4.140625" style="377" customWidth="1"/>
    <col min="15106" max="15106" width="43.140625" style="377" customWidth="1"/>
    <col min="15107" max="15107" width="38.42578125" style="377" customWidth="1"/>
    <col min="15108" max="15108" width="21.140625" style="377" customWidth="1"/>
    <col min="15109" max="15109" width="14" style="377" customWidth="1"/>
    <col min="15110" max="15114" width="11.42578125" style="377"/>
    <col min="15115" max="15115" width="49" style="377" customWidth="1"/>
    <col min="15116" max="15117" width="30.42578125" style="377" customWidth="1"/>
    <col min="15118" max="15118" width="42.140625" style="377" customWidth="1"/>
    <col min="15119" max="15360" width="11.42578125" style="377"/>
    <col min="15361" max="15361" width="4.140625" style="377" customWidth="1"/>
    <col min="15362" max="15362" width="43.140625" style="377" customWidth="1"/>
    <col min="15363" max="15363" width="38.42578125" style="377" customWidth="1"/>
    <col min="15364" max="15364" width="21.140625" style="377" customWidth="1"/>
    <col min="15365" max="15365" width="14" style="377" customWidth="1"/>
    <col min="15366" max="15370" width="11.42578125" style="377"/>
    <col min="15371" max="15371" width="49" style="377" customWidth="1"/>
    <col min="15372" max="15373" width="30.42578125" style="377" customWidth="1"/>
    <col min="15374" max="15374" width="42.140625" style="377" customWidth="1"/>
    <col min="15375" max="15616" width="11.42578125" style="377"/>
    <col min="15617" max="15617" width="4.140625" style="377" customWidth="1"/>
    <col min="15618" max="15618" width="43.140625" style="377" customWidth="1"/>
    <col min="15619" max="15619" width="38.42578125" style="377" customWidth="1"/>
    <col min="15620" max="15620" width="21.140625" style="377" customWidth="1"/>
    <col min="15621" max="15621" width="14" style="377" customWidth="1"/>
    <col min="15622" max="15626" width="11.42578125" style="377"/>
    <col min="15627" max="15627" width="49" style="377" customWidth="1"/>
    <col min="15628" max="15629" width="30.42578125" style="377" customWidth="1"/>
    <col min="15630" max="15630" width="42.140625" style="377" customWidth="1"/>
    <col min="15631" max="15872" width="11.42578125" style="377"/>
    <col min="15873" max="15873" width="4.140625" style="377" customWidth="1"/>
    <col min="15874" max="15874" width="43.140625" style="377" customWidth="1"/>
    <col min="15875" max="15875" width="38.42578125" style="377" customWidth="1"/>
    <col min="15876" max="15876" width="21.140625" style="377" customWidth="1"/>
    <col min="15877" max="15877" width="14" style="377" customWidth="1"/>
    <col min="15878" max="15882" width="11.42578125" style="377"/>
    <col min="15883" max="15883" width="49" style="377" customWidth="1"/>
    <col min="15884" max="15885" width="30.42578125" style="377" customWidth="1"/>
    <col min="15886" max="15886" width="42.140625" style="377" customWidth="1"/>
    <col min="15887" max="16128" width="11.42578125" style="377"/>
    <col min="16129" max="16129" width="4.140625" style="377" customWidth="1"/>
    <col min="16130" max="16130" width="43.140625" style="377" customWidth="1"/>
    <col min="16131" max="16131" width="38.42578125" style="377" customWidth="1"/>
    <col min="16132" max="16132" width="21.140625" style="377" customWidth="1"/>
    <col min="16133" max="16133" width="14" style="377" customWidth="1"/>
    <col min="16134" max="16138" width="11.42578125" style="377"/>
    <col min="16139" max="16139" width="49" style="377" customWidth="1"/>
    <col min="16140" max="16141" width="30.42578125" style="377" customWidth="1"/>
    <col min="16142" max="16142" width="42.140625" style="377" customWidth="1"/>
    <col min="16143" max="16384" width="11.42578125" style="377"/>
  </cols>
  <sheetData>
    <row r="1" spans="1:14" ht="29.25" customHeight="1" x14ac:dyDescent="0.25">
      <c r="A1" s="787" t="s">
        <v>1779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</row>
    <row r="2" spans="1:14" ht="59.25" customHeight="1" x14ac:dyDescent="0.25">
      <c r="A2" s="787"/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</row>
    <row r="3" spans="1:14" s="379" customFormat="1" ht="33.75" customHeight="1" x14ac:dyDescent="0.25">
      <c r="A3" s="378" t="s">
        <v>1</v>
      </c>
      <c r="B3" s="378" t="s">
        <v>1780</v>
      </c>
      <c r="C3" s="378" t="s">
        <v>1781</v>
      </c>
      <c r="D3" s="378" t="s">
        <v>1782</v>
      </c>
      <c r="E3" s="378" t="s">
        <v>1783</v>
      </c>
      <c r="F3" s="378" t="s">
        <v>1784</v>
      </c>
      <c r="G3" s="378" t="s">
        <v>1785</v>
      </c>
      <c r="H3" s="378" t="s">
        <v>1786</v>
      </c>
      <c r="I3" s="378" t="s">
        <v>1787</v>
      </c>
      <c r="J3" s="378" t="s">
        <v>1788</v>
      </c>
      <c r="K3" s="378" t="s">
        <v>1789</v>
      </c>
      <c r="L3" s="378" t="s">
        <v>1790</v>
      </c>
      <c r="M3" s="378" t="s">
        <v>1791</v>
      </c>
      <c r="N3" s="378" t="s">
        <v>1241</v>
      </c>
    </row>
    <row r="4" spans="1:14" ht="67.5" customHeight="1" x14ac:dyDescent="0.25">
      <c r="A4" s="379">
        <v>1</v>
      </c>
      <c r="B4" s="380" t="s">
        <v>1627</v>
      </c>
      <c r="C4" s="377" t="s">
        <v>1792</v>
      </c>
      <c r="D4" s="377" t="s">
        <v>1793</v>
      </c>
      <c r="E4" s="379" t="s">
        <v>1650</v>
      </c>
      <c r="F4" s="379" t="s">
        <v>1650</v>
      </c>
      <c r="G4" s="379" t="s">
        <v>1650</v>
      </c>
      <c r="H4" s="379" t="s">
        <v>1650</v>
      </c>
      <c r="I4" s="381" t="s">
        <v>1650</v>
      </c>
      <c r="J4" s="379" t="s">
        <v>1650</v>
      </c>
      <c r="K4" s="382" t="s">
        <v>1626</v>
      </c>
      <c r="L4" s="377" t="s">
        <v>1650</v>
      </c>
      <c r="M4" s="379" t="s">
        <v>1650</v>
      </c>
      <c r="N4" s="379" t="s">
        <v>1650</v>
      </c>
    </row>
    <row r="5" spans="1:14" ht="67.5" customHeight="1" x14ac:dyDescent="0.25">
      <c r="A5" s="379">
        <f t="shared" ref="A5:A23" si="0">1+A4</f>
        <v>2</v>
      </c>
      <c r="B5" s="377" t="s">
        <v>1794</v>
      </c>
      <c r="K5" s="379"/>
    </row>
    <row r="6" spans="1:14" ht="67.5" customHeight="1" x14ac:dyDescent="0.25">
      <c r="A6" s="379">
        <f t="shared" si="0"/>
        <v>3</v>
      </c>
      <c r="B6" s="380" t="s">
        <v>1795</v>
      </c>
      <c r="C6" s="377" t="s">
        <v>1796</v>
      </c>
      <c r="D6" s="377" t="s">
        <v>1797</v>
      </c>
      <c r="E6" s="379" t="s">
        <v>1729</v>
      </c>
      <c r="F6" s="379" t="s">
        <v>1798</v>
      </c>
      <c r="G6" s="379" t="s">
        <v>1729</v>
      </c>
      <c r="H6" s="379" t="s">
        <v>1799</v>
      </c>
      <c r="I6" s="381" t="s">
        <v>1800</v>
      </c>
      <c r="J6" s="379" t="s">
        <v>1801</v>
      </c>
      <c r="K6" s="379" t="s">
        <v>1802</v>
      </c>
      <c r="L6" s="377" t="s">
        <v>1803</v>
      </c>
      <c r="M6" s="379" t="s">
        <v>1804</v>
      </c>
      <c r="N6" s="383" t="s">
        <v>1805</v>
      </c>
    </row>
    <row r="7" spans="1:14" ht="67.5" customHeight="1" x14ac:dyDescent="0.25">
      <c r="A7" s="379">
        <f t="shared" si="0"/>
        <v>4</v>
      </c>
      <c r="B7" s="380" t="s">
        <v>1649</v>
      </c>
      <c r="C7" s="377" t="s">
        <v>1806</v>
      </c>
      <c r="D7" s="377" t="s">
        <v>1807</v>
      </c>
      <c r="E7" s="379" t="s">
        <v>1808</v>
      </c>
      <c r="F7" s="379" t="s">
        <v>1809</v>
      </c>
      <c r="G7" s="379" t="s">
        <v>1729</v>
      </c>
      <c r="H7" s="379" t="s">
        <v>1729</v>
      </c>
      <c r="I7" s="379" t="s">
        <v>1729</v>
      </c>
      <c r="J7" s="379" t="s">
        <v>1729</v>
      </c>
      <c r="K7" s="382" t="s">
        <v>1810</v>
      </c>
      <c r="L7" s="377" t="s">
        <v>1811</v>
      </c>
      <c r="M7" s="379" t="s">
        <v>1812</v>
      </c>
      <c r="N7" s="384" t="s">
        <v>1813</v>
      </c>
    </row>
    <row r="8" spans="1:14" ht="67.5" customHeight="1" x14ac:dyDescent="0.25">
      <c r="A8" s="379">
        <f t="shared" si="0"/>
        <v>5</v>
      </c>
      <c r="B8" s="380" t="s">
        <v>1663</v>
      </c>
      <c r="C8" s="379" t="s">
        <v>1650</v>
      </c>
      <c r="D8" s="379" t="s">
        <v>1650</v>
      </c>
      <c r="E8" s="379" t="s">
        <v>1650</v>
      </c>
      <c r="F8" s="379" t="s">
        <v>1650</v>
      </c>
      <c r="G8" s="379" t="s">
        <v>1650</v>
      </c>
      <c r="H8" s="379" t="s">
        <v>1650</v>
      </c>
      <c r="I8" s="379" t="s">
        <v>1650</v>
      </c>
      <c r="J8" s="379" t="s">
        <v>1814</v>
      </c>
      <c r="K8" s="382" t="s">
        <v>1815</v>
      </c>
      <c r="L8" s="377" t="s">
        <v>1650</v>
      </c>
      <c r="M8" s="379" t="s">
        <v>1650</v>
      </c>
      <c r="N8" s="379" t="s">
        <v>1650</v>
      </c>
    </row>
    <row r="9" spans="1:14" ht="67.5" customHeight="1" x14ac:dyDescent="0.25">
      <c r="A9" s="379">
        <f t="shared" si="0"/>
        <v>6</v>
      </c>
      <c r="B9" s="380" t="s">
        <v>1665</v>
      </c>
      <c r="K9" s="379"/>
    </row>
    <row r="10" spans="1:14" ht="67.5" customHeight="1" x14ac:dyDescent="0.25">
      <c r="A10" s="379">
        <f t="shared" si="0"/>
        <v>7</v>
      </c>
      <c r="B10" s="380" t="s">
        <v>1675</v>
      </c>
      <c r="C10" s="377" t="s">
        <v>1816</v>
      </c>
      <c r="D10" s="377" t="s">
        <v>1817</v>
      </c>
      <c r="E10" s="379" t="s">
        <v>1818</v>
      </c>
      <c r="F10" s="379" t="s">
        <v>1819</v>
      </c>
      <c r="G10" s="379" t="s">
        <v>1729</v>
      </c>
      <c r="H10" s="379" t="s">
        <v>1729</v>
      </c>
      <c r="I10" s="379" t="s">
        <v>1729</v>
      </c>
      <c r="J10" s="379" t="s">
        <v>1729</v>
      </c>
      <c r="K10" s="379" t="s">
        <v>1820</v>
      </c>
      <c r="L10" s="377" t="s">
        <v>1821</v>
      </c>
      <c r="M10" s="379" t="s">
        <v>1822</v>
      </c>
      <c r="N10" s="384" t="s">
        <v>1823</v>
      </c>
    </row>
    <row r="11" spans="1:14" ht="67.5" customHeight="1" x14ac:dyDescent="0.25">
      <c r="A11" s="379">
        <f t="shared" si="0"/>
        <v>8</v>
      </c>
      <c r="B11" s="385" t="s">
        <v>1577</v>
      </c>
      <c r="C11" s="377" t="s">
        <v>1824</v>
      </c>
      <c r="D11" s="377" t="s">
        <v>1825</v>
      </c>
      <c r="E11" s="379" t="s">
        <v>1826</v>
      </c>
      <c r="F11" s="379" t="s">
        <v>1827</v>
      </c>
      <c r="G11" s="379" t="s">
        <v>1729</v>
      </c>
      <c r="H11" s="379" t="s">
        <v>1729</v>
      </c>
      <c r="I11" s="379" t="s">
        <v>1729</v>
      </c>
      <c r="J11" s="379" t="s">
        <v>1828</v>
      </c>
      <c r="K11" s="382" t="s">
        <v>1829</v>
      </c>
      <c r="L11" s="377" t="s">
        <v>1830</v>
      </c>
      <c r="M11" s="379" t="s">
        <v>1831</v>
      </c>
      <c r="N11" s="384" t="s">
        <v>1832</v>
      </c>
    </row>
    <row r="12" spans="1:14" ht="67.5" customHeight="1" x14ac:dyDescent="0.25">
      <c r="A12" s="379">
        <f t="shared" si="0"/>
        <v>9</v>
      </c>
      <c r="B12" s="380" t="s">
        <v>1700</v>
      </c>
      <c r="C12" s="377" t="s">
        <v>1833</v>
      </c>
      <c r="K12" s="382" t="s">
        <v>1834</v>
      </c>
    </row>
    <row r="13" spans="1:14" ht="67.5" customHeight="1" x14ac:dyDescent="0.25">
      <c r="A13" s="379">
        <f t="shared" si="0"/>
        <v>10</v>
      </c>
      <c r="B13" s="385" t="s">
        <v>1711</v>
      </c>
      <c r="C13" s="377" t="s">
        <v>1835</v>
      </c>
      <c r="F13" s="379" t="s">
        <v>1836</v>
      </c>
      <c r="K13" s="382" t="s">
        <v>1837</v>
      </c>
    </row>
    <row r="14" spans="1:14" ht="67.5" customHeight="1" x14ac:dyDescent="0.25">
      <c r="A14" s="379">
        <f t="shared" si="0"/>
        <v>11</v>
      </c>
      <c r="B14" s="380" t="s">
        <v>1712</v>
      </c>
      <c r="C14" s="377" t="s">
        <v>1833</v>
      </c>
      <c r="K14" s="382" t="s">
        <v>1838</v>
      </c>
    </row>
    <row r="15" spans="1:14" ht="67.5" customHeight="1" x14ac:dyDescent="0.25">
      <c r="A15" s="379">
        <f t="shared" si="0"/>
        <v>12</v>
      </c>
      <c r="B15" s="380" t="s">
        <v>1839</v>
      </c>
      <c r="C15" s="377" t="s">
        <v>1840</v>
      </c>
      <c r="D15" s="379" t="s">
        <v>1650</v>
      </c>
      <c r="E15" s="379" t="s">
        <v>1650</v>
      </c>
      <c r="F15" s="379" t="s">
        <v>1841</v>
      </c>
      <c r="G15" s="379" t="s">
        <v>1842</v>
      </c>
      <c r="H15" s="379" t="s">
        <v>1650</v>
      </c>
      <c r="I15" s="381" t="s">
        <v>1650</v>
      </c>
      <c r="J15" s="379" t="s">
        <v>1650</v>
      </c>
      <c r="K15" s="382" t="s">
        <v>1843</v>
      </c>
      <c r="L15" s="377" t="s">
        <v>1650</v>
      </c>
      <c r="M15" s="379" t="s">
        <v>1650</v>
      </c>
      <c r="N15" s="379" t="s">
        <v>1650</v>
      </c>
    </row>
    <row r="16" spans="1:14" ht="67.5" customHeight="1" x14ac:dyDescent="0.25">
      <c r="A16" s="379">
        <f t="shared" si="0"/>
        <v>13</v>
      </c>
      <c r="B16" s="380" t="s">
        <v>1714</v>
      </c>
      <c r="C16" s="380" t="s">
        <v>1714</v>
      </c>
      <c r="K16" s="379"/>
    </row>
    <row r="17" spans="1:14" ht="67.5" customHeight="1" x14ac:dyDescent="0.25">
      <c r="A17" s="379">
        <f t="shared" si="0"/>
        <v>14</v>
      </c>
      <c r="B17" s="380" t="s">
        <v>1726</v>
      </c>
      <c r="C17" s="377" t="s">
        <v>1844</v>
      </c>
      <c r="D17" s="377" t="s">
        <v>1845</v>
      </c>
      <c r="E17" s="379" t="s">
        <v>1846</v>
      </c>
      <c r="F17" s="379" t="s">
        <v>1847</v>
      </c>
      <c r="G17" s="379">
        <v>123</v>
      </c>
      <c r="H17" s="379" t="s">
        <v>1729</v>
      </c>
      <c r="I17" s="379" t="s">
        <v>1729</v>
      </c>
      <c r="J17" s="379" t="s">
        <v>1848</v>
      </c>
      <c r="K17" s="382" t="s">
        <v>1849</v>
      </c>
      <c r="L17" s="377" t="s">
        <v>1850</v>
      </c>
      <c r="M17" s="379" t="s">
        <v>1851</v>
      </c>
      <c r="N17" s="379" t="s">
        <v>1729</v>
      </c>
    </row>
    <row r="18" spans="1:14" ht="67.5" customHeight="1" x14ac:dyDescent="0.25">
      <c r="A18" s="379">
        <f t="shared" si="0"/>
        <v>15</v>
      </c>
      <c r="B18" s="380" t="s">
        <v>1852</v>
      </c>
      <c r="K18" s="379"/>
    </row>
    <row r="19" spans="1:14" ht="67.5" customHeight="1" x14ac:dyDescent="0.25">
      <c r="A19" s="379">
        <f t="shared" si="0"/>
        <v>16</v>
      </c>
      <c r="B19" s="380" t="s">
        <v>1741</v>
      </c>
      <c r="C19" s="377" t="s">
        <v>1740</v>
      </c>
      <c r="K19" s="379"/>
    </row>
    <row r="20" spans="1:14" ht="67.5" customHeight="1" x14ac:dyDescent="0.25">
      <c r="A20" s="379">
        <f t="shared" si="0"/>
        <v>17</v>
      </c>
      <c r="B20" s="380" t="s">
        <v>1751</v>
      </c>
      <c r="C20" s="377" t="s">
        <v>1853</v>
      </c>
      <c r="D20" s="377" t="s">
        <v>1854</v>
      </c>
      <c r="E20" s="379" t="s">
        <v>1855</v>
      </c>
      <c r="F20" s="379" t="s">
        <v>1650</v>
      </c>
      <c r="G20" s="379" t="s">
        <v>1729</v>
      </c>
      <c r="H20" s="379" t="s">
        <v>1729</v>
      </c>
      <c r="I20" s="379" t="s">
        <v>1729</v>
      </c>
      <c r="J20" s="379" t="s">
        <v>1729</v>
      </c>
      <c r="K20" s="382" t="s">
        <v>1856</v>
      </c>
      <c r="L20" s="379" t="s">
        <v>1857</v>
      </c>
      <c r="M20" s="379" t="s">
        <v>1729</v>
      </c>
      <c r="N20" s="379" t="s">
        <v>1729</v>
      </c>
    </row>
    <row r="21" spans="1:14" ht="67.5" customHeight="1" x14ac:dyDescent="0.25">
      <c r="A21" s="379">
        <f t="shared" si="0"/>
        <v>18</v>
      </c>
      <c r="B21" s="380" t="s">
        <v>1858</v>
      </c>
      <c r="C21" s="377" t="s">
        <v>1859</v>
      </c>
      <c r="D21" s="377" t="s">
        <v>1860</v>
      </c>
      <c r="E21" s="379" t="s">
        <v>1861</v>
      </c>
      <c r="F21" s="379" t="s">
        <v>1862</v>
      </c>
      <c r="G21" s="379" t="s">
        <v>1729</v>
      </c>
      <c r="H21" s="379" t="s">
        <v>1729</v>
      </c>
      <c r="I21" s="381" t="s">
        <v>1863</v>
      </c>
      <c r="J21" s="379" t="s">
        <v>1864</v>
      </c>
      <c r="K21" s="382" t="s">
        <v>1865</v>
      </c>
      <c r="L21" s="377" t="s">
        <v>1866</v>
      </c>
      <c r="M21" s="379" t="s">
        <v>1867</v>
      </c>
      <c r="N21" s="384" t="s">
        <v>1868</v>
      </c>
    </row>
    <row r="22" spans="1:14" ht="67.5" customHeight="1" x14ac:dyDescent="0.25">
      <c r="A22" s="379">
        <f t="shared" si="0"/>
        <v>19</v>
      </c>
      <c r="B22" s="386" t="s">
        <v>1683</v>
      </c>
      <c r="C22" s="386" t="s">
        <v>1683</v>
      </c>
      <c r="K22" s="379"/>
    </row>
    <row r="23" spans="1:14" ht="67.5" customHeight="1" x14ac:dyDescent="0.25">
      <c r="A23" s="379">
        <f t="shared" si="0"/>
        <v>20</v>
      </c>
      <c r="K23" s="379"/>
    </row>
    <row r="24" spans="1:14" x14ac:dyDescent="0.25">
      <c r="K24" s="379"/>
    </row>
    <row r="25" spans="1:14" x14ac:dyDescent="0.25">
      <c r="K25" s="379"/>
    </row>
    <row r="26" spans="1:14" x14ac:dyDescent="0.25">
      <c r="K26" s="379"/>
    </row>
    <row r="27" spans="1:14" x14ac:dyDescent="0.25">
      <c r="K27" s="379"/>
    </row>
    <row r="28" spans="1:14" x14ac:dyDescent="0.25">
      <c r="K28" s="379"/>
    </row>
    <row r="29" spans="1:14" x14ac:dyDescent="0.25">
      <c r="K29" s="379"/>
    </row>
  </sheetData>
  <mergeCells count="1">
    <mergeCell ref="A1:N2"/>
  </mergeCells>
  <hyperlinks>
    <hyperlink ref="K20" r:id="rId1" xr:uid="{00000000-0004-0000-0900-000000000000}"/>
    <hyperlink ref="K14" r:id="rId2" xr:uid="{00000000-0004-0000-0900-000001000000}"/>
    <hyperlink ref="K12" r:id="rId3" xr:uid="{00000000-0004-0000-0900-000002000000}"/>
    <hyperlink ref="K21" r:id="rId4" xr:uid="{00000000-0004-0000-0900-000003000000}"/>
    <hyperlink ref="K11" r:id="rId5" display="cps9902@rodigy.net.mx" xr:uid="{00000000-0004-0000-0900-000004000000}"/>
    <hyperlink ref="K7" r:id="rId6" xr:uid="{00000000-0004-0000-0900-000005000000}"/>
    <hyperlink ref="K17" r:id="rId7" xr:uid="{00000000-0004-0000-0900-000006000000}"/>
    <hyperlink ref="K13" r:id="rId8" display="pcr1996@hotmail.com_x000a_mar" xr:uid="{00000000-0004-0000-0900-000007000000}"/>
    <hyperlink ref="K4" r:id="rId9" xr:uid="{00000000-0004-0000-0900-000008000000}"/>
    <hyperlink ref="K8" r:id="rId10" xr:uid="{00000000-0004-0000-0900-000009000000}"/>
    <hyperlink ref="K15" r:id="rId11" xr:uid="{00000000-0004-0000-0900-00000A000000}"/>
  </hyperlinks>
  <pageMargins left="0.39370078740157483" right="0.39370078740157483" top="0.39370078740157483" bottom="0.39370078740157483" header="0" footer="0"/>
  <pageSetup scale="38" orientation="landscape" verticalDpi="72" r:id="rId12"/>
  <headerFooter alignWithMargins="0"/>
  <legacy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499984740745262"/>
  </sheetPr>
  <dimension ref="A1:IX57"/>
  <sheetViews>
    <sheetView zoomScale="80" zoomScaleNormal="80" workbookViewId="0">
      <selection activeCell="D7" sqref="D7"/>
    </sheetView>
  </sheetViews>
  <sheetFormatPr baseColWidth="10" defaultColWidth="11.42578125" defaultRowHeight="15" x14ac:dyDescent="0.25"/>
  <cols>
    <col min="1" max="1" width="2.7109375" bestFit="1" customWidth="1"/>
    <col min="2" max="2" width="37" customWidth="1"/>
    <col min="3" max="3" width="9.85546875" customWidth="1"/>
    <col min="4" max="4" width="45.28515625" customWidth="1"/>
    <col min="5" max="5" width="28.42578125" customWidth="1"/>
    <col min="6" max="6" width="13.28515625" customWidth="1"/>
    <col min="7" max="7" width="11.42578125" customWidth="1"/>
    <col min="8" max="8" width="14.85546875" customWidth="1"/>
    <col min="9" max="9" width="11.42578125" customWidth="1"/>
    <col min="10" max="10" width="14.5703125" customWidth="1"/>
    <col min="11" max="11" width="11.42578125" style="112" customWidth="1"/>
    <col min="12" max="12" width="13" style="72" customWidth="1"/>
    <col min="13" max="13" width="11.42578125" customWidth="1"/>
    <col min="14" max="14" width="14.28515625" style="72" customWidth="1"/>
    <col min="15" max="15" width="11.42578125" customWidth="1"/>
    <col min="16" max="16" width="11.42578125" style="72" customWidth="1"/>
    <col min="17" max="17" width="11.42578125" customWidth="1"/>
    <col min="18" max="18" width="13.7109375" customWidth="1"/>
    <col min="19" max="19" width="11.42578125" customWidth="1"/>
    <col min="20" max="20" width="11.42578125" style="154" customWidth="1"/>
    <col min="21" max="25" width="11.42578125" customWidth="1"/>
    <col min="26" max="26" width="11.42578125" style="72" customWidth="1"/>
    <col min="27" max="33" width="11.42578125" customWidth="1"/>
    <col min="34" max="34" width="11.42578125" style="227"/>
  </cols>
  <sheetData>
    <row r="1" spans="1:46" s="154" customFormat="1" x14ac:dyDescent="0.25">
      <c r="B1" s="799" t="s">
        <v>1239</v>
      </c>
      <c r="C1" s="799"/>
      <c r="D1" s="799"/>
      <c r="E1" s="799"/>
      <c r="F1" s="799"/>
      <c r="G1" s="799"/>
      <c r="H1" s="799"/>
      <c r="I1" s="799"/>
      <c r="J1" s="799"/>
      <c r="K1" s="799"/>
      <c r="L1" s="153"/>
      <c r="N1" s="153"/>
      <c r="P1" s="153"/>
      <c r="Z1" s="153"/>
      <c r="AH1" s="227"/>
    </row>
    <row r="2" spans="1:46" s="154" customFormat="1" ht="15" customHeight="1" x14ac:dyDescent="0.25"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153"/>
      <c r="N2" s="153"/>
      <c r="P2" s="153"/>
      <c r="U2" s="800" t="s">
        <v>1240</v>
      </c>
      <c r="V2" s="800"/>
      <c r="W2" s="158"/>
      <c r="Z2" s="153"/>
      <c r="AH2" s="227"/>
    </row>
    <row r="3" spans="1:46" s="154" customFormat="1" ht="30" customHeight="1" x14ac:dyDescent="0.25">
      <c r="A3" s="156"/>
      <c r="B3" s="156" t="s">
        <v>1051</v>
      </c>
      <c r="C3" s="156" t="s">
        <v>93</v>
      </c>
      <c r="D3" s="156" t="s">
        <v>1241</v>
      </c>
      <c r="E3" s="156" t="s">
        <v>1242</v>
      </c>
      <c r="F3" s="156" t="s">
        <v>1052</v>
      </c>
      <c r="G3" s="156" t="s">
        <v>1053</v>
      </c>
      <c r="H3" s="156" t="s">
        <v>1054</v>
      </c>
      <c r="I3" s="156" t="s">
        <v>1053</v>
      </c>
      <c r="J3" s="157" t="s">
        <v>1055</v>
      </c>
      <c r="K3" s="228"/>
      <c r="L3" s="159" t="s">
        <v>1056</v>
      </c>
      <c r="M3" s="160" t="s">
        <v>1053</v>
      </c>
      <c r="N3" s="161" t="s">
        <v>1057</v>
      </c>
      <c r="P3" s="159" t="s">
        <v>1058</v>
      </c>
      <c r="R3" s="157" t="s">
        <v>1059</v>
      </c>
      <c r="Z3" s="153"/>
      <c r="AB3" s="801" t="s">
        <v>1235</v>
      </c>
      <c r="AC3" s="801"/>
      <c r="AD3" s="801" t="s">
        <v>1058</v>
      </c>
      <c r="AE3" s="801"/>
      <c r="AF3" s="801" t="s">
        <v>1236</v>
      </c>
      <c r="AG3" s="801"/>
      <c r="AH3" s="229"/>
    </row>
    <row r="4" spans="1:46" ht="31.5" customHeight="1" x14ac:dyDescent="0.25">
      <c r="A4" s="230">
        <v>1</v>
      </c>
      <c r="B4" s="231" t="s">
        <v>1243</v>
      </c>
      <c r="C4" t="s">
        <v>58</v>
      </c>
      <c r="D4" s="219" t="s">
        <v>1244</v>
      </c>
      <c r="E4" s="220" t="s">
        <v>1245</v>
      </c>
      <c r="F4" s="170">
        <v>2950</v>
      </c>
      <c r="G4" s="112" t="s">
        <v>1246</v>
      </c>
      <c r="H4" s="232">
        <v>3200</v>
      </c>
      <c r="I4" s="112" t="s">
        <v>1247</v>
      </c>
      <c r="J4" s="171">
        <v>3350</v>
      </c>
      <c r="K4" s="112" t="s">
        <v>1248</v>
      </c>
      <c r="L4" s="233"/>
    </row>
    <row r="5" spans="1:46" ht="24.75" x14ac:dyDescent="0.25">
      <c r="A5" s="230">
        <v>2</v>
      </c>
      <c r="B5" s="234" t="s">
        <v>1249</v>
      </c>
      <c r="C5" t="s">
        <v>58</v>
      </c>
      <c r="D5" s="219" t="s">
        <v>1250</v>
      </c>
      <c r="E5" s="220" t="s">
        <v>1251</v>
      </c>
      <c r="F5" s="170">
        <v>2950</v>
      </c>
      <c r="G5" s="112" t="s">
        <v>1252</v>
      </c>
      <c r="H5" s="232">
        <v>3008</v>
      </c>
      <c r="I5" s="112" t="s">
        <v>1253</v>
      </c>
      <c r="J5" s="235">
        <v>3670</v>
      </c>
      <c r="K5" s="236" t="s">
        <v>1254</v>
      </c>
      <c r="L5" s="235">
        <v>3510</v>
      </c>
      <c r="M5" s="237" t="s">
        <v>1255</v>
      </c>
      <c r="N5" s="169">
        <v>3831</v>
      </c>
      <c r="O5" t="s">
        <v>1256</v>
      </c>
      <c r="P5" s="169">
        <v>3510</v>
      </c>
      <c r="Q5" t="s">
        <v>1256</v>
      </c>
      <c r="R5" s="169">
        <v>3510</v>
      </c>
      <c r="S5" t="s">
        <v>1256</v>
      </c>
      <c r="U5" s="168">
        <v>3200</v>
      </c>
      <c r="V5" t="s">
        <v>1257</v>
      </c>
      <c r="X5" s="238">
        <v>3200</v>
      </c>
      <c r="Y5" s="195" t="s">
        <v>1258</v>
      </c>
      <c r="Z5" s="239">
        <v>3200</v>
      </c>
      <c r="AA5" t="s">
        <v>1259</v>
      </c>
      <c r="AB5" s="239">
        <v>3200</v>
      </c>
      <c r="AC5" t="s">
        <v>1259</v>
      </c>
      <c r="AD5" s="240"/>
      <c r="AF5" s="240"/>
      <c r="AI5" s="240"/>
      <c r="AK5" s="240"/>
      <c r="AM5" s="240"/>
      <c r="AO5" s="240"/>
      <c r="AQ5" s="240"/>
      <c r="AS5" s="240"/>
    </row>
    <row r="6" spans="1:46" ht="24.75" x14ac:dyDescent="0.25">
      <c r="A6" s="230">
        <v>3</v>
      </c>
      <c r="B6" s="184" t="s">
        <v>1260</v>
      </c>
      <c r="C6" t="s">
        <v>58</v>
      </c>
      <c r="D6" s="219" t="s">
        <v>1261</v>
      </c>
      <c r="E6" s="220" t="s">
        <v>1262</v>
      </c>
      <c r="F6" s="170">
        <v>2950</v>
      </c>
      <c r="G6" s="112" t="s">
        <v>1263</v>
      </c>
      <c r="H6" s="170">
        <v>3200</v>
      </c>
      <c r="I6" s="112" t="s">
        <v>1264</v>
      </c>
      <c r="J6" s="171">
        <v>2816</v>
      </c>
      <c r="K6" s="112" t="s">
        <v>1265</v>
      </c>
      <c r="L6" s="235">
        <v>3510</v>
      </c>
      <c r="M6" t="s">
        <v>1266</v>
      </c>
      <c r="N6" s="235">
        <v>3008</v>
      </c>
      <c r="O6" t="s">
        <v>1267</v>
      </c>
      <c r="P6" s="241">
        <v>3350</v>
      </c>
      <c r="Q6" t="s">
        <v>1268</v>
      </c>
      <c r="R6" s="168">
        <v>3350</v>
      </c>
      <c r="S6" t="s">
        <v>1269</v>
      </c>
      <c r="U6" s="168">
        <v>3008</v>
      </c>
      <c r="V6" t="s">
        <v>1269</v>
      </c>
      <c r="X6" s="171">
        <v>3510</v>
      </c>
      <c r="Y6" t="s">
        <v>1270</v>
      </c>
      <c r="Z6" s="171">
        <v>3200</v>
      </c>
      <c r="AA6" t="s">
        <v>1270</v>
      </c>
      <c r="AB6" s="172">
        <v>3200</v>
      </c>
      <c r="AC6" t="s">
        <v>1271</v>
      </c>
      <c r="AD6" s="173">
        <v>3510</v>
      </c>
      <c r="AE6" t="s">
        <v>1272</v>
      </c>
      <c r="AF6" s="173">
        <v>3690</v>
      </c>
      <c r="AG6" t="s">
        <v>1272</v>
      </c>
      <c r="AI6" s="239">
        <v>2518</v>
      </c>
      <c r="AJ6" t="s">
        <v>1273</v>
      </c>
      <c r="AK6" s="239">
        <v>3008</v>
      </c>
      <c r="AL6" t="s">
        <v>1274</v>
      </c>
      <c r="AM6" s="178">
        <v>3510</v>
      </c>
      <c r="AN6" t="s">
        <v>1275</v>
      </c>
      <c r="AO6" s="178">
        <v>3350</v>
      </c>
      <c r="AP6" t="s">
        <v>1275</v>
      </c>
      <c r="AQ6" s="178">
        <v>3008</v>
      </c>
      <c r="AR6" t="s">
        <v>1275</v>
      </c>
      <c r="AS6" s="242"/>
    </row>
    <row r="7" spans="1:46" ht="24.75" x14ac:dyDescent="0.25">
      <c r="A7" s="230">
        <v>4</v>
      </c>
      <c r="B7" s="190" t="s">
        <v>1276</v>
      </c>
      <c r="C7" t="s">
        <v>58</v>
      </c>
      <c r="D7" s="219" t="s">
        <v>1277</v>
      </c>
      <c r="E7" s="220" t="s">
        <v>1278</v>
      </c>
      <c r="F7" s="170">
        <v>2950</v>
      </c>
      <c r="G7" s="112" t="s">
        <v>1279</v>
      </c>
      <c r="H7" s="171">
        <v>3335</v>
      </c>
      <c r="I7" s="112" t="s">
        <v>1280</v>
      </c>
      <c r="J7" s="171">
        <v>3350</v>
      </c>
      <c r="K7" s="112" t="s">
        <v>1281</v>
      </c>
      <c r="L7" s="235">
        <v>3500</v>
      </c>
      <c r="M7" s="237" t="s">
        <v>1282</v>
      </c>
      <c r="N7" s="241">
        <v>3510</v>
      </c>
      <c r="O7" t="s">
        <v>1283</v>
      </c>
      <c r="P7" s="168">
        <v>3510</v>
      </c>
      <c r="Q7" t="s">
        <v>1284</v>
      </c>
      <c r="R7" s="243">
        <v>3300</v>
      </c>
      <c r="S7" t="s">
        <v>1285</v>
      </c>
      <c r="U7" s="170">
        <v>3200</v>
      </c>
      <c r="V7" t="s">
        <v>1285</v>
      </c>
      <c r="X7" s="171">
        <v>3200</v>
      </c>
      <c r="Y7" t="s">
        <v>1286</v>
      </c>
      <c r="Z7" s="171">
        <v>3200</v>
      </c>
      <c r="AA7" t="s">
        <v>1286</v>
      </c>
      <c r="AB7" s="172">
        <v>3200</v>
      </c>
      <c r="AC7" t="s">
        <v>1287</v>
      </c>
      <c r="AD7" s="173">
        <v>3008</v>
      </c>
      <c r="AE7" t="s">
        <v>1288</v>
      </c>
      <c r="AF7" s="221">
        <v>3008</v>
      </c>
      <c r="AG7" t="s">
        <v>1289</v>
      </c>
      <c r="AI7" s="178">
        <v>3200</v>
      </c>
      <c r="AJ7" t="s">
        <v>1290</v>
      </c>
      <c r="AK7" s="178">
        <v>2800</v>
      </c>
      <c r="AL7" t="s">
        <v>1291</v>
      </c>
      <c r="AM7" s="172">
        <v>3200</v>
      </c>
      <c r="AN7" t="s">
        <v>1292</v>
      </c>
      <c r="AO7" s="174">
        <v>3200</v>
      </c>
      <c r="AQ7" s="174">
        <v>3200</v>
      </c>
      <c r="AS7" s="240">
        <v>3200</v>
      </c>
      <c r="AT7" t="s">
        <v>1293</v>
      </c>
    </row>
    <row r="8" spans="1:46" ht="21.75" customHeight="1" x14ac:dyDescent="0.25">
      <c r="A8" s="230"/>
      <c r="B8" s="244" t="s">
        <v>1294</v>
      </c>
      <c r="C8" t="s">
        <v>1295</v>
      </c>
      <c r="D8" s="219"/>
      <c r="E8" s="220"/>
      <c r="F8" s="239">
        <v>2950</v>
      </c>
      <c r="G8" s="112" t="s">
        <v>1296</v>
      </c>
      <c r="H8" s="235">
        <v>3376.35</v>
      </c>
      <c r="I8" s="112" t="s">
        <v>1232</v>
      </c>
      <c r="J8" s="235">
        <v>3376.33</v>
      </c>
      <c r="K8" s="112" t="s">
        <v>1117</v>
      </c>
      <c r="L8" s="235"/>
      <c r="N8" s="235"/>
      <c r="P8" s="235"/>
      <c r="R8" s="235"/>
      <c r="S8" t="s">
        <v>1117</v>
      </c>
      <c r="U8" s="239">
        <v>3600</v>
      </c>
      <c r="V8" t="s">
        <v>1297</v>
      </c>
      <c r="X8" s="239">
        <v>3600</v>
      </c>
      <c r="Y8" t="s">
        <v>1297</v>
      </c>
      <c r="Z8" s="239">
        <v>3600</v>
      </c>
      <c r="AA8" t="s">
        <v>1297</v>
      </c>
      <c r="AB8" s="239">
        <v>3600</v>
      </c>
      <c r="AC8" t="s">
        <v>1297</v>
      </c>
      <c r="AD8" s="239">
        <v>3600</v>
      </c>
      <c r="AE8" t="s">
        <v>1297</v>
      </c>
      <c r="AF8" s="239">
        <v>3600</v>
      </c>
      <c r="AG8" t="s">
        <v>1297</v>
      </c>
      <c r="AI8" s="239">
        <v>3384</v>
      </c>
      <c r="AJ8" t="s">
        <v>1298</v>
      </c>
      <c r="AK8" s="239">
        <v>3384</v>
      </c>
      <c r="AL8" t="s">
        <v>1298</v>
      </c>
      <c r="AM8" s="239">
        <v>3384</v>
      </c>
      <c r="AN8" t="s">
        <v>1298</v>
      </c>
      <c r="AO8" s="239">
        <v>3384</v>
      </c>
      <c r="AP8" t="s">
        <v>1298</v>
      </c>
      <c r="AQ8" s="239">
        <v>3384</v>
      </c>
      <c r="AR8" t="s">
        <v>1298</v>
      </c>
      <c r="AS8" s="239">
        <v>3384</v>
      </c>
      <c r="AT8" t="s">
        <v>1298</v>
      </c>
    </row>
    <row r="9" spans="1:46" ht="24.75" x14ac:dyDescent="0.25">
      <c r="A9" s="230">
        <v>5</v>
      </c>
      <c r="B9" s="190" t="s">
        <v>1299</v>
      </c>
      <c r="C9" t="s">
        <v>58</v>
      </c>
      <c r="D9" s="219" t="s">
        <v>1300</v>
      </c>
      <c r="E9" s="220" t="s">
        <v>1301</v>
      </c>
      <c r="F9" s="170">
        <v>2950</v>
      </c>
      <c r="G9" s="112" t="s">
        <v>1302</v>
      </c>
      <c r="H9" s="232">
        <v>3609.6</v>
      </c>
      <c r="I9" s="112" t="s">
        <v>1303</v>
      </c>
      <c r="J9" s="171">
        <v>3609.6</v>
      </c>
      <c r="K9" s="112" t="s">
        <v>1304</v>
      </c>
      <c r="L9" s="245">
        <v>3008</v>
      </c>
      <c r="M9" t="s">
        <v>1305</v>
      </c>
      <c r="N9" s="235">
        <v>3008</v>
      </c>
      <c r="O9" t="s">
        <v>1306</v>
      </c>
      <c r="P9" s="241">
        <v>3008</v>
      </c>
      <c r="Q9" t="s">
        <v>1307</v>
      </c>
      <c r="R9" s="168">
        <v>3008</v>
      </c>
      <c r="S9" t="s">
        <v>1308</v>
      </c>
      <c r="U9" s="169">
        <v>3008</v>
      </c>
      <c r="V9" t="s">
        <v>1309</v>
      </c>
      <c r="X9" s="170">
        <v>3008</v>
      </c>
      <c r="Y9" t="s">
        <v>1310</v>
      </c>
      <c r="Z9" s="171">
        <v>3008</v>
      </c>
      <c r="AA9" t="s">
        <v>1311</v>
      </c>
      <c r="AB9" s="172">
        <v>3350</v>
      </c>
      <c r="AC9" t="s">
        <v>1312</v>
      </c>
      <c r="AD9" s="173">
        <v>3008</v>
      </c>
      <c r="AE9" t="s">
        <v>1313</v>
      </c>
      <c r="AF9" s="221">
        <v>3008</v>
      </c>
      <c r="AG9" t="s">
        <v>1314</v>
      </c>
      <c r="AI9" s="239">
        <v>3008</v>
      </c>
      <c r="AJ9" t="s">
        <v>1315</v>
      </c>
      <c r="AK9" s="192">
        <v>3200</v>
      </c>
      <c r="AL9" t="s">
        <v>1316</v>
      </c>
      <c r="AM9" s="177">
        <v>3200</v>
      </c>
      <c r="AN9" t="s">
        <v>1317</v>
      </c>
      <c r="AO9" s="174">
        <v>3200</v>
      </c>
      <c r="AP9" t="s">
        <v>1318</v>
      </c>
      <c r="AQ9" s="123" t="s">
        <v>1237</v>
      </c>
      <c r="AS9" s="123" t="s">
        <v>1237</v>
      </c>
    </row>
    <row r="10" spans="1:46" ht="24.75" x14ac:dyDescent="0.25">
      <c r="A10" s="230">
        <v>6</v>
      </c>
      <c r="B10" s="184" t="s">
        <v>1319</v>
      </c>
      <c r="C10" t="s">
        <v>58</v>
      </c>
      <c r="D10" s="219" t="s">
        <v>1320</v>
      </c>
      <c r="E10" s="246" t="s">
        <v>1321</v>
      </c>
      <c r="F10" s="170">
        <v>2950</v>
      </c>
      <c r="G10" s="112" t="s">
        <v>1322</v>
      </c>
      <c r="H10" s="232">
        <v>3080</v>
      </c>
      <c r="I10" s="112" t="s">
        <v>1323</v>
      </c>
      <c r="J10" s="171">
        <v>3200</v>
      </c>
      <c r="K10" s="112" t="s">
        <v>1324</v>
      </c>
      <c r="L10" s="245">
        <v>3200</v>
      </c>
      <c r="M10" t="s">
        <v>1325</v>
      </c>
      <c r="N10" s="235">
        <v>3350</v>
      </c>
      <c r="O10" t="s">
        <v>1326</v>
      </c>
      <c r="P10" s="241">
        <v>3350</v>
      </c>
      <c r="Q10" t="s">
        <v>916</v>
      </c>
      <c r="R10" s="241">
        <v>3080</v>
      </c>
      <c r="S10" t="s">
        <v>1327</v>
      </c>
      <c r="U10" s="170">
        <v>3510</v>
      </c>
      <c r="V10" t="s">
        <v>1328</v>
      </c>
      <c r="X10" s="170">
        <v>3200</v>
      </c>
      <c r="Y10" t="s">
        <v>1329</v>
      </c>
      <c r="Z10" s="171">
        <v>3350</v>
      </c>
      <c r="AA10" t="s">
        <v>1330</v>
      </c>
      <c r="AB10" s="171">
        <v>3080</v>
      </c>
      <c r="AC10" t="s">
        <v>1331</v>
      </c>
      <c r="AD10" s="239">
        <v>3510</v>
      </c>
      <c r="AE10" t="s">
        <v>1332</v>
      </c>
      <c r="AF10" s="239">
        <v>3350</v>
      </c>
      <c r="AG10" t="s">
        <v>1333</v>
      </c>
      <c r="AI10" s="239">
        <v>3134</v>
      </c>
      <c r="AJ10" t="s">
        <v>1334</v>
      </c>
      <c r="AK10" s="239">
        <v>3008</v>
      </c>
      <c r="AL10" t="s">
        <v>1335</v>
      </c>
      <c r="AM10" s="178">
        <v>3510</v>
      </c>
      <c r="AN10" t="s">
        <v>1336</v>
      </c>
      <c r="AO10" s="178">
        <v>3350</v>
      </c>
      <c r="AP10" t="s">
        <v>1337</v>
      </c>
      <c r="AQ10" s="174">
        <v>3510</v>
      </c>
      <c r="AR10" t="s">
        <v>1338</v>
      </c>
      <c r="AS10" s="174">
        <v>3200</v>
      </c>
      <c r="AT10" t="s">
        <v>1339</v>
      </c>
    </row>
    <row r="11" spans="1:46" ht="24.75" x14ac:dyDescent="0.25">
      <c r="A11" s="230">
        <v>7</v>
      </c>
      <c r="B11" s="234" t="s">
        <v>1340</v>
      </c>
      <c r="C11" t="s">
        <v>58</v>
      </c>
      <c r="D11" s="219" t="s">
        <v>1341</v>
      </c>
      <c r="E11" s="220" t="s">
        <v>1342</v>
      </c>
      <c r="F11" s="232">
        <v>2950</v>
      </c>
      <c r="G11" s="112" t="s">
        <v>1343</v>
      </c>
      <c r="H11" s="232">
        <v>3008</v>
      </c>
      <c r="I11" s="112" t="s">
        <v>1344</v>
      </c>
      <c r="J11" s="171">
        <v>3008</v>
      </c>
      <c r="K11" s="112" t="s">
        <v>1345</v>
      </c>
      <c r="L11" s="245">
        <v>3008</v>
      </c>
      <c r="M11" t="s">
        <v>1346</v>
      </c>
      <c r="N11" s="235">
        <v>3008</v>
      </c>
      <c r="O11" t="s">
        <v>1347</v>
      </c>
      <c r="P11" s="241">
        <v>3008</v>
      </c>
      <c r="Q11" t="s">
        <v>1348</v>
      </c>
      <c r="R11" s="241">
        <v>3008</v>
      </c>
      <c r="S11" t="s">
        <v>1349</v>
      </c>
      <c r="U11" s="169">
        <v>3008</v>
      </c>
      <c r="V11" t="s">
        <v>1350</v>
      </c>
      <c r="X11" s="170">
        <v>3008</v>
      </c>
      <c r="Y11" t="s">
        <v>1351</v>
      </c>
      <c r="Z11" s="171">
        <v>3200</v>
      </c>
      <c r="AA11" t="s">
        <v>1352</v>
      </c>
      <c r="AB11" s="172">
        <v>3200</v>
      </c>
      <c r="AC11" t="s">
        <v>1353</v>
      </c>
      <c r="AD11" s="173">
        <v>3200</v>
      </c>
      <c r="AE11" t="s">
        <v>1354</v>
      </c>
      <c r="AF11" s="221">
        <v>3008</v>
      </c>
      <c r="AG11" t="s">
        <v>1355</v>
      </c>
      <c r="AI11" s="239">
        <v>3008</v>
      </c>
      <c r="AJ11" t="s">
        <v>1356</v>
      </c>
      <c r="AK11" s="192">
        <v>3008</v>
      </c>
      <c r="AL11" t="s">
        <v>1357</v>
      </c>
      <c r="AM11" s="177">
        <v>3008</v>
      </c>
      <c r="AN11" t="s">
        <v>1358</v>
      </c>
      <c r="AO11" s="178">
        <v>3008</v>
      </c>
      <c r="AP11" t="s">
        <v>1359</v>
      </c>
      <c r="AQ11" s="172">
        <v>3008</v>
      </c>
      <c r="AR11" t="s">
        <v>1360</v>
      </c>
      <c r="AS11" s="174">
        <v>2408</v>
      </c>
      <c r="AT11" t="s">
        <v>1117</v>
      </c>
    </row>
    <row r="12" spans="1:46" ht="24.75" x14ac:dyDescent="0.25">
      <c r="A12" s="230">
        <v>8</v>
      </c>
      <c r="B12" s="190" t="s">
        <v>1361</v>
      </c>
      <c r="C12" t="s">
        <v>58</v>
      </c>
      <c r="D12" s="219" t="s">
        <v>1362</v>
      </c>
      <c r="E12" s="220" t="s">
        <v>1363</v>
      </c>
      <c r="F12" s="170">
        <v>2950</v>
      </c>
      <c r="G12" s="112" t="s">
        <v>1364</v>
      </c>
      <c r="H12" s="232">
        <v>3008</v>
      </c>
      <c r="I12" s="112" t="s">
        <v>1365</v>
      </c>
      <c r="J12" s="171">
        <v>3008</v>
      </c>
      <c r="K12" s="112" t="s">
        <v>1366</v>
      </c>
      <c r="L12" s="245">
        <v>3008</v>
      </c>
      <c r="M12" t="s">
        <v>1367</v>
      </c>
      <c r="N12" s="235">
        <v>3008</v>
      </c>
      <c r="O12" t="s">
        <v>1368</v>
      </c>
      <c r="P12" s="241">
        <v>3008</v>
      </c>
      <c r="Q12" t="s">
        <v>1369</v>
      </c>
      <c r="R12" s="168">
        <v>3008</v>
      </c>
      <c r="S12" t="s">
        <v>1370</v>
      </c>
      <c r="U12" s="169">
        <v>3200</v>
      </c>
      <c r="V12" t="s">
        <v>1371</v>
      </c>
      <c r="X12" s="170">
        <v>3008</v>
      </c>
      <c r="Y12" t="s">
        <v>1372</v>
      </c>
      <c r="Z12" s="171">
        <v>3008</v>
      </c>
      <c r="AA12" t="s">
        <v>1373</v>
      </c>
      <c r="AB12" s="172">
        <v>3008</v>
      </c>
      <c r="AC12" t="s">
        <v>1374</v>
      </c>
      <c r="AD12" s="173">
        <v>3008</v>
      </c>
      <c r="AE12" t="s">
        <v>1375</v>
      </c>
      <c r="AF12" s="221">
        <v>3008</v>
      </c>
      <c r="AG12" t="s">
        <v>1376</v>
      </c>
      <c r="AI12" s="239">
        <v>3008</v>
      </c>
      <c r="AJ12" t="s">
        <v>1377</v>
      </c>
      <c r="AK12" s="192">
        <v>3008</v>
      </c>
      <c r="AL12" t="s">
        <v>1378</v>
      </c>
      <c r="AM12" s="177">
        <v>3008</v>
      </c>
      <c r="AN12" t="s">
        <v>1379</v>
      </c>
      <c r="AO12" s="178">
        <v>3008</v>
      </c>
      <c r="AP12" t="s">
        <v>1380</v>
      </c>
      <c r="AQ12" s="172">
        <v>3008</v>
      </c>
      <c r="AR12" t="s">
        <v>1381</v>
      </c>
      <c r="AS12" s="174">
        <v>3008</v>
      </c>
      <c r="AT12" t="s">
        <v>1382</v>
      </c>
    </row>
    <row r="13" spans="1:46" ht="30" x14ac:dyDescent="0.25">
      <c r="A13" s="230">
        <v>9</v>
      </c>
      <c r="B13" s="234" t="s">
        <v>1383</v>
      </c>
      <c r="C13" t="s">
        <v>58</v>
      </c>
      <c r="D13" s="219" t="s">
        <v>1384</v>
      </c>
      <c r="E13" s="220" t="s">
        <v>1385</v>
      </c>
      <c r="F13" s="170">
        <v>2950</v>
      </c>
      <c r="G13" s="112" t="s">
        <v>1386</v>
      </c>
      <c r="H13" s="232">
        <v>3200</v>
      </c>
      <c r="I13" s="247" t="s">
        <v>1387</v>
      </c>
      <c r="J13" s="171">
        <v>2880</v>
      </c>
      <c r="K13" s="248" t="s">
        <v>1388</v>
      </c>
      <c r="L13" s="171">
        <v>2944</v>
      </c>
      <c r="M13" s="248" t="s">
        <v>1389</v>
      </c>
      <c r="N13">
        <v>3008</v>
      </c>
      <c r="O13" s="248" t="s">
        <v>1390</v>
      </c>
      <c r="P13" s="241">
        <v>3008</v>
      </c>
      <c r="Q13" s="248" t="s">
        <v>1391</v>
      </c>
      <c r="R13" s="241">
        <v>3008</v>
      </c>
      <c r="S13" s="249" t="s">
        <v>1392</v>
      </c>
      <c r="U13" s="169">
        <v>3008</v>
      </c>
      <c r="V13" s="248" t="s">
        <v>1393</v>
      </c>
      <c r="W13" s="248"/>
      <c r="X13" s="169">
        <v>3008</v>
      </c>
      <c r="Y13" t="s">
        <v>1394</v>
      </c>
      <c r="Z13" s="171">
        <v>3008</v>
      </c>
      <c r="AA13" t="s">
        <v>1395</v>
      </c>
      <c r="AB13" s="171">
        <v>3008</v>
      </c>
      <c r="AC13" t="s">
        <v>1117</v>
      </c>
      <c r="AD13" s="173">
        <v>3008</v>
      </c>
      <c r="AE13" t="s">
        <v>1396</v>
      </c>
      <c r="AF13" s="221">
        <v>3008</v>
      </c>
      <c r="AG13" t="s">
        <v>1397</v>
      </c>
      <c r="AI13" s="239">
        <v>3008</v>
      </c>
      <c r="AJ13" t="s">
        <v>1398</v>
      </c>
      <c r="AK13" s="192">
        <v>3008</v>
      </c>
      <c r="AL13" t="s">
        <v>1399</v>
      </c>
      <c r="AM13" s="177">
        <v>3008</v>
      </c>
      <c r="AN13" t="s">
        <v>1400</v>
      </c>
      <c r="AO13" s="178">
        <v>3008</v>
      </c>
      <c r="AP13" t="s">
        <v>1401</v>
      </c>
      <c r="AQ13" s="172">
        <v>3008</v>
      </c>
      <c r="AR13" t="s">
        <v>1402</v>
      </c>
      <c r="AS13" s="174">
        <v>3008</v>
      </c>
      <c r="AT13" t="s">
        <v>1403</v>
      </c>
    </row>
    <row r="14" spans="1:46" ht="24.75" x14ac:dyDescent="0.25">
      <c r="A14" s="230">
        <v>10</v>
      </c>
      <c r="B14" s="190" t="s">
        <v>1404</v>
      </c>
      <c r="C14" t="s">
        <v>58</v>
      </c>
      <c r="D14" s="219" t="s">
        <v>1405</v>
      </c>
      <c r="E14" s="220" t="s">
        <v>1406</v>
      </c>
      <c r="F14" s="170">
        <v>2950</v>
      </c>
      <c r="G14" s="112" t="s">
        <v>1407</v>
      </c>
      <c r="H14" s="232">
        <v>3200</v>
      </c>
      <c r="I14" t="s">
        <v>1408</v>
      </c>
      <c r="J14" s="171">
        <v>2816</v>
      </c>
      <c r="K14" s="112" t="s">
        <v>1409</v>
      </c>
      <c r="L14" s="245">
        <v>3200</v>
      </c>
      <c r="M14" t="s">
        <v>1410</v>
      </c>
      <c r="N14" t="s">
        <v>232</v>
      </c>
      <c r="O14" t="s">
        <v>1411</v>
      </c>
      <c r="P14" s="241">
        <v>3008</v>
      </c>
      <c r="Q14" t="s">
        <v>1412</v>
      </c>
      <c r="R14" s="168">
        <v>3008</v>
      </c>
      <c r="S14" t="s">
        <v>1413</v>
      </c>
      <c r="U14" s="169">
        <v>3008</v>
      </c>
      <c r="V14" t="s">
        <v>1414</v>
      </c>
      <c r="X14" s="170">
        <v>3008</v>
      </c>
      <c r="Y14" t="s">
        <v>1415</v>
      </c>
      <c r="Z14" s="171">
        <v>3008</v>
      </c>
      <c r="AA14" t="s">
        <v>1416</v>
      </c>
      <c r="AB14" s="172">
        <v>3008</v>
      </c>
      <c r="AC14" t="s">
        <v>1417</v>
      </c>
      <c r="AD14" s="173">
        <v>3008</v>
      </c>
      <c r="AE14" t="s">
        <v>1418</v>
      </c>
      <c r="AF14" s="221">
        <v>3008</v>
      </c>
      <c r="AG14" t="s">
        <v>1419</v>
      </c>
      <c r="AI14" s="239">
        <v>3008</v>
      </c>
      <c r="AJ14" t="s">
        <v>1420</v>
      </c>
      <c r="AK14" s="192">
        <v>3008</v>
      </c>
      <c r="AL14" t="s">
        <v>1421</v>
      </c>
      <c r="AM14" s="177">
        <v>3008</v>
      </c>
      <c r="AN14" t="s">
        <v>1422</v>
      </c>
      <c r="AO14" s="178">
        <v>3008</v>
      </c>
      <c r="AP14" t="s">
        <v>1423</v>
      </c>
      <c r="AQ14" s="172">
        <v>3008</v>
      </c>
      <c r="AR14" t="s">
        <v>1424</v>
      </c>
      <c r="AS14" s="174">
        <v>3008</v>
      </c>
      <c r="AT14" t="s">
        <v>1117</v>
      </c>
    </row>
    <row r="15" spans="1:46" ht="36.75" x14ac:dyDescent="0.25">
      <c r="A15" s="230">
        <v>11</v>
      </c>
      <c r="B15" s="234" t="s">
        <v>1425</v>
      </c>
      <c r="C15" t="s">
        <v>58</v>
      </c>
      <c r="D15" s="219" t="s">
        <v>1426</v>
      </c>
      <c r="E15" s="220" t="s">
        <v>1427</v>
      </c>
      <c r="F15" s="170">
        <v>2350</v>
      </c>
      <c r="G15" s="112" t="s">
        <v>1428</v>
      </c>
      <c r="H15" s="232">
        <v>3008</v>
      </c>
      <c r="I15" s="112" t="s">
        <v>1429</v>
      </c>
      <c r="J15" s="171">
        <v>3008</v>
      </c>
      <c r="K15" s="112" t="s">
        <v>1430</v>
      </c>
      <c r="L15" s="245">
        <v>3008</v>
      </c>
      <c r="M15" t="s">
        <v>1431</v>
      </c>
      <c r="N15" t="s">
        <v>1432</v>
      </c>
      <c r="O15" t="s">
        <v>1433</v>
      </c>
      <c r="P15" s="241">
        <v>3008</v>
      </c>
      <c r="Q15" t="s">
        <v>1434</v>
      </c>
      <c r="R15" s="168">
        <v>3200</v>
      </c>
      <c r="S15" t="s">
        <v>1435</v>
      </c>
      <c r="U15" s="168">
        <v>3008</v>
      </c>
      <c r="V15" t="s">
        <v>1436</v>
      </c>
      <c r="X15" s="170">
        <v>3008</v>
      </c>
      <c r="Y15" t="s">
        <v>1437</v>
      </c>
      <c r="Z15" s="171">
        <v>3008</v>
      </c>
      <c r="AA15" t="s">
        <v>1438</v>
      </c>
      <c r="AB15" s="172">
        <v>3008</v>
      </c>
      <c r="AC15" t="s">
        <v>1439</v>
      </c>
      <c r="AD15" s="173">
        <v>3008</v>
      </c>
      <c r="AE15" t="s">
        <v>1440</v>
      </c>
      <c r="AF15" s="221">
        <v>3008</v>
      </c>
      <c r="AG15" t="s">
        <v>1441</v>
      </c>
      <c r="AI15" s="239">
        <v>3008</v>
      </c>
      <c r="AJ15" t="s">
        <v>1442</v>
      </c>
      <c r="AK15" s="192">
        <v>3008</v>
      </c>
      <c r="AL15" t="s">
        <v>1443</v>
      </c>
      <c r="AM15" s="177">
        <v>3008</v>
      </c>
      <c r="AN15" t="s">
        <v>1444</v>
      </c>
      <c r="AO15" s="178">
        <v>3008</v>
      </c>
      <c r="AP15" t="s">
        <v>1445</v>
      </c>
      <c r="AQ15" s="178">
        <v>3008</v>
      </c>
      <c r="AR15" t="s">
        <v>1446</v>
      </c>
      <c r="AS15" s="174">
        <v>3008</v>
      </c>
      <c r="AT15" t="s">
        <v>1447</v>
      </c>
    </row>
    <row r="16" spans="1:46" ht="24.75" x14ac:dyDescent="0.25">
      <c r="A16" s="230">
        <v>12</v>
      </c>
      <c r="B16" s="234" t="s">
        <v>1448</v>
      </c>
      <c r="C16" t="s">
        <v>58</v>
      </c>
      <c r="D16" s="219" t="s">
        <v>1449</v>
      </c>
      <c r="E16" s="220" t="s">
        <v>1450</v>
      </c>
      <c r="F16" s="170">
        <v>2950</v>
      </c>
      <c r="G16" s="112" t="s">
        <v>1451</v>
      </c>
      <c r="H16" s="232">
        <v>3008</v>
      </c>
      <c r="I16" s="112" t="s">
        <v>831</v>
      </c>
      <c r="J16" s="171">
        <v>3008</v>
      </c>
      <c r="K16" s="112" t="s">
        <v>1452</v>
      </c>
      <c r="L16" s="245">
        <v>3008</v>
      </c>
      <c r="M16" t="s">
        <v>1453</v>
      </c>
      <c r="N16"/>
      <c r="O16" t="s">
        <v>1454</v>
      </c>
      <c r="P16" s="241">
        <v>3008</v>
      </c>
      <c r="Q16" t="s">
        <v>1455</v>
      </c>
      <c r="R16" s="168">
        <v>3200</v>
      </c>
      <c r="S16" t="s">
        <v>1456</v>
      </c>
      <c r="U16" s="169">
        <v>3392</v>
      </c>
      <c r="V16" t="s">
        <v>1457</v>
      </c>
      <c r="X16" s="170">
        <v>3008</v>
      </c>
      <c r="Y16" t="s">
        <v>1458</v>
      </c>
      <c r="Z16" s="171">
        <v>3200</v>
      </c>
      <c r="AA16" t="s">
        <v>1459</v>
      </c>
      <c r="AB16" s="172">
        <v>3158</v>
      </c>
      <c r="AC16" t="s">
        <v>1460</v>
      </c>
      <c r="AD16" s="173">
        <v>3008</v>
      </c>
      <c r="AE16" t="s">
        <v>1461</v>
      </c>
      <c r="AF16" s="221">
        <v>3008</v>
      </c>
      <c r="AG16" t="s">
        <v>1462</v>
      </c>
      <c r="AI16" s="239">
        <v>3008</v>
      </c>
      <c r="AJ16" t="s">
        <v>1117</v>
      </c>
      <c r="AK16" s="192">
        <v>3200</v>
      </c>
      <c r="AL16" t="s">
        <v>1463</v>
      </c>
      <c r="AM16" s="177">
        <v>3008</v>
      </c>
      <c r="AN16" t="s">
        <v>1464</v>
      </c>
      <c r="AO16" s="178">
        <v>3008</v>
      </c>
      <c r="AP16" t="s">
        <v>1117</v>
      </c>
      <c r="AQ16" s="172">
        <v>3200</v>
      </c>
      <c r="AR16" t="s">
        <v>1465</v>
      </c>
      <c r="AS16" s="174">
        <v>3200</v>
      </c>
      <c r="AT16" t="s">
        <v>1117</v>
      </c>
    </row>
    <row r="17" spans="1:258" x14ac:dyDescent="0.25">
      <c r="A17" s="230">
        <v>13</v>
      </c>
      <c r="B17" s="190" t="s">
        <v>1466</v>
      </c>
      <c r="C17" t="s">
        <v>58</v>
      </c>
      <c r="D17" s="250"/>
      <c r="E17" s="220" t="s">
        <v>1467</v>
      </c>
      <c r="F17" s="170">
        <v>2950</v>
      </c>
      <c r="G17" s="112" t="s">
        <v>1468</v>
      </c>
      <c r="H17" s="232">
        <v>3350</v>
      </c>
      <c r="I17" s="112" t="s">
        <v>1469</v>
      </c>
      <c r="J17" s="171">
        <v>3200</v>
      </c>
      <c r="K17" s="112" t="s">
        <v>1470</v>
      </c>
      <c r="L17" s="245">
        <v>3350</v>
      </c>
      <c r="M17" t="s">
        <v>873</v>
      </c>
      <c r="N17" t="s">
        <v>1471</v>
      </c>
      <c r="O17" t="s">
        <v>1472</v>
      </c>
      <c r="P17" s="241">
        <v>3350</v>
      </c>
      <c r="Q17" t="s">
        <v>1473</v>
      </c>
      <c r="R17" s="168">
        <v>3008</v>
      </c>
      <c r="S17" t="s">
        <v>1474</v>
      </c>
      <c r="U17" s="169">
        <v>3350</v>
      </c>
      <c r="V17" t="s">
        <v>1475</v>
      </c>
      <c r="X17" s="170">
        <v>3350</v>
      </c>
      <c r="Y17" t="s">
        <v>1476</v>
      </c>
      <c r="Z17" s="171">
        <v>3200</v>
      </c>
      <c r="AA17" t="s">
        <v>1477</v>
      </c>
      <c r="AB17" s="172">
        <v>3350</v>
      </c>
      <c r="AC17" t="s">
        <v>1478</v>
      </c>
      <c r="AD17" s="173">
        <v>3008</v>
      </c>
      <c r="AE17" t="s">
        <v>1479</v>
      </c>
      <c r="AF17" s="221">
        <v>3200</v>
      </c>
      <c r="AG17" t="s">
        <v>1480</v>
      </c>
      <c r="AI17" s="239">
        <v>3200</v>
      </c>
      <c r="AJ17" t="s">
        <v>1481</v>
      </c>
      <c r="AK17" s="192">
        <v>3350</v>
      </c>
      <c r="AL17" t="s">
        <v>1482</v>
      </c>
      <c r="AM17" s="177">
        <v>3200</v>
      </c>
      <c r="AN17" t="s">
        <v>1117</v>
      </c>
      <c r="AO17" s="178">
        <v>3200</v>
      </c>
      <c r="AP17" t="s">
        <v>1483</v>
      </c>
      <c r="AQ17" s="172">
        <v>3350</v>
      </c>
      <c r="AR17" t="s">
        <v>1484</v>
      </c>
      <c r="AS17" s="174">
        <v>3350</v>
      </c>
      <c r="AT17" t="s">
        <v>1485</v>
      </c>
    </row>
    <row r="18" spans="1:258" ht="24.75" x14ac:dyDescent="0.25">
      <c r="A18" s="230">
        <v>14</v>
      </c>
      <c r="B18" s="190" t="s">
        <v>1486</v>
      </c>
      <c r="C18" t="s">
        <v>58</v>
      </c>
      <c r="D18" s="219" t="s">
        <v>1487</v>
      </c>
      <c r="E18" s="220" t="s">
        <v>1488</v>
      </c>
      <c r="F18" s="170">
        <v>2950</v>
      </c>
      <c r="G18" s="112" t="s">
        <v>1489</v>
      </c>
      <c r="H18" s="232">
        <v>3008</v>
      </c>
      <c r="I18" s="112" t="s">
        <v>1490</v>
      </c>
      <c r="J18" s="171">
        <v>3008</v>
      </c>
      <c r="K18" s="112" t="s">
        <v>1491</v>
      </c>
      <c r="L18" s="245">
        <v>3200</v>
      </c>
      <c r="M18" t="s">
        <v>1492</v>
      </c>
      <c r="N18" s="235">
        <v>3008</v>
      </c>
      <c r="O18" t="s">
        <v>1493</v>
      </c>
      <c r="P18" s="241">
        <v>3200</v>
      </c>
      <c r="Q18" t="s">
        <v>1494</v>
      </c>
      <c r="R18" s="251">
        <v>3200</v>
      </c>
      <c r="S18" t="s">
        <v>1495</v>
      </c>
      <c r="U18" s="251">
        <v>3200</v>
      </c>
      <c r="X18" s="170">
        <v>3200</v>
      </c>
      <c r="Y18" t="s">
        <v>1496</v>
      </c>
      <c r="Z18" s="171">
        <v>3200</v>
      </c>
      <c r="AA18" t="s">
        <v>1497</v>
      </c>
      <c r="AB18" s="172">
        <v>3200</v>
      </c>
      <c r="AC18" t="s">
        <v>1498</v>
      </c>
      <c r="AD18" s="239">
        <v>4500</v>
      </c>
      <c r="AE18" t="s">
        <v>1499</v>
      </c>
      <c r="AF18" s="239">
        <v>2000</v>
      </c>
      <c r="AG18" t="s">
        <v>1500</v>
      </c>
      <c r="AI18" s="172">
        <v>3200</v>
      </c>
      <c r="AJ18" t="s">
        <v>1501</v>
      </c>
      <c r="AK18" s="172">
        <v>3200</v>
      </c>
      <c r="AL18" t="s">
        <v>1501</v>
      </c>
      <c r="AM18" s="240">
        <v>5000</v>
      </c>
      <c r="AN18" t="s">
        <v>1502</v>
      </c>
      <c r="AO18" s="240">
        <v>5000</v>
      </c>
      <c r="AP18" t="s">
        <v>1502</v>
      </c>
      <c r="AQ18" s="240">
        <v>5900</v>
      </c>
      <c r="AR18" t="s">
        <v>1503</v>
      </c>
      <c r="AS18" s="240">
        <v>3500</v>
      </c>
      <c r="AT18" t="s">
        <v>1504</v>
      </c>
      <c r="AU18" t="s">
        <v>1505</v>
      </c>
      <c r="BA18">
        <v>3500</v>
      </c>
    </row>
    <row r="19" spans="1:258" s="254" customFormat="1" x14ac:dyDescent="0.25">
      <c r="A19" s="252">
        <v>15</v>
      </c>
      <c r="B19" s="253" t="s">
        <v>1506</v>
      </c>
      <c r="C19" s="254" t="s">
        <v>1507</v>
      </c>
      <c r="D19" s="255"/>
      <c r="F19" s="245"/>
      <c r="G19" s="256"/>
      <c r="H19" s="245"/>
      <c r="I19" s="256"/>
      <c r="J19" s="245"/>
      <c r="K19" s="256"/>
      <c r="L19" s="245"/>
      <c r="N19" s="245"/>
      <c r="P19" s="245"/>
      <c r="R19" s="245"/>
      <c r="S19"/>
      <c r="U19" s="245"/>
      <c r="V19"/>
      <c r="W19"/>
      <c r="X19" s="245"/>
      <c r="Y19"/>
      <c r="Z19" s="245"/>
      <c r="AA19"/>
      <c r="AB19" s="245"/>
      <c r="AC19"/>
      <c r="AD19" s="245"/>
      <c r="AF19" s="245"/>
      <c r="AH19" s="227"/>
      <c r="AI19" s="245"/>
      <c r="AK19" s="245"/>
      <c r="AM19" s="245"/>
      <c r="AO19" s="245"/>
    </row>
    <row r="20" spans="1:258" s="254" customFormat="1" ht="20.25" customHeight="1" x14ac:dyDescent="0.25">
      <c r="A20" s="252">
        <v>16</v>
      </c>
      <c r="B20" s="253" t="s">
        <v>1508</v>
      </c>
      <c r="C20" s="254" t="s">
        <v>1507</v>
      </c>
      <c r="E20" s="257" t="s">
        <v>1509</v>
      </c>
      <c r="F20" s="245"/>
      <c r="G20" s="256"/>
      <c r="H20" s="245"/>
      <c r="I20" s="256"/>
      <c r="J20" s="245"/>
      <c r="K20" s="256"/>
      <c r="L20" s="245"/>
      <c r="N20" s="245"/>
      <c r="P20" s="245"/>
      <c r="R20" s="245"/>
      <c r="S20"/>
      <c r="U20" s="245"/>
      <c r="V20"/>
      <c r="W20"/>
      <c r="X20" s="245"/>
      <c r="Y20"/>
      <c r="Z20" s="245"/>
      <c r="AA20"/>
      <c r="AB20" s="245"/>
      <c r="AC20"/>
      <c r="AD20" s="245"/>
      <c r="AF20" s="245"/>
      <c r="AH20" s="227"/>
      <c r="AI20" s="245"/>
      <c r="AK20" s="245"/>
      <c r="AM20" s="245"/>
      <c r="AO20" s="245"/>
    </row>
    <row r="21" spans="1:258" ht="24.75" x14ac:dyDescent="0.25">
      <c r="A21" s="230">
        <v>17</v>
      </c>
      <c r="B21" s="184" t="s">
        <v>1510</v>
      </c>
      <c r="C21" t="s">
        <v>58</v>
      </c>
      <c r="D21" s="219" t="s">
        <v>1511</v>
      </c>
      <c r="E21" s="220" t="s">
        <v>1512</v>
      </c>
      <c r="F21" s="170">
        <v>2950</v>
      </c>
      <c r="G21" s="112" t="s">
        <v>1513</v>
      </c>
      <c r="H21" s="232">
        <v>3200</v>
      </c>
      <c r="I21" s="112" t="s">
        <v>851</v>
      </c>
      <c r="J21" s="171">
        <v>3200</v>
      </c>
      <c r="K21" s="112" t="s">
        <v>1514</v>
      </c>
      <c r="L21" s="245">
        <v>3350</v>
      </c>
      <c r="M21" t="s">
        <v>1515</v>
      </c>
      <c r="N21" s="241">
        <v>3350</v>
      </c>
      <c r="O21" t="s">
        <v>1516</v>
      </c>
      <c r="P21" s="168">
        <v>3350</v>
      </c>
      <c r="Q21" t="s">
        <v>1517</v>
      </c>
      <c r="R21" s="168">
        <v>3008</v>
      </c>
      <c r="S21" t="s">
        <v>1517</v>
      </c>
      <c r="U21" s="169">
        <v>3360</v>
      </c>
      <c r="V21" t="s">
        <v>1518</v>
      </c>
      <c r="X21" s="170">
        <v>3200</v>
      </c>
      <c r="Y21" t="s">
        <v>1519</v>
      </c>
      <c r="Z21" s="171">
        <v>3200</v>
      </c>
      <c r="AA21" t="s">
        <v>1520</v>
      </c>
      <c r="AB21" s="173">
        <v>3510</v>
      </c>
      <c r="AC21" t="s">
        <v>1521</v>
      </c>
      <c r="AD21" s="173">
        <v>3008</v>
      </c>
      <c r="AE21" t="s">
        <v>1521</v>
      </c>
      <c r="AF21" s="239">
        <v>3510</v>
      </c>
      <c r="AG21" t="s">
        <v>1522</v>
      </c>
      <c r="AI21" s="239">
        <v>3008</v>
      </c>
      <c r="AJ21" t="s">
        <v>1522</v>
      </c>
      <c r="AK21" s="177">
        <v>3510</v>
      </c>
      <c r="AM21" s="177">
        <v>3200</v>
      </c>
      <c r="AO21" s="172">
        <v>3660</v>
      </c>
      <c r="AP21" t="s">
        <v>1523</v>
      </c>
      <c r="AQ21" s="172">
        <v>3200</v>
      </c>
      <c r="AR21" t="s">
        <v>1523</v>
      </c>
      <c r="AS21" s="174">
        <v>3200</v>
      </c>
      <c r="AT21" t="s">
        <v>1524</v>
      </c>
    </row>
    <row r="22" spans="1:258" ht="24.75" x14ac:dyDescent="0.25">
      <c r="A22" s="258">
        <v>18</v>
      </c>
      <c r="B22" s="231" t="s">
        <v>1128</v>
      </c>
      <c r="C22" t="s">
        <v>58</v>
      </c>
      <c r="D22" s="219" t="s">
        <v>1525</v>
      </c>
      <c r="E22" s="220" t="s">
        <v>1526</v>
      </c>
      <c r="F22" s="170">
        <v>2350</v>
      </c>
      <c r="G22" s="112" t="s">
        <v>1527</v>
      </c>
      <c r="H22" s="232">
        <v>3008</v>
      </c>
      <c r="I22" s="112" t="s">
        <v>1528</v>
      </c>
      <c r="J22" s="171">
        <v>3200</v>
      </c>
      <c r="K22" s="112" t="s">
        <v>1529</v>
      </c>
      <c r="L22" s="245">
        <v>3200</v>
      </c>
      <c r="M22" t="s">
        <v>1530</v>
      </c>
      <c r="N22" s="72">
        <v>0</v>
      </c>
      <c r="R22" s="72"/>
      <c r="U22" s="72"/>
      <c r="X22" s="72"/>
      <c r="AB22" s="72"/>
      <c r="AD22" s="72"/>
      <c r="AF22" s="72"/>
      <c r="AI22" s="72"/>
      <c r="AK22" s="72"/>
      <c r="AM22" s="72"/>
      <c r="AO22" s="72"/>
    </row>
    <row r="23" spans="1:258" s="261" customFormat="1" x14ac:dyDescent="0.25">
      <c r="A23" s="259"/>
      <c r="B23" s="260" t="s">
        <v>1531</v>
      </c>
      <c r="C23" s="261" t="s">
        <v>58</v>
      </c>
      <c r="D23" s="262"/>
      <c r="E23" s="263"/>
      <c r="F23" s="264"/>
      <c r="G23" s="265"/>
      <c r="H23" s="264"/>
      <c r="I23" s="265"/>
      <c r="J23" s="264"/>
      <c r="K23" s="265"/>
      <c r="L23" s="264"/>
      <c r="N23" s="264"/>
      <c r="P23" s="264"/>
      <c r="R23" s="264"/>
      <c r="S23" s="266"/>
      <c r="U23" s="264"/>
      <c r="V23" s="266"/>
      <c r="W23" s="266"/>
      <c r="X23" s="264"/>
      <c r="Y23" s="266"/>
      <c r="Z23" s="264"/>
      <c r="AA23" s="266"/>
      <c r="AB23" s="264"/>
      <c r="AC23" s="266"/>
      <c r="AD23" s="264"/>
      <c r="AF23" s="264"/>
      <c r="AH23" s="267"/>
      <c r="AI23" s="264"/>
      <c r="AK23" s="264"/>
      <c r="AM23" s="264"/>
      <c r="AO23" s="264"/>
    </row>
    <row r="24" spans="1:258" ht="24.75" x14ac:dyDescent="0.25">
      <c r="A24" s="258">
        <v>19</v>
      </c>
      <c r="B24" s="234" t="s">
        <v>1532</v>
      </c>
      <c r="C24" t="s">
        <v>58</v>
      </c>
      <c r="D24" s="219" t="s">
        <v>1533</v>
      </c>
      <c r="E24" s="220" t="s">
        <v>1534</v>
      </c>
      <c r="F24" s="170">
        <v>2950</v>
      </c>
      <c r="G24" s="112" t="s">
        <v>1535</v>
      </c>
      <c r="H24" s="232">
        <v>3008</v>
      </c>
      <c r="I24" s="112" t="s">
        <v>1536</v>
      </c>
      <c r="J24" s="171">
        <v>3008</v>
      </c>
      <c r="K24" s="112" t="s">
        <v>1537</v>
      </c>
      <c r="L24" s="245">
        <v>3008</v>
      </c>
      <c r="M24" t="s">
        <v>1538</v>
      </c>
      <c r="N24" s="235">
        <v>3008</v>
      </c>
      <c r="O24" t="s">
        <v>1539</v>
      </c>
      <c r="P24" s="241">
        <v>3008</v>
      </c>
      <c r="Q24" t="s">
        <v>1540</v>
      </c>
      <c r="R24" s="168">
        <v>3008</v>
      </c>
      <c r="S24" t="s">
        <v>1541</v>
      </c>
      <c r="U24" s="169">
        <v>3008</v>
      </c>
      <c r="V24" t="s">
        <v>1542</v>
      </c>
      <c r="X24" s="170">
        <v>3008</v>
      </c>
      <c r="Y24" t="s">
        <v>1543</v>
      </c>
      <c r="Z24" s="171">
        <v>3008</v>
      </c>
      <c r="AA24" t="s">
        <v>1544</v>
      </c>
      <c r="AB24" s="172">
        <v>3008</v>
      </c>
      <c r="AC24" t="s">
        <v>1545</v>
      </c>
      <c r="AD24" s="173">
        <v>3008</v>
      </c>
      <c r="AE24" t="s">
        <v>1546</v>
      </c>
      <c r="AF24" s="221">
        <v>3008</v>
      </c>
      <c r="AG24" t="s">
        <v>1547</v>
      </c>
      <c r="AI24" s="239">
        <v>3008</v>
      </c>
      <c r="AJ24" t="s">
        <v>1548</v>
      </c>
      <c r="AK24" s="192">
        <v>3008</v>
      </c>
      <c r="AL24" t="s">
        <v>1549</v>
      </c>
      <c r="AM24" s="177">
        <v>3008</v>
      </c>
      <c r="AN24" t="s">
        <v>1550</v>
      </c>
      <c r="AO24" s="178">
        <v>3008</v>
      </c>
      <c r="AP24" t="s">
        <v>1551</v>
      </c>
      <c r="AQ24" s="172">
        <v>3008</v>
      </c>
      <c r="AR24" t="s">
        <v>1552</v>
      </c>
      <c r="AS24" s="174">
        <v>3008</v>
      </c>
      <c r="AT24" t="s">
        <v>1553</v>
      </c>
    </row>
    <row r="25" spans="1:258" ht="24.75" x14ac:dyDescent="0.25">
      <c r="A25" s="217">
        <v>20</v>
      </c>
      <c r="B25" s="184" t="s">
        <v>1554</v>
      </c>
      <c r="C25" t="s">
        <v>58</v>
      </c>
      <c r="D25" s="219" t="s">
        <v>1555</v>
      </c>
      <c r="E25" s="220" t="s">
        <v>1556</v>
      </c>
      <c r="F25" s="170">
        <v>2950</v>
      </c>
      <c r="G25" s="112" t="s">
        <v>1557</v>
      </c>
      <c r="H25" s="232">
        <v>3008</v>
      </c>
      <c r="I25" s="112" t="s">
        <v>1558</v>
      </c>
      <c r="J25" s="171">
        <v>3008</v>
      </c>
      <c r="K25" s="112" t="s">
        <v>1559</v>
      </c>
      <c r="L25" s="245">
        <v>3008</v>
      </c>
      <c r="M25" t="s">
        <v>1560</v>
      </c>
      <c r="N25" s="235">
        <v>3008</v>
      </c>
      <c r="O25" t="s">
        <v>1561</v>
      </c>
      <c r="P25" s="241">
        <v>3008</v>
      </c>
      <c r="Q25" t="s">
        <v>1562</v>
      </c>
      <c r="R25" s="168">
        <v>3008</v>
      </c>
      <c r="S25" t="s">
        <v>1563</v>
      </c>
      <c r="U25" s="169">
        <v>3008</v>
      </c>
      <c r="V25" t="s">
        <v>1564</v>
      </c>
      <c r="X25" s="170">
        <v>3008</v>
      </c>
      <c r="Y25" t="s">
        <v>1565</v>
      </c>
      <c r="Z25" s="171">
        <v>3008</v>
      </c>
      <c r="AA25" t="s">
        <v>1566</v>
      </c>
      <c r="AB25" s="172">
        <v>3008</v>
      </c>
      <c r="AC25" t="s">
        <v>1567</v>
      </c>
      <c r="AD25" s="173">
        <v>3008</v>
      </c>
      <c r="AE25" t="s">
        <v>1568</v>
      </c>
      <c r="AF25" s="221">
        <v>3008</v>
      </c>
      <c r="AG25" t="s">
        <v>1117</v>
      </c>
      <c r="AI25" s="239">
        <v>3008</v>
      </c>
      <c r="AJ25" t="s">
        <v>1117</v>
      </c>
      <c r="AK25" s="192"/>
      <c r="AM25" s="177">
        <v>3200</v>
      </c>
      <c r="AN25" t="s">
        <v>1569</v>
      </c>
      <c r="AO25" s="178">
        <v>3350</v>
      </c>
      <c r="AP25" t="s">
        <v>1570</v>
      </c>
      <c r="AQ25" s="172">
        <v>3200</v>
      </c>
      <c r="AR25" t="s">
        <v>1571</v>
      </c>
      <c r="AS25" s="174">
        <v>3200</v>
      </c>
      <c r="AT25" t="s">
        <v>1572</v>
      </c>
    </row>
    <row r="26" spans="1:258" x14ac:dyDescent="0.25">
      <c r="A26" s="217"/>
      <c r="B26" s="231" t="s">
        <v>1573</v>
      </c>
      <c r="C26" t="s">
        <v>58</v>
      </c>
      <c r="D26" s="219"/>
      <c r="E26" s="220"/>
      <c r="F26" s="72"/>
      <c r="G26" s="112"/>
      <c r="H26" s="72"/>
      <c r="I26" s="112"/>
      <c r="J26" s="171">
        <v>3200</v>
      </c>
      <c r="K26" s="112" t="s">
        <v>1574</v>
      </c>
      <c r="N26" s="235">
        <v>3200</v>
      </c>
      <c r="O26" t="s">
        <v>1575</v>
      </c>
      <c r="P26" s="241">
        <v>3200</v>
      </c>
      <c r="Q26" t="s">
        <v>1576</v>
      </c>
      <c r="X26" s="72"/>
      <c r="AB26" s="72"/>
      <c r="AD26" s="72"/>
      <c r="AK26" s="72"/>
    </row>
    <row r="27" spans="1:258" ht="18.75" x14ac:dyDescent="0.25">
      <c r="A27" s="268" t="s">
        <v>1577</v>
      </c>
      <c r="B27" s="231" t="s">
        <v>1577</v>
      </c>
      <c r="C27" s="268" t="s">
        <v>58</v>
      </c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168">
        <v>3200</v>
      </c>
      <c r="S27" t="s">
        <v>1578</v>
      </c>
      <c r="T27" s="269"/>
      <c r="U27" s="268"/>
      <c r="V27" s="268"/>
      <c r="W27" s="268"/>
      <c r="X27" s="270"/>
      <c r="Y27" s="268"/>
      <c r="Z27" s="270"/>
      <c r="AA27" s="268"/>
      <c r="AB27" s="270"/>
      <c r="AC27" s="268"/>
      <c r="AD27" s="270"/>
      <c r="AE27" s="268"/>
      <c r="AF27" s="268"/>
      <c r="AG27" s="268"/>
      <c r="AH27" s="271"/>
      <c r="AI27" s="268"/>
      <c r="AJ27" s="268"/>
      <c r="AK27" s="270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 t="s">
        <v>1577</v>
      </c>
      <c r="BY27" s="268" t="s">
        <v>1577</v>
      </c>
      <c r="BZ27" s="268" t="s">
        <v>1577</v>
      </c>
      <c r="CA27" s="268" t="s">
        <v>1577</v>
      </c>
      <c r="CB27" s="268" t="s">
        <v>1577</v>
      </c>
      <c r="CC27" s="268" t="s">
        <v>1577</v>
      </c>
      <c r="CD27" s="268" t="s">
        <v>1577</v>
      </c>
      <c r="CE27" s="268" t="s">
        <v>1577</v>
      </c>
      <c r="CF27" s="268" t="s">
        <v>1577</v>
      </c>
      <c r="CG27" s="268" t="s">
        <v>1577</v>
      </c>
      <c r="CH27" s="268" t="s">
        <v>1577</v>
      </c>
      <c r="CI27" s="268" t="s">
        <v>1577</v>
      </c>
      <c r="CJ27" s="268" t="s">
        <v>1577</v>
      </c>
      <c r="CK27" s="268" t="s">
        <v>1577</v>
      </c>
      <c r="CL27" s="268" t="s">
        <v>1577</v>
      </c>
      <c r="CM27" s="268" t="s">
        <v>1577</v>
      </c>
      <c r="CN27" s="268" t="s">
        <v>1577</v>
      </c>
      <c r="CO27" s="268" t="s">
        <v>1577</v>
      </c>
      <c r="CP27" s="268" t="s">
        <v>1577</v>
      </c>
      <c r="CQ27" s="268" t="s">
        <v>1577</v>
      </c>
      <c r="CR27" s="268" t="s">
        <v>1577</v>
      </c>
      <c r="CS27" s="268" t="s">
        <v>1577</v>
      </c>
      <c r="CT27" s="268" t="s">
        <v>1577</v>
      </c>
      <c r="CU27" s="268" t="s">
        <v>1577</v>
      </c>
      <c r="CV27" s="268" t="s">
        <v>1577</v>
      </c>
      <c r="CW27" s="268" t="s">
        <v>1577</v>
      </c>
      <c r="CX27" s="268" t="s">
        <v>1577</v>
      </c>
      <c r="CY27" s="268" t="s">
        <v>1577</v>
      </c>
      <c r="CZ27" s="268" t="s">
        <v>1577</v>
      </c>
      <c r="DA27" s="268" t="s">
        <v>1577</v>
      </c>
      <c r="DB27" s="268" t="s">
        <v>1577</v>
      </c>
      <c r="DC27" s="268" t="s">
        <v>1577</v>
      </c>
      <c r="DD27" s="268" t="s">
        <v>1577</v>
      </c>
      <c r="DE27" s="268" t="s">
        <v>1577</v>
      </c>
      <c r="DF27" s="268" t="s">
        <v>1577</v>
      </c>
      <c r="DG27" s="268" t="s">
        <v>1577</v>
      </c>
      <c r="DH27" s="268" t="s">
        <v>1577</v>
      </c>
      <c r="DI27" s="268" t="s">
        <v>1577</v>
      </c>
      <c r="DJ27" s="268" t="s">
        <v>1577</v>
      </c>
      <c r="DK27" s="268" t="s">
        <v>1577</v>
      </c>
      <c r="DL27" s="268" t="s">
        <v>1577</v>
      </c>
      <c r="DM27" s="268" t="s">
        <v>1577</v>
      </c>
      <c r="DN27" s="268" t="s">
        <v>1577</v>
      </c>
      <c r="DO27" s="268" t="s">
        <v>1577</v>
      </c>
      <c r="DP27" s="268" t="s">
        <v>1577</v>
      </c>
      <c r="DQ27" s="268" t="s">
        <v>1577</v>
      </c>
      <c r="DR27" s="268" t="s">
        <v>1577</v>
      </c>
      <c r="DS27" s="268" t="s">
        <v>1577</v>
      </c>
      <c r="DT27" s="268" t="s">
        <v>1577</v>
      </c>
      <c r="DU27" s="268" t="s">
        <v>1577</v>
      </c>
      <c r="DV27" s="268" t="s">
        <v>1577</v>
      </c>
      <c r="DW27" s="268" t="s">
        <v>1577</v>
      </c>
      <c r="DX27" s="268" t="s">
        <v>1577</v>
      </c>
      <c r="DY27" s="268" t="s">
        <v>1577</v>
      </c>
      <c r="DZ27" s="268" t="s">
        <v>1577</v>
      </c>
      <c r="EA27" s="268" t="s">
        <v>1577</v>
      </c>
      <c r="EB27" s="268" t="s">
        <v>1577</v>
      </c>
      <c r="EC27" s="268" t="s">
        <v>1577</v>
      </c>
      <c r="ED27" s="268" t="s">
        <v>1577</v>
      </c>
      <c r="EE27" s="268" t="s">
        <v>1577</v>
      </c>
      <c r="EF27" s="268" t="s">
        <v>1577</v>
      </c>
      <c r="EG27" s="268" t="s">
        <v>1577</v>
      </c>
      <c r="EH27" s="268" t="s">
        <v>1577</v>
      </c>
      <c r="EI27" s="268" t="s">
        <v>1577</v>
      </c>
      <c r="EJ27" s="268" t="s">
        <v>1577</v>
      </c>
      <c r="EK27" s="268" t="s">
        <v>1577</v>
      </c>
      <c r="EL27" s="268" t="s">
        <v>1577</v>
      </c>
      <c r="EM27" s="268" t="s">
        <v>1577</v>
      </c>
      <c r="EN27" s="268" t="s">
        <v>1577</v>
      </c>
      <c r="EO27" s="268" t="s">
        <v>1577</v>
      </c>
      <c r="EP27" s="268" t="s">
        <v>1577</v>
      </c>
      <c r="EQ27" s="268" t="s">
        <v>1577</v>
      </c>
      <c r="ER27" s="268" t="s">
        <v>1577</v>
      </c>
      <c r="ES27" s="268" t="s">
        <v>1577</v>
      </c>
      <c r="ET27" s="268" t="s">
        <v>1577</v>
      </c>
      <c r="EU27" s="268" t="s">
        <v>1577</v>
      </c>
      <c r="EV27" s="268" t="s">
        <v>1577</v>
      </c>
      <c r="EW27" s="268" t="s">
        <v>1577</v>
      </c>
      <c r="EX27" s="268" t="s">
        <v>1577</v>
      </c>
      <c r="EY27" s="268" t="s">
        <v>1577</v>
      </c>
      <c r="EZ27" s="268" t="s">
        <v>1577</v>
      </c>
      <c r="FA27" s="268" t="s">
        <v>1577</v>
      </c>
      <c r="FB27" s="268" t="s">
        <v>1577</v>
      </c>
      <c r="FC27" s="268" t="s">
        <v>1577</v>
      </c>
      <c r="FD27" s="268" t="s">
        <v>1577</v>
      </c>
      <c r="FE27" s="268" t="s">
        <v>1577</v>
      </c>
      <c r="FF27" s="268" t="s">
        <v>1577</v>
      </c>
      <c r="FG27" s="268" t="s">
        <v>1577</v>
      </c>
      <c r="FH27" s="268" t="s">
        <v>1577</v>
      </c>
      <c r="FI27" s="268" t="s">
        <v>1577</v>
      </c>
      <c r="FJ27" s="268" t="s">
        <v>1577</v>
      </c>
      <c r="FK27" s="268" t="s">
        <v>1577</v>
      </c>
      <c r="FL27" s="268" t="s">
        <v>1577</v>
      </c>
      <c r="FM27" s="268" t="s">
        <v>1577</v>
      </c>
      <c r="FN27" s="268" t="s">
        <v>1577</v>
      </c>
      <c r="FO27" s="268" t="s">
        <v>1577</v>
      </c>
      <c r="FP27" s="268" t="s">
        <v>1577</v>
      </c>
      <c r="FQ27" s="268" t="s">
        <v>1577</v>
      </c>
      <c r="FR27" s="268" t="s">
        <v>1577</v>
      </c>
      <c r="FS27" s="268" t="s">
        <v>1577</v>
      </c>
      <c r="FT27" s="268" t="s">
        <v>1577</v>
      </c>
      <c r="FU27" s="268" t="s">
        <v>1577</v>
      </c>
      <c r="FV27" s="268" t="s">
        <v>1577</v>
      </c>
      <c r="FW27" s="268" t="s">
        <v>1577</v>
      </c>
      <c r="FX27" s="268" t="s">
        <v>1577</v>
      </c>
      <c r="FY27" s="268" t="s">
        <v>1577</v>
      </c>
      <c r="FZ27" s="268" t="s">
        <v>1577</v>
      </c>
      <c r="GA27" s="268" t="s">
        <v>1577</v>
      </c>
      <c r="GB27" s="268" t="s">
        <v>1577</v>
      </c>
      <c r="GC27" s="268" t="s">
        <v>1577</v>
      </c>
      <c r="GD27" s="268" t="s">
        <v>1577</v>
      </c>
      <c r="GE27" s="268" t="s">
        <v>1577</v>
      </c>
      <c r="GF27" s="268" t="s">
        <v>1577</v>
      </c>
      <c r="GG27" s="268" t="s">
        <v>1577</v>
      </c>
      <c r="GH27" s="268" t="s">
        <v>1577</v>
      </c>
      <c r="GI27" s="268" t="s">
        <v>1577</v>
      </c>
      <c r="GJ27" s="268" t="s">
        <v>1577</v>
      </c>
      <c r="GK27" s="268" t="s">
        <v>1577</v>
      </c>
      <c r="GL27" s="268" t="s">
        <v>1577</v>
      </c>
      <c r="GM27" s="268" t="s">
        <v>1577</v>
      </c>
      <c r="GN27" s="268" t="s">
        <v>1577</v>
      </c>
      <c r="GO27" s="268" t="s">
        <v>1577</v>
      </c>
      <c r="GP27" s="268" t="s">
        <v>1577</v>
      </c>
      <c r="GQ27" s="268" t="s">
        <v>1577</v>
      </c>
      <c r="GR27" s="268" t="s">
        <v>1577</v>
      </c>
      <c r="GS27" s="268" t="s">
        <v>1577</v>
      </c>
      <c r="GT27" s="268" t="s">
        <v>1577</v>
      </c>
      <c r="GU27" s="268" t="s">
        <v>1577</v>
      </c>
      <c r="GV27" s="268" t="s">
        <v>1577</v>
      </c>
      <c r="GW27" s="268" t="s">
        <v>1577</v>
      </c>
      <c r="GX27" s="268" t="s">
        <v>1577</v>
      </c>
      <c r="GY27" s="268" t="s">
        <v>1577</v>
      </c>
      <c r="GZ27" s="268" t="s">
        <v>1577</v>
      </c>
      <c r="HA27" s="268" t="s">
        <v>1577</v>
      </c>
      <c r="HB27" s="268" t="s">
        <v>1577</v>
      </c>
      <c r="HC27" s="268" t="s">
        <v>1577</v>
      </c>
      <c r="HD27" s="268" t="s">
        <v>1577</v>
      </c>
      <c r="HE27" s="268" t="s">
        <v>1577</v>
      </c>
      <c r="HF27" s="268" t="s">
        <v>1577</v>
      </c>
      <c r="HG27" s="268" t="s">
        <v>1577</v>
      </c>
      <c r="HH27" s="268" t="s">
        <v>1577</v>
      </c>
      <c r="HI27" s="268" t="s">
        <v>1577</v>
      </c>
      <c r="HJ27" s="268" t="s">
        <v>1577</v>
      </c>
      <c r="HK27" s="268" t="s">
        <v>1577</v>
      </c>
      <c r="HL27" s="268" t="s">
        <v>1577</v>
      </c>
      <c r="HM27" s="268" t="s">
        <v>1577</v>
      </c>
      <c r="HN27" s="268" t="s">
        <v>1577</v>
      </c>
      <c r="HO27" s="268" t="s">
        <v>1577</v>
      </c>
      <c r="HP27" s="268" t="s">
        <v>1577</v>
      </c>
      <c r="HQ27" s="268" t="s">
        <v>1577</v>
      </c>
      <c r="HR27" s="268" t="s">
        <v>1577</v>
      </c>
      <c r="HS27" s="268" t="s">
        <v>1577</v>
      </c>
      <c r="HT27" s="268" t="s">
        <v>1577</v>
      </c>
      <c r="HU27" s="268" t="s">
        <v>1577</v>
      </c>
      <c r="HV27" s="268" t="s">
        <v>1577</v>
      </c>
      <c r="HW27" s="268" t="s">
        <v>1577</v>
      </c>
      <c r="HX27" s="268" t="s">
        <v>1577</v>
      </c>
      <c r="HY27" s="268" t="s">
        <v>1577</v>
      </c>
      <c r="HZ27" s="268" t="s">
        <v>1577</v>
      </c>
      <c r="IA27" s="268" t="s">
        <v>1577</v>
      </c>
      <c r="IB27" s="268" t="s">
        <v>1577</v>
      </c>
      <c r="IC27" s="268" t="s">
        <v>1577</v>
      </c>
      <c r="ID27" s="268" t="s">
        <v>1577</v>
      </c>
      <c r="IE27" s="268" t="s">
        <v>1577</v>
      </c>
      <c r="IF27" s="268" t="s">
        <v>1577</v>
      </c>
      <c r="IG27" s="268" t="s">
        <v>1577</v>
      </c>
      <c r="IH27" s="268" t="s">
        <v>1577</v>
      </c>
      <c r="II27" s="268" t="s">
        <v>1577</v>
      </c>
      <c r="IJ27" s="268" t="s">
        <v>1577</v>
      </c>
      <c r="IK27" s="268" t="s">
        <v>1577</v>
      </c>
      <c r="IL27" s="268" t="s">
        <v>1577</v>
      </c>
      <c r="IM27" s="268" t="s">
        <v>1577</v>
      </c>
      <c r="IN27" s="268" t="s">
        <v>1577</v>
      </c>
      <c r="IO27" s="268" t="s">
        <v>1577</v>
      </c>
      <c r="IP27" s="268" t="s">
        <v>1577</v>
      </c>
      <c r="IQ27" s="268" t="s">
        <v>1577</v>
      </c>
      <c r="IR27" s="268" t="s">
        <v>1577</v>
      </c>
      <c r="IS27" s="268" t="s">
        <v>1577</v>
      </c>
      <c r="IT27" s="268" t="s">
        <v>1577</v>
      </c>
      <c r="IU27" s="268" t="s">
        <v>1577</v>
      </c>
      <c r="IV27" s="268" t="s">
        <v>1577</v>
      </c>
      <c r="IW27" s="268" t="s">
        <v>1577</v>
      </c>
      <c r="IX27" s="268" t="s">
        <v>1577</v>
      </c>
    </row>
    <row r="28" spans="1:258" ht="18.75" x14ac:dyDescent="0.25">
      <c r="A28" s="268"/>
      <c r="B28" s="231" t="s">
        <v>1579</v>
      </c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168"/>
      <c r="T28" s="269"/>
      <c r="U28" s="268"/>
      <c r="V28" s="268"/>
      <c r="W28" s="268"/>
      <c r="X28" s="270"/>
      <c r="Y28" s="268"/>
      <c r="Z28" s="270"/>
      <c r="AA28" s="268"/>
      <c r="AB28" s="172">
        <v>3400</v>
      </c>
      <c r="AC28" s="268" t="s">
        <v>1117</v>
      </c>
      <c r="AD28" s="270"/>
      <c r="AE28" s="268"/>
      <c r="AF28" s="268"/>
      <c r="AG28" s="268"/>
      <c r="AH28" s="271"/>
      <c r="AI28" s="268"/>
      <c r="AJ28" s="268"/>
      <c r="AK28" s="270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8"/>
      <c r="GF28" s="268"/>
      <c r="GG28" s="268"/>
      <c r="GH28" s="268"/>
      <c r="GI28" s="268"/>
      <c r="GJ28" s="268"/>
      <c r="GK28" s="268"/>
      <c r="GL28" s="268"/>
      <c r="GM28" s="268"/>
      <c r="GN28" s="268"/>
      <c r="GO28" s="268"/>
      <c r="GP28" s="268"/>
      <c r="GQ28" s="268"/>
      <c r="GR28" s="268"/>
      <c r="GS28" s="268"/>
      <c r="GT28" s="268"/>
      <c r="GU28" s="268"/>
      <c r="GV28" s="268"/>
      <c r="GW28" s="268"/>
      <c r="GX28" s="268"/>
      <c r="GY28" s="268"/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268"/>
      <c r="HN28" s="268"/>
      <c r="HO28" s="268"/>
      <c r="HP28" s="268"/>
      <c r="HQ28" s="268"/>
      <c r="HR28" s="268"/>
      <c r="HS28" s="268"/>
      <c r="HT28" s="268"/>
      <c r="HU28" s="268"/>
      <c r="HV28" s="268"/>
      <c r="HW28" s="268"/>
      <c r="HX28" s="268"/>
      <c r="HY28" s="268"/>
      <c r="HZ28" s="268"/>
      <c r="IA28" s="268"/>
      <c r="IB28" s="268"/>
      <c r="IC28" s="268"/>
      <c r="ID28" s="268"/>
      <c r="IE28" s="268"/>
      <c r="IF28" s="268"/>
      <c r="IG28" s="268"/>
      <c r="IH28" s="268"/>
      <c r="II28" s="268"/>
      <c r="IJ28" s="268"/>
      <c r="IK28" s="268"/>
      <c r="IL28" s="268"/>
      <c r="IM28" s="268"/>
      <c r="IN28" s="268"/>
      <c r="IO28" s="268"/>
      <c r="IP28" s="268"/>
      <c r="IQ28" s="268"/>
      <c r="IR28" s="268"/>
      <c r="IS28" s="268"/>
      <c r="IT28" s="268"/>
      <c r="IU28" s="268"/>
      <c r="IV28" s="268"/>
      <c r="IW28" s="268"/>
      <c r="IX28" s="268"/>
    </row>
    <row r="29" spans="1:258" x14ac:dyDescent="0.25">
      <c r="A29" s="217"/>
      <c r="B29" s="218"/>
      <c r="D29" s="219"/>
      <c r="E29" s="220"/>
      <c r="F29" s="808" t="s">
        <v>176</v>
      </c>
      <c r="G29" s="808"/>
      <c r="H29" s="809" t="s">
        <v>198</v>
      </c>
      <c r="I29" s="809"/>
      <c r="J29" s="810" t="s">
        <v>218</v>
      </c>
      <c r="K29" s="810"/>
      <c r="L29" s="811" t="s">
        <v>219</v>
      </c>
      <c r="M29" s="811"/>
      <c r="N29" s="812" t="s">
        <v>53</v>
      </c>
      <c r="O29" s="812"/>
      <c r="P29" s="802" t="s">
        <v>220</v>
      </c>
      <c r="Q29" s="803"/>
      <c r="R29" s="804" t="s">
        <v>4</v>
      </c>
      <c r="S29" s="804"/>
      <c r="U29" s="805" t="s">
        <v>27</v>
      </c>
      <c r="V29" s="805"/>
      <c r="W29" s="222"/>
      <c r="X29" s="806" t="s">
        <v>46</v>
      </c>
      <c r="Y29" s="806"/>
      <c r="Z29" s="807" t="s">
        <v>47</v>
      </c>
      <c r="AA29" s="807"/>
      <c r="AB29" s="790" t="s">
        <v>48</v>
      </c>
      <c r="AC29" s="790"/>
      <c r="AD29" s="792" t="s">
        <v>171</v>
      </c>
      <c r="AE29" s="792"/>
      <c r="AF29" s="793" t="s">
        <v>176</v>
      </c>
      <c r="AG29" s="793"/>
      <c r="AH29" s="272"/>
      <c r="AI29" s="794" t="s">
        <v>198</v>
      </c>
      <c r="AJ29" s="794"/>
      <c r="AK29" s="795" t="s">
        <v>218</v>
      </c>
      <c r="AL29" s="796"/>
      <c r="AM29" s="797" t="s">
        <v>219</v>
      </c>
      <c r="AN29" s="797"/>
      <c r="AO29" s="798" t="s">
        <v>53</v>
      </c>
      <c r="AP29" s="798"/>
      <c r="AQ29" s="790" t="s">
        <v>220</v>
      </c>
      <c r="AR29" s="790"/>
      <c r="AS29" s="791" t="s">
        <v>4</v>
      </c>
      <c r="AT29" s="791"/>
    </row>
    <row r="30" spans="1:258" x14ac:dyDescent="0.25">
      <c r="A30" s="217"/>
      <c r="B30" s="218" t="s">
        <v>1580</v>
      </c>
      <c r="D30" s="219"/>
      <c r="E30" s="273" t="s">
        <v>1581</v>
      </c>
      <c r="F30" s="788">
        <f>SUM(F4:F10,F12:F25,H6)</f>
        <v>55100</v>
      </c>
      <c r="G30" s="788"/>
      <c r="H30" s="72">
        <f>SUM(F8+F11+H4+H5+H9+H10+H11+H12+H13+H14+H15+H16+H17+H18+H21+H22+H24+H25)</f>
        <v>55811.6</v>
      </c>
      <c r="I30" s="274"/>
      <c r="J30" s="788">
        <f>SUM(H7+J4+J6+J7+J9+J10+J11+J12+J13+J14+J15+J16+J17+J18+J21+J22+J24+J25+J26+L13)</f>
        <v>62156.6</v>
      </c>
      <c r="K30" s="788"/>
      <c r="L30" s="788">
        <f>SUM(L8+L9+L10+L11+L14+L15+L16+L18+L17+L21+L22+L24+L25+N8+N13)</f>
        <v>40556</v>
      </c>
      <c r="M30" s="788"/>
      <c r="N30" s="788" t="e">
        <f>L5+L6+L7+N6+N9+N10+N11+N12+N14+N15+N16+N17+N18+N24+N25+N26+20258+J5</f>
        <v>#VALUE!</v>
      </c>
      <c r="O30" s="788"/>
      <c r="P30" s="788">
        <f>SUM(N7+N21+P6+P9+P10+P11+P12+P13+P14+P15+P17+P18+P24+P25+P26+R10+R11+R13)</f>
        <v>56470</v>
      </c>
      <c r="Q30" s="788"/>
      <c r="R30" s="788">
        <f>P7+P21+R6+R9+R12+R14+R15+R16+R17+R21+R24+R25+R27+U5+U6+U15</f>
        <v>50082</v>
      </c>
      <c r="S30" s="789"/>
      <c r="U30" s="788">
        <f>N5+P5+R5+U9+U11+U12+U13+U14+U16+U17+U21+U24+U25+X13+R18</f>
        <v>48409</v>
      </c>
      <c r="V30" s="789"/>
      <c r="W30" s="112"/>
      <c r="X30" s="788">
        <f>R7+U7+U10+X9+X10+X11+X12+X14+X15+X16+X17+X18+X21+X24+X25</f>
        <v>47024</v>
      </c>
      <c r="Y30" s="789"/>
      <c r="Z30" s="788">
        <f>X6+X7+Z6+Z7+Z9+Z10+Z11+Z12+Z13+Z14+Z15+Z16+Z17+Z21+Z24+Z25+AB10+AB13</f>
        <v>56404</v>
      </c>
      <c r="AA30" s="788"/>
      <c r="AB30" s="788">
        <f>AB6+AB7+AB9+AB11+AB12+AB14+AB15+AB16+AB17+AD18+AB24+AB25+AB28</f>
        <v>42398</v>
      </c>
      <c r="AC30" s="789"/>
      <c r="AD30" s="788">
        <f>AD6+AF6+AD7+AD9+AD11+AD12+AD13+AD14+AD15+AD16+AD17+AB21+AD21+AD24+AD25</f>
        <v>46998</v>
      </c>
      <c r="AE30" s="789"/>
      <c r="AF30" s="788">
        <f>+AF7+AF9+AF11+AF12+AF13+AF14+AF15+AF16+AF17+AF24+AF25+X5</f>
        <v>36480</v>
      </c>
      <c r="AG30" s="789"/>
      <c r="AH30" s="275"/>
      <c r="AM30" s="788">
        <f>+AK21+AM9+AM11+AM12+AM13+AM14+AM15+AM16+AM17+AM21+AM24+AM25</f>
        <v>37366</v>
      </c>
      <c r="AN30" s="789"/>
    </row>
    <row r="31" spans="1:258" x14ac:dyDescent="0.25">
      <c r="B31" s="276" t="s">
        <v>1582</v>
      </c>
      <c r="E31" s="273" t="s">
        <v>1582</v>
      </c>
      <c r="F31" s="788"/>
      <c r="G31" s="788"/>
      <c r="H31" s="72">
        <v>-33000</v>
      </c>
      <c r="I31" s="72"/>
      <c r="J31" s="788"/>
      <c r="K31" s="788"/>
      <c r="L31" s="788"/>
      <c r="M31" s="788"/>
      <c r="N31" s="788"/>
      <c r="O31" s="788"/>
    </row>
    <row r="32" spans="1:258" x14ac:dyDescent="0.25">
      <c r="B32" s="276" t="s">
        <v>1583</v>
      </c>
      <c r="E32" s="273" t="s">
        <v>1583</v>
      </c>
      <c r="F32" s="788">
        <f>SUM(F30:G31)</f>
        <v>55100</v>
      </c>
      <c r="G32" s="788"/>
      <c r="H32" s="72">
        <f>SUM(H30:H31)</f>
        <v>22811.599999999999</v>
      </c>
      <c r="I32" s="72"/>
      <c r="J32" s="788">
        <f>J30-J31</f>
        <v>62156.6</v>
      </c>
      <c r="K32" s="788"/>
      <c r="L32" s="788"/>
      <c r="M32" s="788"/>
      <c r="N32" s="788"/>
      <c r="O32" s="788"/>
      <c r="AF32" t="s">
        <v>1584</v>
      </c>
    </row>
    <row r="33" spans="1:258" x14ac:dyDescent="0.25">
      <c r="D33">
        <f>14400*0.06</f>
        <v>864</v>
      </c>
      <c r="J33" s="72"/>
      <c r="AF33" t="s">
        <v>1585</v>
      </c>
      <c r="AG33" t="s">
        <v>1117</v>
      </c>
      <c r="AJ33" s="277" t="s">
        <v>1586</v>
      </c>
    </row>
    <row r="34" spans="1:258" s="112" customFormat="1" x14ac:dyDescent="0.25">
      <c r="A34"/>
      <c r="B34"/>
      <c r="C34"/>
      <c r="D34"/>
      <c r="E34"/>
      <c r="F34"/>
      <c r="G34"/>
      <c r="H34"/>
      <c r="I34"/>
      <c r="J34" s="72"/>
      <c r="L34" s="72"/>
      <c r="M34"/>
      <c r="N34" s="72"/>
      <c r="O34"/>
      <c r="P34" s="72"/>
      <c r="Q34"/>
      <c r="R34"/>
      <c r="S34"/>
      <c r="T34" s="154"/>
      <c r="U34"/>
      <c r="V34"/>
      <c r="W34"/>
      <c r="X34"/>
      <c r="Y34"/>
      <c r="Z34" s="72"/>
      <c r="AA34"/>
      <c r="AB34"/>
      <c r="AC34"/>
      <c r="AD34"/>
      <c r="AE34"/>
      <c r="AF34"/>
      <c r="AG34"/>
      <c r="AH34" s="227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 s="112" customFormat="1" x14ac:dyDescent="0.25">
      <c r="A35"/>
      <c r="B35"/>
      <c r="C35"/>
      <c r="D35"/>
      <c r="E35"/>
      <c r="F35"/>
      <c r="G35"/>
      <c r="H35"/>
      <c r="I35"/>
      <c r="J35" s="72"/>
      <c r="L35" s="72"/>
      <c r="M35"/>
      <c r="N35" s="72"/>
      <c r="O35"/>
      <c r="P35" s="72"/>
      <c r="Q35"/>
      <c r="R35"/>
      <c r="S35"/>
      <c r="T35" s="154"/>
      <c r="U35"/>
      <c r="V35"/>
      <c r="W35"/>
      <c r="X35"/>
      <c r="Y35"/>
      <c r="Z35" s="72"/>
      <c r="AA35"/>
      <c r="AB35"/>
      <c r="AC35"/>
      <c r="AD35"/>
      <c r="AE35"/>
      <c r="AF35"/>
      <c r="AG35"/>
      <c r="AH35" s="227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 s="112" customFormat="1" x14ac:dyDescent="0.25">
      <c r="A36"/>
      <c r="B36"/>
      <c r="C36"/>
      <c r="D36"/>
      <c r="E36"/>
      <c r="F36"/>
      <c r="G36"/>
      <c r="H36"/>
      <c r="I36"/>
      <c r="J36" s="72"/>
      <c r="L36" s="72"/>
      <c r="M36"/>
      <c r="N36" s="72"/>
      <c r="O36"/>
      <c r="P36" s="72"/>
      <c r="Q36"/>
      <c r="R36"/>
      <c r="S36"/>
      <c r="T36" s="154"/>
      <c r="U36"/>
      <c r="V36"/>
      <c r="W36"/>
      <c r="X36"/>
      <c r="Y36"/>
      <c r="Z36" s="72"/>
      <c r="AA36"/>
      <c r="AB36"/>
      <c r="AC36"/>
      <c r="AD36"/>
      <c r="AE36"/>
      <c r="AF36"/>
      <c r="AG36"/>
      <c r="AH36" s="227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 s="112" customFormat="1" x14ac:dyDescent="0.25">
      <c r="A37"/>
      <c r="B37"/>
      <c r="C37"/>
      <c r="D37"/>
      <c r="E37"/>
      <c r="F37"/>
      <c r="G37"/>
      <c r="H37"/>
      <c r="I37"/>
      <c r="J37" s="72"/>
      <c r="L37" s="72"/>
      <c r="M37"/>
      <c r="N37" s="72"/>
      <c r="O37"/>
      <c r="P37" s="72"/>
      <c r="Q37"/>
      <c r="R37"/>
      <c r="S37"/>
      <c r="T37" s="154"/>
      <c r="U37"/>
      <c r="V37"/>
      <c r="W37"/>
      <c r="X37"/>
      <c r="Y37"/>
      <c r="Z37" s="72"/>
      <c r="AA37"/>
      <c r="AB37"/>
      <c r="AC37"/>
      <c r="AD37"/>
      <c r="AE37"/>
      <c r="AF37"/>
      <c r="AG37"/>
      <c r="AH37" s="22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  <row r="38" spans="1:258" s="112" customFormat="1" x14ac:dyDescent="0.25">
      <c r="A38"/>
      <c r="B38"/>
      <c r="C38"/>
      <c r="D38"/>
      <c r="E38"/>
      <c r="F38"/>
      <c r="G38"/>
      <c r="H38"/>
      <c r="I38"/>
      <c r="J38" s="72"/>
      <c r="L38" s="72"/>
      <c r="M38"/>
      <c r="N38" s="72"/>
      <c r="O38"/>
      <c r="P38" s="72"/>
      <c r="Q38"/>
      <c r="R38"/>
      <c r="S38"/>
      <c r="T38" s="154"/>
      <c r="U38"/>
      <c r="V38"/>
      <c r="W38"/>
      <c r="X38"/>
      <c r="Y38"/>
      <c r="Z38" s="72"/>
      <c r="AA38"/>
      <c r="AB38"/>
      <c r="AC38"/>
      <c r="AD38"/>
      <c r="AE38"/>
      <c r="AF38"/>
      <c r="AG38"/>
      <c r="AH38" s="227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</row>
    <row r="39" spans="1:258" s="112" customFormat="1" x14ac:dyDescent="0.25">
      <c r="A39"/>
      <c r="B39"/>
      <c r="C39"/>
      <c r="D39"/>
      <c r="E39"/>
      <c r="F39"/>
      <c r="G39"/>
      <c r="H39"/>
      <c r="I39"/>
      <c r="J39" s="72"/>
      <c r="L39" s="72"/>
      <c r="M39"/>
      <c r="N39" s="72"/>
      <c r="O39"/>
      <c r="P39" s="72"/>
      <c r="Q39"/>
      <c r="R39"/>
      <c r="S39"/>
      <c r="T39" s="154"/>
      <c r="U39"/>
      <c r="V39"/>
      <c r="W39"/>
      <c r="X39"/>
      <c r="Y39"/>
      <c r="Z39" s="72"/>
      <c r="AA39"/>
      <c r="AB39"/>
      <c r="AC39"/>
      <c r="AD39"/>
      <c r="AE39"/>
      <c r="AF39"/>
      <c r="AG39"/>
      <c r="AH39" s="227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</row>
    <row r="40" spans="1:258" s="112" customFormat="1" x14ac:dyDescent="0.25">
      <c r="A40"/>
      <c r="B40"/>
      <c r="C40"/>
      <c r="D40"/>
      <c r="E40"/>
      <c r="F40"/>
      <c r="G40"/>
      <c r="H40"/>
      <c r="I40"/>
      <c r="J40" s="72"/>
      <c r="L40" s="72"/>
      <c r="M40"/>
      <c r="N40" s="72"/>
      <c r="O40"/>
      <c r="P40" s="72"/>
      <c r="Q40"/>
      <c r="R40"/>
      <c r="S40"/>
      <c r="T40" s="154"/>
      <c r="U40"/>
      <c r="V40"/>
      <c r="W40"/>
      <c r="X40"/>
      <c r="Y40"/>
      <c r="Z40" s="72"/>
      <c r="AA40"/>
      <c r="AB40"/>
      <c r="AC40"/>
      <c r="AD40"/>
      <c r="AE40"/>
      <c r="AF40"/>
      <c r="AG40"/>
      <c r="AH40" s="227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</row>
    <row r="41" spans="1:258" s="112" customFormat="1" x14ac:dyDescent="0.25">
      <c r="A41"/>
      <c r="B41"/>
      <c r="C41"/>
      <c r="D41"/>
      <c r="E41"/>
      <c r="F41"/>
      <c r="G41"/>
      <c r="H41"/>
      <c r="I41"/>
      <c r="J41" s="72"/>
      <c r="L41" s="72"/>
      <c r="M41"/>
      <c r="N41" s="72"/>
      <c r="O41"/>
      <c r="P41" s="72"/>
      <c r="Q41"/>
      <c r="R41"/>
      <c r="S41"/>
      <c r="T41" s="154"/>
      <c r="U41"/>
      <c r="V41"/>
      <c r="W41"/>
      <c r="X41"/>
      <c r="Y41"/>
      <c r="Z41" s="72"/>
      <c r="AA41"/>
      <c r="AB41"/>
      <c r="AC41"/>
      <c r="AD41"/>
      <c r="AE41"/>
      <c r="AF41"/>
      <c r="AG41"/>
      <c r="AH41" s="227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</row>
    <row r="42" spans="1:258" s="112" customFormat="1" x14ac:dyDescent="0.25">
      <c r="A42"/>
      <c r="B42"/>
      <c r="C42"/>
      <c r="D42"/>
      <c r="E42"/>
      <c r="F42"/>
      <c r="G42"/>
      <c r="H42"/>
      <c r="I42"/>
      <c r="J42" s="72"/>
      <c r="L42" s="72"/>
      <c r="M42"/>
      <c r="N42" s="72"/>
      <c r="O42"/>
      <c r="P42" s="72"/>
      <c r="Q42"/>
      <c r="R42"/>
      <c r="S42"/>
      <c r="T42" s="154"/>
      <c r="U42"/>
      <c r="V42"/>
      <c r="W42"/>
      <c r="X42"/>
      <c r="Y42"/>
      <c r="Z42" s="72"/>
      <c r="AA42"/>
      <c r="AB42"/>
      <c r="AC42"/>
      <c r="AD42"/>
      <c r="AE42"/>
      <c r="AF42"/>
      <c r="AG42"/>
      <c r="AH42" s="227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</row>
    <row r="43" spans="1:258" s="112" customFormat="1" x14ac:dyDescent="0.25">
      <c r="A43"/>
      <c r="B43"/>
      <c r="C43"/>
      <c r="D43"/>
      <c r="E43"/>
      <c r="F43"/>
      <c r="G43"/>
      <c r="H43"/>
      <c r="I43"/>
      <c r="J43" s="72"/>
      <c r="L43" s="72"/>
      <c r="M43"/>
      <c r="N43" s="72"/>
      <c r="O43"/>
      <c r="P43" s="72"/>
      <c r="Q43"/>
      <c r="R43"/>
      <c r="S43"/>
      <c r="T43" s="154"/>
      <c r="U43"/>
      <c r="V43"/>
      <c r="W43"/>
      <c r="X43"/>
      <c r="Y43"/>
      <c r="Z43" s="72"/>
      <c r="AA43"/>
      <c r="AB43"/>
      <c r="AC43"/>
      <c r="AD43"/>
      <c r="AE43"/>
      <c r="AF43"/>
      <c r="AG43"/>
      <c r="AH43" s="227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</row>
    <row r="44" spans="1:258" s="112" customFormat="1" x14ac:dyDescent="0.25">
      <c r="A44"/>
      <c r="B44"/>
      <c r="C44"/>
      <c r="D44"/>
      <c r="E44"/>
      <c r="F44"/>
      <c r="G44"/>
      <c r="H44"/>
      <c r="I44"/>
      <c r="J44" s="72"/>
      <c r="L44" s="72"/>
      <c r="M44"/>
      <c r="N44" s="72"/>
      <c r="O44"/>
      <c r="P44" s="72"/>
      <c r="Q44"/>
      <c r="R44"/>
      <c r="S44"/>
      <c r="T44" s="154"/>
      <c r="U44"/>
      <c r="V44"/>
      <c r="W44"/>
      <c r="X44"/>
      <c r="Y44"/>
      <c r="Z44" s="72"/>
      <c r="AA44"/>
      <c r="AB44"/>
      <c r="AC44"/>
      <c r="AD44"/>
      <c r="AE44"/>
      <c r="AF44"/>
      <c r="AG44"/>
      <c r="AH44" s="227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</row>
    <row r="45" spans="1:258" s="112" customFormat="1" x14ac:dyDescent="0.25">
      <c r="A45"/>
      <c r="B45"/>
      <c r="C45"/>
      <c r="D45"/>
      <c r="E45"/>
      <c r="F45"/>
      <c r="G45"/>
      <c r="H45"/>
      <c r="I45"/>
      <c r="J45" s="72"/>
      <c r="L45" s="72"/>
      <c r="M45"/>
      <c r="N45" s="72"/>
      <c r="O45"/>
      <c r="P45" s="72"/>
      <c r="Q45"/>
      <c r="R45"/>
      <c r="S45"/>
      <c r="T45" s="154"/>
      <c r="U45"/>
      <c r="V45"/>
      <c r="W45"/>
      <c r="X45"/>
      <c r="Y45"/>
      <c r="Z45" s="72"/>
      <c r="AA45"/>
      <c r="AB45"/>
      <c r="AC45"/>
      <c r="AD45"/>
      <c r="AE45"/>
      <c r="AF45"/>
      <c r="AG45"/>
      <c r="AH45" s="227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</row>
    <row r="46" spans="1:258" s="112" customFormat="1" x14ac:dyDescent="0.25">
      <c r="A46"/>
      <c r="B46"/>
      <c r="C46"/>
      <c r="D46"/>
      <c r="E46"/>
      <c r="F46"/>
      <c r="G46"/>
      <c r="H46"/>
      <c r="I46"/>
      <c r="J46" s="72"/>
      <c r="L46" s="72"/>
      <c r="M46"/>
      <c r="N46" s="72"/>
      <c r="O46"/>
      <c r="P46" s="72"/>
      <c r="Q46"/>
      <c r="R46"/>
      <c r="S46"/>
      <c r="T46" s="154"/>
      <c r="U46"/>
      <c r="V46"/>
      <c r="W46"/>
      <c r="X46"/>
      <c r="Y46"/>
      <c r="Z46" s="72"/>
      <c r="AA46"/>
      <c r="AB46"/>
      <c r="AC46"/>
      <c r="AD46"/>
      <c r="AE46"/>
      <c r="AF46"/>
      <c r="AG46"/>
      <c r="AH46" s="227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</row>
    <row r="47" spans="1:258" s="112" customFormat="1" x14ac:dyDescent="0.25">
      <c r="A47"/>
      <c r="B47"/>
      <c r="C47"/>
      <c r="D47"/>
      <c r="E47"/>
      <c r="F47"/>
      <c r="G47"/>
      <c r="H47"/>
      <c r="I47"/>
      <c r="J47" s="72"/>
      <c r="L47" s="72"/>
      <c r="M47"/>
      <c r="N47" s="72"/>
      <c r="O47"/>
      <c r="P47" s="72"/>
      <c r="Q47"/>
      <c r="R47"/>
      <c r="S47"/>
      <c r="T47" s="154"/>
      <c r="U47"/>
      <c r="V47"/>
      <c r="W47"/>
      <c r="X47"/>
      <c r="Y47"/>
      <c r="Z47" s="72"/>
      <c r="AA47"/>
      <c r="AB47"/>
      <c r="AC47"/>
      <c r="AD47"/>
      <c r="AE47"/>
      <c r="AF47"/>
      <c r="AG47"/>
      <c r="AH47" s="22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</row>
    <row r="48" spans="1:258" s="112" customFormat="1" x14ac:dyDescent="0.25">
      <c r="A48"/>
      <c r="B48"/>
      <c r="C48"/>
      <c r="D48"/>
      <c r="E48"/>
      <c r="F48"/>
      <c r="G48"/>
      <c r="H48"/>
      <c r="I48"/>
      <c r="J48" s="72"/>
      <c r="L48" s="72"/>
      <c r="M48"/>
      <c r="N48" s="72"/>
      <c r="O48"/>
      <c r="P48" s="72"/>
      <c r="Q48"/>
      <c r="R48"/>
      <c r="S48"/>
      <c r="T48" s="154"/>
      <c r="U48"/>
      <c r="V48"/>
      <c r="W48"/>
      <c r="X48"/>
      <c r="Y48"/>
      <c r="Z48" s="72"/>
      <c r="AA48"/>
      <c r="AB48"/>
      <c r="AC48"/>
      <c r="AD48"/>
      <c r="AE48"/>
      <c r="AF48"/>
      <c r="AG48"/>
      <c r="AH48" s="227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</row>
    <row r="49" spans="1:258" s="112" customFormat="1" x14ac:dyDescent="0.25">
      <c r="A49"/>
      <c r="B49"/>
      <c r="C49"/>
      <c r="D49"/>
      <c r="E49"/>
      <c r="F49"/>
      <c r="G49"/>
      <c r="H49"/>
      <c r="I49"/>
      <c r="J49" s="72"/>
      <c r="L49" s="72"/>
      <c r="M49"/>
      <c r="N49" s="72"/>
      <c r="O49"/>
      <c r="P49" s="72"/>
      <c r="Q49"/>
      <c r="R49"/>
      <c r="S49"/>
      <c r="T49" s="154"/>
      <c r="U49"/>
      <c r="V49"/>
      <c r="W49"/>
      <c r="X49"/>
      <c r="Y49"/>
      <c r="Z49" s="72"/>
      <c r="AA49"/>
      <c r="AB49"/>
      <c r="AC49"/>
      <c r="AD49"/>
      <c r="AE49"/>
      <c r="AF49"/>
      <c r="AG49"/>
      <c r="AH49" s="227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</row>
    <row r="50" spans="1:258" s="112" customFormat="1" x14ac:dyDescent="0.25">
      <c r="A50"/>
      <c r="B50"/>
      <c r="C50"/>
      <c r="D50"/>
      <c r="E50"/>
      <c r="F50"/>
      <c r="G50"/>
      <c r="H50"/>
      <c r="I50"/>
      <c r="J50" s="72"/>
      <c r="L50" s="72"/>
      <c r="M50"/>
      <c r="N50" s="72"/>
      <c r="O50"/>
      <c r="P50" s="72"/>
      <c r="Q50"/>
      <c r="R50"/>
      <c r="S50"/>
      <c r="T50" s="154"/>
      <c r="U50"/>
      <c r="V50"/>
      <c r="W50"/>
      <c r="X50"/>
      <c r="Y50"/>
      <c r="Z50" s="72"/>
      <c r="AA50"/>
      <c r="AB50"/>
      <c r="AC50"/>
      <c r="AD50"/>
      <c r="AE50"/>
      <c r="AF50"/>
      <c r="AG50"/>
      <c r="AH50" s="227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</row>
    <row r="51" spans="1:258" s="112" customFormat="1" x14ac:dyDescent="0.25">
      <c r="A51"/>
      <c r="B51"/>
      <c r="C51"/>
      <c r="D51"/>
      <c r="E51"/>
      <c r="F51"/>
      <c r="G51"/>
      <c r="H51"/>
      <c r="I51"/>
      <c r="J51" s="72"/>
      <c r="L51" s="72"/>
      <c r="M51"/>
      <c r="N51" s="72"/>
      <c r="O51"/>
      <c r="P51" s="72"/>
      <c r="Q51"/>
      <c r="R51"/>
      <c r="S51"/>
      <c r="T51" s="154"/>
      <c r="U51"/>
      <c r="V51"/>
      <c r="W51"/>
      <c r="X51"/>
      <c r="Y51"/>
      <c r="Z51" s="72"/>
      <c r="AA51"/>
      <c r="AB51"/>
      <c r="AC51"/>
      <c r="AD51"/>
      <c r="AE51"/>
      <c r="AF51"/>
      <c r="AG51"/>
      <c r="AH51" s="227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</row>
    <row r="52" spans="1:258" s="112" customFormat="1" x14ac:dyDescent="0.25">
      <c r="A52"/>
      <c r="B52"/>
      <c r="C52"/>
      <c r="D52"/>
      <c r="E52"/>
      <c r="F52"/>
      <c r="G52"/>
      <c r="H52"/>
      <c r="I52"/>
      <c r="J52" s="72"/>
      <c r="L52" s="72"/>
      <c r="M52"/>
      <c r="N52" s="72"/>
      <c r="O52"/>
      <c r="P52" s="72"/>
      <c r="Q52"/>
      <c r="R52"/>
      <c r="S52"/>
      <c r="T52" s="154"/>
      <c r="U52"/>
      <c r="V52"/>
      <c r="W52"/>
      <c r="X52"/>
      <c r="Y52"/>
      <c r="Z52" s="72"/>
      <c r="AA52"/>
      <c r="AB52"/>
      <c r="AC52"/>
      <c r="AD52"/>
      <c r="AE52"/>
      <c r="AF52"/>
      <c r="AG52"/>
      <c r="AH52" s="227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</row>
    <row r="53" spans="1:258" s="112" customFormat="1" x14ac:dyDescent="0.25">
      <c r="A53"/>
      <c r="B53"/>
      <c r="C53"/>
      <c r="D53"/>
      <c r="E53"/>
      <c r="F53"/>
      <c r="G53"/>
      <c r="H53"/>
      <c r="I53"/>
      <c r="J53" s="72"/>
      <c r="L53" s="72"/>
      <c r="M53"/>
      <c r="N53" s="72"/>
      <c r="O53"/>
      <c r="P53" s="72"/>
      <c r="Q53"/>
      <c r="R53"/>
      <c r="S53"/>
      <c r="T53" s="154"/>
      <c r="U53"/>
      <c r="V53"/>
      <c r="W53"/>
      <c r="X53"/>
      <c r="Y53"/>
      <c r="Z53" s="72"/>
      <c r="AA53"/>
      <c r="AB53"/>
      <c r="AC53"/>
      <c r="AD53"/>
      <c r="AE53"/>
      <c r="AF53"/>
      <c r="AG53"/>
      <c r="AH53" s="227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</row>
    <row r="54" spans="1:258" s="112" customFormat="1" x14ac:dyDescent="0.25">
      <c r="A54"/>
      <c r="B54"/>
      <c r="C54"/>
      <c r="D54"/>
      <c r="E54"/>
      <c r="F54"/>
      <c r="G54"/>
      <c r="H54"/>
      <c r="I54"/>
      <c r="J54" s="72"/>
      <c r="L54" s="72"/>
      <c r="M54"/>
      <c r="N54" s="72"/>
      <c r="O54"/>
      <c r="P54" s="72"/>
      <c r="Q54"/>
      <c r="R54"/>
      <c r="S54"/>
      <c r="T54" s="154"/>
      <c r="U54"/>
      <c r="V54"/>
      <c r="W54"/>
      <c r="X54"/>
      <c r="Y54"/>
      <c r="Z54" s="72"/>
      <c r="AA54"/>
      <c r="AB54"/>
      <c r="AC54"/>
      <c r="AD54"/>
      <c r="AE54"/>
      <c r="AF54"/>
      <c r="AG54"/>
      <c r="AH54" s="227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</row>
    <row r="55" spans="1:258" s="112" customFormat="1" x14ac:dyDescent="0.25">
      <c r="A55"/>
      <c r="B55"/>
      <c r="C55"/>
      <c r="D55"/>
      <c r="E55"/>
      <c r="F55"/>
      <c r="G55"/>
      <c r="H55"/>
      <c r="I55"/>
      <c r="J55" s="72"/>
      <c r="L55" s="72"/>
      <c r="M55"/>
      <c r="N55" s="72"/>
      <c r="O55"/>
      <c r="P55" s="72"/>
      <c r="Q55"/>
      <c r="R55"/>
      <c r="S55"/>
      <c r="T55" s="154"/>
      <c r="U55"/>
      <c r="V55"/>
      <c r="W55"/>
      <c r="X55"/>
      <c r="Y55"/>
      <c r="Z55" s="72"/>
      <c r="AA55"/>
      <c r="AB55"/>
      <c r="AC55"/>
      <c r="AD55"/>
      <c r="AE55"/>
      <c r="AF55"/>
      <c r="AG55"/>
      <c r="AH55" s="227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</row>
    <row r="56" spans="1:258" s="112" customFormat="1" x14ac:dyDescent="0.25">
      <c r="A56"/>
      <c r="B56"/>
      <c r="C56"/>
      <c r="D56"/>
      <c r="E56"/>
      <c r="F56"/>
      <c r="G56"/>
      <c r="H56"/>
      <c r="I56"/>
      <c r="J56" s="72"/>
      <c r="L56" s="72"/>
      <c r="M56"/>
      <c r="N56" s="72"/>
      <c r="O56"/>
      <c r="P56" s="72"/>
      <c r="Q56"/>
      <c r="R56"/>
      <c r="S56"/>
      <c r="T56" s="154"/>
      <c r="U56"/>
      <c r="V56"/>
      <c r="W56"/>
      <c r="X56"/>
      <c r="Y56"/>
      <c r="Z56" s="72"/>
      <c r="AA56"/>
      <c r="AB56"/>
      <c r="AC56"/>
      <c r="AD56"/>
      <c r="AE56"/>
      <c r="AF56"/>
      <c r="AG56"/>
      <c r="AH56" s="227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</row>
    <row r="57" spans="1:258" s="112" customFormat="1" x14ac:dyDescent="0.25">
      <c r="A57"/>
      <c r="B57"/>
      <c r="C57"/>
      <c r="D57"/>
      <c r="E57"/>
      <c r="F57"/>
      <c r="G57"/>
      <c r="H57"/>
      <c r="I57"/>
      <c r="J57" s="72"/>
      <c r="L57" s="72"/>
      <c r="M57"/>
      <c r="N57" s="72"/>
      <c r="O57"/>
      <c r="P57" s="72"/>
      <c r="Q57"/>
      <c r="R57"/>
      <c r="S57"/>
      <c r="T57" s="154"/>
      <c r="U57"/>
      <c r="V57"/>
      <c r="W57"/>
      <c r="X57"/>
      <c r="Y57"/>
      <c r="Z57" s="72"/>
      <c r="AA57"/>
      <c r="AB57"/>
      <c r="AC57"/>
      <c r="AD57"/>
      <c r="AE57"/>
      <c r="AF57"/>
      <c r="AG57"/>
      <c r="AH57" s="22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</row>
  </sheetData>
  <mergeCells count="45">
    <mergeCell ref="AF3:AG3"/>
    <mergeCell ref="F29:G29"/>
    <mergeCell ref="H29:I29"/>
    <mergeCell ref="J29:K29"/>
    <mergeCell ref="L29:M29"/>
    <mergeCell ref="N29:O29"/>
    <mergeCell ref="AB29:AC29"/>
    <mergeCell ref="B1:K2"/>
    <mergeCell ref="U2:V2"/>
    <mergeCell ref="AB3:AC3"/>
    <mergeCell ref="AD3:AE3"/>
    <mergeCell ref="P29:Q29"/>
    <mergeCell ref="R29:S29"/>
    <mergeCell ref="U29:V29"/>
    <mergeCell ref="X29:Y29"/>
    <mergeCell ref="Z29:AA29"/>
    <mergeCell ref="AQ29:AR29"/>
    <mergeCell ref="AS29:AT29"/>
    <mergeCell ref="F30:G30"/>
    <mergeCell ref="J30:K30"/>
    <mergeCell ref="L30:M30"/>
    <mergeCell ref="N30:O30"/>
    <mergeCell ref="P30:Q30"/>
    <mergeCell ref="R30:S30"/>
    <mergeCell ref="U30:V30"/>
    <mergeCell ref="X30:Y30"/>
    <mergeCell ref="AD29:AE29"/>
    <mergeCell ref="AF29:AG29"/>
    <mergeCell ref="AI29:AJ29"/>
    <mergeCell ref="AK29:AL29"/>
    <mergeCell ref="AM29:AN29"/>
    <mergeCell ref="AO29:AP29"/>
    <mergeCell ref="AB30:AC30"/>
    <mergeCell ref="AD30:AE30"/>
    <mergeCell ref="AF30:AG30"/>
    <mergeCell ref="AM30:AN30"/>
    <mergeCell ref="F31:G31"/>
    <mergeCell ref="J31:K31"/>
    <mergeCell ref="L31:M31"/>
    <mergeCell ref="N31:O31"/>
    <mergeCell ref="F32:G32"/>
    <mergeCell ref="J32:K32"/>
    <mergeCell ref="L32:M32"/>
    <mergeCell ref="N32:O32"/>
    <mergeCell ref="Z30:AA30"/>
  </mergeCells>
  <hyperlinks>
    <hyperlink ref="E4" display="fofo.abbadie@gmail.com" xr:uid="{00000000-0004-0000-0A00-000000000000}"/>
    <hyperlink ref="E5" display="aldestra23@hotmail.com" xr:uid="{00000000-0004-0000-0A00-000001000000}"/>
    <hyperlink ref="E6" display="lauriss772008@hotmail.com" xr:uid="{00000000-0004-0000-0A00-000002000000}"/>
    <hyperlink ref="E7" display="arqjparaujo@hotmail.com" xr:uid="{00000000-0004-0000-0A00-000003000000}"/>
    <hyperlink ref="E9" display="h_fernandez01@hotmail.com" xr:uid="{00000000-0004-0000-0A00-000004000000}"/>
    <hyperlink ref="E10" display="flo_gera@hotmail.com" xr:uid="{00000000-0004-0000-0A00-000005000000}"/>
    <hyperlink ref="E12" display="luisgca01@yahoo.es" xr:uid="{00000000-0004-0000-0A00-000006000000}"/>
    <hyperlink ref="E13" display="kgonzalez@vise.com.mx" xr:uid="{00000000-0004-0000-0A00-000007000000}"/>
    <hyperlink ref="E14" display="xpazio_84@hotmail.com" xr:uid="{00000000-0004-0000-0A00-000008000000}"/>
    <hyperlink ref="E15" display="ingoswald@hotmail.com" xr:uid="{00000000-0004-0000-0A00-000009000000}"/>
    <hyperlink ref="E16" display="tingu84@hotmail.com" xr:uid="{00000000-0004-0000-0A00-00000A000000}"/>
    <hyperlink ref="E17" display="jorge23_22@hotmail.com" xr:uid="{00000000-0004-0000-0A00-00000B000000}"/>
    <hyperlink ref="E18" display="ark_ortizumaya@hotmail.com" xr:uid="{00000000-0004-0000-0A00-00000C000000}"/>
    <hyperlink ref="E20" display="jesus.reynam@hotmail.com" xr:uid="{00000000-0004-0000-0A00-00000D000000}"/>
    <hyperlink ref="E21" display="mane850514@hotmail.com" xr:uid="{00000000-0004-0000-0A00-00000E000000}"/>
    <hyperlink ref="E22" display="juancss@prodigy.net.mx" xr:uid="{00000000-0004-0000-0A00-00000F000000}"/>
    <hyperlink ref="E24" display="arturovb1@me.com" xr:uid="{00000000-0004-0000-0A00-000010000000}"/>
    <hyperlink ref="E25" display="salvador.yebra@siprosa.mx" xr:uid="{00000000-0004-0000-0A00-000011000000}"/>
    <hyperlink ref="E11" display="feni.garcia@hotmail.com" xr:uid="{00000000-0004-0000-0A00-000012000000}"/>
  </hyperlink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Y21"/>
  <sheetViews>
    <sheetView zoomScale="80" zoomScaleNormal="80" workbookViewId="0">
      <pane xSplit="4" ySplit="3" topLeftCell="AI4" activePane="bottomRight" state="frozen"/>
      <selection pane="topRight" activeCell="H1" sqref="H1"/>
      <selection pane="bottomLeft" activeCell="A4" sqref="A4"/>
      <selection pane="bottomRight" activeCell="AM6" sqref="AM6"/>
    </sheetView>
  </sheetViews>
  <sheetFormatPr baseColWidth="10" defaultColWidth="11.42578125" defaultRowHeight="15" x14ac:dyDescent="0.25"/>
  <cols>
    <col min="1" max="1" width="7.42578125" customWidth="1"/>
    <col min="2" max="2" width="38" customWidth="1"/>
    <col min="3" max="3" width="29.42578125" bestFit="1" customWidth="1"/>
    <col min="4" max="4" width="0.42578125" customWidth="1"/>
    <col min="5" max="5" width="49.28515625" bestFit="1" customWidth="1"/>
    <col min="6" max="6" width="10.7109375" customWidth="1"/>
    <col min="7" max="7" width="9.7109375" customWidth="1"/>
    <col min="8" max="8" width="8.7109375" customWidth="1"/>
    <col min="9" max="9" width="10.140625" customWidth="1"/>
    <col min="10" max="10" width="9.42578125" customWidth="1"/>
    <col min="11" max="11" width="21.28515625" bestFit="1" customWidth="1"/>
    <col min="12" max="12" width="9.42578125" customWidth="1"/>
    <col min="13" max="13" width="10.85546875" customWidth="1"/>
    <col min="14" max="14" width="9.42578125" customWidth="1"/>
    <col min="15" max="15" width="10.42578125" customWidth="1"/>
    <col min="16" max="16" width="10.140625" customWidth="1"/>
    <col min="17" max="17" width="13.85546875" customWidth="1"/>
    <col min="18" max="18" width="11.85546875" customWidth="1"/>
    <col min="19" max="19" width="0.5703125" style="154" customWidth="1"/>
    <col min="20" max="20" width="12.140625" customWidth="1"/>
    <col min="22" max="22" width="11.42578125" style="120"/>
    <col min="28" max="28" width="11.42578125" style="120"/>
    <col min="30" max="30" width="11.42578125" style="120"/>
    <col min="32" max="32" width="11.42578125" style="120"/>
    <col min="34" max="34" width="11.42578125" style="120"/>
    <col min="36" max="36" width="11.42578125" style="120"/>
    <col min="38" max="38" width="11.42578125" style="120"/>
    <col min="40" max="40" width="11.42578125" style="72"/>
    <col min="42" max="42" width="11.42578125" style="120"/>
  </cols>
  <sheetData>
    <row r="1" spans="1:51" s="154" customFormat="1" ht="26.25" customHeight="1" x14ac:dyDescent="0.25">
      <c r="A1" s="799" t="s">
        <v>1050</v>
      </c>
      <c r="B1" s="799"/>
      <c r="C1" s="799"/>
      <c r="D1" s="799"/>
      <c r="E1" s="799"/>
      <c r="F1" s="799"/>
      <c r="G1" s="799"/>
      <c r="H1" s="799"/>
      <c r="I1" s="799"/>
      <c r="J1" s="799"/>
      <c r="K1" s="153"/>
      <c r="M1" s="153"/>
      <c r="O1" s="153"/>
      <c r="V1" s="155"/>
      <c r="AB1" s="155"/>
      <c r="AD1" s="155"/>
      <c r="AF1" s="155"/>
      <c r="AH1" s="155"/>
      <c r="AJ1" s="155"/>
      <c r="AL1" s="155"/>
      <c r="AN1" s="153"/>
      <c r="AP1" s="155"/>
    </row>
    <row r="2" spans="1:51" s="154" customFormat="1" ht="15" customHeight="1" x14ac:dyDescent="0.25">
      <c r="A2" s="799"/>
      <c r="B2" s="799"/>
      <c r="C2" s="799"/>
      <c r="D2" s="799"/>
      <c r="E2" s="799"/>
      <c r="F2" s="799"/>
      <c r="G2" s="799"/>
      <c r="H2" s="799"/>
      <c r="I2" s="799"/>
      <c r="J2" s="799"/>
      <c r="K2" s="153"/>
      <c r="M2" s="153"/>
      <c r="O2" s="153"/>
      <c r="V2" s="155"/>
      <c r="AB2" s="155"/>
      <c r="AD2" s="155"/>
      <c r="AF2" s="155"/>
      <c r="AH2" s="155"/>
      <c r="AJ2" s="155"/>
      <c r="AL2" s="155"/>
      <c r="AN2" s="153"/>
      <c r="AP2" s="155"/>
    </row>
    <row r="3" spans="1:51" s="154" customFormat="1" ht="39.75" customHeight="1" x14ac:dyDescent="0.25">
      <c r="A3" s="560" t="s">
        <v>1</v>
      </c>
      <c r="B3" s="156" t="s">
        <v>1051</v>
      </c>
      <c r="C3" s="156" t="s">
        <v>93</v>
      </c>
      <c r="D3" s="156"/>
      <c r="E3" s="156" t="s">
        <v>1052</v>
      </c>
      <c r="F3" s="156" t="s">
        <v>1053</v>
      </c>
      <c r="G3" s="156" t="s">
        <v>1054</v>
      </c>
      <c r="H3" s="156" t="s">
        <v>1053</v>
      </c>
      <c r="I3" s="157" t="s">
        <v>1055</v>
      </c>
      <c r="J3" s="158" t="s">
        <v>1053</v>
      </c>
      <c r="K3" s="159" t="s">
        <v>1056</v>
      </c>
      <c r="L3" s="160" t="s">
        <v>1053</v>
      </c>
      <c r="M3" s="161" t="s">
        <v>1057</v>
      </c>
      <c r="N3" s="158" t="s">
        <v>1053</v>
      </c>
      <c r="O3" s="159" t="s">
        <v>1058</v>
      </c>
      <c r="P3" s="158" t="s">
        <v>1053</v>
      </c>
      <c r="Q3" s="157" t="s">
        <v>1059</v>
      </c>
      <c r="R3" s="158" t="s">
        <v>1053</v>
      </c>
      <c r="T3" s="162" t="s">
        <v>1060</v>
      </c>
      <c r="U3" s="162"/>
      <c r="V3" s="163" t="s">
        <v>1061</v>
      </c>
      <c r="X3" s="163" t="s">
        <v>1062</v>
      </c>
      <c r="Z3" s="164" t="s">
        <v>1063</v>
      </c>
      <c r="AB3" s="163" t="s">
        <v>1064</v>
      </c>
      <c r="AD3" s="163" t="s">
        <v>1065</v>
      </c>
      <c r="AF3" s="163" t="s">
        <v>1066</v>
      </c>
      <c r="AH3" s="163" t="s">
        <v>1067</v>
      </c>
      <c r="AJ3" s="163" t="s">
        <v>1068</v>
      </c>
      <c r="AL3" s="163" t="s">
        <v>1069</v>
      </c>
      <c r="AN3" s="165" t="s">
        <v>1070</v>
      </c>
      <c r="AP3" s="163" t="s">
        <v>1071</v>
      </c>
      <c r="AR3" s="163" t="s">
        <v>1072</v>
      </c>
    </row>
    <row r="4" spans="1:51" ht="24" customHeight="1" x14ac:dyDescent="0.25">
      <c r="A4" s="561">
        <v>1</v>
      </c>
      <c r="B4" s="166" t="s">
        <v>1073</v>
      </c>
      <c r="C4" s="167" t="s">
        <v>1074</v>
      </c>
      <c r="D4" t="s">
        <v>58</v>
      </c>
      <c r="E4" t="s">
        <v>1075</v>
      </c>
      <c r="F4" s="168">
        <v>2950</v>
      </c>
      <c r="G4" t="s">
        <v>1076</v>
      </c>
      <c r="H4" s="169">
        <v>3008</v>
      </c>
      <c r="I4" t="s">
        <v>1077</v>
      </c>
      <c r="J4" s="170">
        <v>3200</v>
      </c>
      <c r="K4" t="s">
        <v>1078</v>
      </c>
      <c r="L4" s="171">
        <v>3200</v>
      </c>
      <c r="M4" t="s">
        <v>1079</v>
      </c>
      <c r="N4" s="172">
        <v>3350</v>
      </c>
      <c r="O4" t="s">
        <v>1080</v>
      </c>
      <c r="P4" s="173">
        <v>3350</v>
      </c>
      <c r="Q4" t="s">
        <v>1081</v>
      </c>
      <c r="R4" s="174">
        <v>3008</v>
      </c>
      <c r="S4" t="s">
        <v>1082</v>
      </c>
      <c r="T4" s="154"/>
      <c r="U4" s="175">
        <v>3200</v>
      </c>
      <c r="V4" t="s">
        <v>1083</v>
      </c>
      <c r="W4" s="176">
        <v>3517.5</v>
      </c>
      <c r="X4" t="s">
        <v>1084</v>
      </c>
      <c r="Y4" s="177">
        <v>3350</v>
      </c>
      <c r="Z4" t="s">
        <v>1085</v>
      </c>
      <c r="AA4" s="178">
        <v>3008</v>
      </c>
      <c r="AB4" t="s">
        <v>1086</v>
      </c>
      <c r="AC4" s="179">
        <v>3200</v>
      </c>
      <c r="AD4" t="s">
        <v>1087</v>
      </c>
      <c r="AE4" s="180">
        <v>3350</v>
      </c>
      <c r="AF4" t="s">
        <v>1088</v>
      </c>
      <c r="AG4" s="120">
        <v>3200</v>
      </c>
      <c r="AH4"/>
      <c r="AI4" s="181">
        <v>3517.5</v>
      </c>
      <c r="AJ4">
        <v>11870</v>
      </c>
      <c r="AK4" s="182"/>
      <c r="AL4"/>
      <c r="AM4" s="182">
        <v>6525.5</v>
      </c>
      <c r="AN4"/>
      <c r="AO4" s="72">
        <v>3008</v>
      </c>
      <c r="AP4"/>
      <c r="AQ4" s="183">
        <v>3008</v>
      </c>
      <c r="AW4" t="s">
        <v>1089</v>
      </c>
    </row>
    <row r="5" spans="1:51" x14ac:dyDescent="0.25">
      <c r="A5" s="562">
        <v>2</v>
      </c>
      <c r="B5" s="184" t="s">
        <v>1090</v>
      </c>
      <c r="C5" s="167" t="s">
        <v>1091</v>
      </c>
      <c r="D5" t="s">
        <v>58</v>
      </c>
      <c r="E5" t="s">
        <v>1092</v>
      </c>
      <c r="F5" s="168">
        <v>2950</v>
      </c>
      <c r="G5" t="s">
        <v>1093</v>
      </c>
      <c r="H5" s="169">
        <v>3008</v>
      </c>
      <c r="I5" t="s">
        <v>1094</v>
      </c>
      <c r="J5" s="170">
        <v>3008</v>
      </c>
      <c r="K5" t="s">
        <v>1095</v>
      </c>
      <c r="L5" s="171">
        <v>3008</v>
      </c>
      <c r="M5" t="s">
        <v>1096</v>
      </c>
      <c r="N5" s="172">
        <v>3008</v>
      </c>
      <c r="O5" t="s">
        <v>1097</v>
      </c>
      <c r="P5" s="173">
        <v>3200</v>
      </c>
      <c r="Q5" t="s">
        <v>1098</v>
      </c>
      <c r="R5" s="174">
        <v>3008</v>
      </c>
      <c r="S5" t="s">
        <v>1099</v>
      </c>
      <c r="T5" s="154"/>
      <c r="U5" s="175">
        <v>3010</v>
      </c>
      <c r="V5" t="s">
        <v>1100</v>
      </c>
      <c r="W5" s="185">
        <v>3008</v>
      </c>
      <c r="X5" t="s">
        <v>1101</v>
      </c>
      <c r="Y5" s="177">
        <v>3000</v>
      </c>
      <c r="Z5" t="s">
        <v>1101</v>
      </c>
      <c r="AA5" s="178">
        <v>3008</v>
      </c>
      <c r="AB5" t="s">
        <v>1102</v>
      </c>
      <c r="AC5" s="179">
        <v>3008</v>
      </c>
      <c r="AD5" t="s">
        <v>1103</v>
      </c>
      <c r="AE5" s="180">
        <v>3008</v>
      </c>
      <c r="AF5" t="s">
        <v>1104</v>
      </c>
      <c r="AG5" s="186">
        <v>3008</v>
      </c>
      <c r="AH5" t="s">
        <v>1105</v>
      </c>
      <c r="AI5" s="181">
        <v>3008</v>
      </c>
      <c r="AJ5" t="s">
        <v>1106</v>
      </c>
      <c r="AK5" s="187">
        <v>1504</v>
      </c>
      <c r="AL5"/>
      <c r="AM5" s="182">
        <v>3008</v>
      </c>
      <c r="AN5" t="s">
        <v>1107</v>
      </c>
      <c r="AO5" s="72">
        <f>1504+1504</f>
        <v>3008</v>
      </c>
      <c r="AP5"/>
      <c r="AQ5" s="183">
        <v>1504</v>
      </c>
      <c r="AW5" t="s">
        <v>1108</v>
      </c>
    </row>
    <row r="6" spans="1:51" ht="36.75" customHeight="1" x14ac:dyDescent="0.25">
      <c r="A6" s="561">
        <v>3</v>
      </c>
      <c r="B6" s="166" t="s">
        <v>1109</v>
      </c>
      <c r="C6" s="188" t="s">
        <v>1110</v>
      </c>
      <c r="D6" t="s">
        <v>58</v>
      </c>
      <c r="E6" t="s">
        <v>1111</v>
      </c>
      <c r="F6" s="169">
        <v>2950</v>
      </c>
      <c r="G6" t="s">
        <v>1112</v>
      </c>
      <c r="H6" s="169">
        <v>3008</v>
      </c>
      <c r="I6" t="s">
        <v>1112</v>
      </c>
      <c r="J6" s="170">
        <v>3200</v>
      </c>
      <c r="K6" t="s">
        <v>1113</v>
      </c>
      <c r="L6" s="171">
        <v>3010</v>
      </c>
      <c r="M6" t="s">
        <v>1114</v>
      </c>
      <c r="N6" s="171">
        <v>3008</v>
      </c>
      <c r="O6" t="s">
        <v>1115</v>
      </c>
      <c r="P6" s="173">
        <v>3200</v>
      </c>
      <c r="Q6" t="s">
        <v>1116</v>
      </c>
      <c r="R6" s="174">
        <v>3350</v>
      </c>
      <c r="S6" t="s">
        <v>1117</v>
      </c>
      <c r="T6" s="154"/>
      <c r="U6" s="175">
        <v>3008</v>
      </c>
      <c r="V6" t="s">
        <v>1118</v>
      </c>
      <c r="W6" s="185">
        <v>3200</v>
      </c>
      <c r="X6" t="s">
        <v>1119</v>
      </c>
      <c r="Y6" s="177">
        <v>3008</v>
      </c>
      <c r="Z6" t="s">
        <v>1120</v>
      </c>
      <c r="AA6" s="178">
        <v>3200</v>
      </c>
      <c r="AB6" t="s">
        <v>1121</v>
      </c>
      <c r="AC6" s="179">
        <v>3008</v>
      </c>
      <c r="AD6" t="s">
        <v>1122</v>
      </c>
      <c r="AE6" s="180">
        <v>3200</v>
      </c>
      <c r="AF6" t="s">
        <v>1123</v>
      </c>
      <c r="AG6" s="186">
        <v>3200</v>
      </c>
      <c r="AH6" t="s">
        <v>1124</v>
      </c>
      <c r="AI6" s="181">
        <v>3200</v>
      </c>
      <c r="AJ6">
        <v>11857</v>
      </c>
      <c r="AK6" s="187">
        <v>3008</v>
      </c>
      <c r="AL6">
        <v>12488</v>
      </c>
      <c r="AM6" s="182">
        <v>3008</v>
      </c>
      <c r="AN6">
        <v>12905</v>
      </c>
      <c r="AO6" s="72">
        <v>3200</v>
      </c>
      <c r="AP6"/>
      <c r="AQ6" s="120">
        <v>3200</v>
      </c>
      <c r="AS6" s="72">
        <v>800</v>
      </c>
      <c r="AW6" t="s">
        <v>1125</v>
      </c>
    </row>
    <row r="7" spans="1:51" x14ac:dyDescent="0.25">
      <c r="A7" s="564">
        <v>4</v>
      </c>
      <c r="B7" s="189" t="s">
        <v>1126</v>
      </c>
      <c r="C7" s="167" t="s">
        <v>1127</v>
      </c>
      <c r="D7" t="s">
        <v>58</v>
      </c>
      <c r="E7" t="s">
        <v>1128</v>
      </c>
      <c r="F7" s="168">
        <v>2950</v>
      </c>
      <c r="G7" t="s">
        <v>1129</v>
      </c>
      <c r="H7" s="169">
        <v>3008</v>
      </c>
      <c r="I7" t="s">
        <v>1130</v>
      </c>
      <c r="J7" s="170">
        <v>3008</v>
      </c>
      <c r="K7" t="s">
        <v>1131</v>
      </c>
      <c r="L7" s="171">
        <v>3008</v>
      </c>
      <c r="M7" t="s">
        <v>1132</v>
      </c>
      <c r="N7" s="172">
        <v>3008</v>
      </c>
      <c r="O7" t="s">
        <v>1098</v>
      </c>
      <c r="P7" s="173">
        <v>3008</v>
      </c>
      <c r="Q7" t="s">
        <v>1098</v>
      </c>
      <c r="R7" s="174">
        <v>3008</v>
      </c>
      <c r="S7" t="s">
        <v>1133</v>
      </c>
      <c r="T7" s="154"/>
      <c r="U7" s="175">
        <v>3008</v>
      </c>
      <c r="V7" t="s">
        <v>1134</v>
      </c>
      <c r="W7" s="185">
        <v>3008</v>
      </c>
      <c r="X7" t="s">
        <v>1135</v>
      </c>
      <c r="Y7" s="177">
        <v>3008</v>
      </c>
      <c r="Z7" t="s">
        <v>1136</v>
      </c>
      <c r="AA7" s="178">
        <v>3008</v>
      </c>
      <c r="AB7" t="s">
        <v>1137</v>
      </c>
      <c r="AC7" s="179">
        <v>3008</v>
      </c>
      <c r="AD7" t="s">
        <v>1138</v>
      </c>
      <c r="AE7" s="180">
        <v>3008</v>
      </c>
      <c r="AF7" t="s">
        <v>1139</v>
      </c>
      <c r="AG7" s="186">
        <v>3008</v>
      </c>
      <c r="AH7" t="s">
        <v>1140</v>
      </c>
      <c r="AI7" s="181">
        <v>3008</v>
      </c>
      <c r="AJ7">
        <v>11715</v>
      </c>
      <c r="AK7" s="187">
        <v>3008</v>
      </c>
      <c r="AL7">
        <v>12364</v>
      </c>
      <c r="AM7" s="182">
        <v>3000</v>
      </c>
      <c r="AN7">
        <v>13236</v>
      </c>
      <c r="AO7" s="72">
        <v>3008</v>
      </c>
      <c r="AP7"/>
      <c r="AQ7" s="183">
        <v>3008</v>
      </c>
      <c r="AS7" s="72">
        <v>800</v>
      </c>
      <c r="AT7" t="s">
        <v>1141</v>
      </c>
      <c r="AW7" t="s">
        <v>1125</v>
      </c>
    </row>
    <row r="8" spans="1:51" x14ac:dyDescent="0.25">
      <c r="A8" s="561">
        <v>5</v>
      </c>
      <c r="B8" s="166" t="s">
        <v>1142</v>
      </c>
      <c r="C8" s="167" t="s">
        <v>1143</v>
      </c>
      <c r="D8" t="s">
        <v>58</v>
      </c>
      <c r="E8" t="s">
        <v>1144</v>
      </c>
      <c r="F8" s="169">
        <v>2950</v>
      </c>
      <c r="G8" t="s">
        <v>1145</v>
      </c>
      <c r="H8" s="169">
        <v>3008</v>
      </c>
      <c r="I8" t="s">
        <v>1145</v>
      </c>
      <c r="J8" s="170">
        <v>3200</v>
      </c>
      <c r="K8" t="s">
        <v>1146</v>
      </c>
      <c r="L8" s="171">
        <v>3200</v>
      </c>
      <c r="M8" t="s">
        <v>1147</v>
      </c>
      <c r="N8" s="172">
        <v>3008</v>
      </c>
      <c r="O8" t="s">
        <v>1148</v>
      </c>
      <c r="P8" s="173">
        <v>3200</v>
      </c>
      <c r="Q8" t="s">
        <v>1149</v>
      </c>
      <c r="R8" s="174">
        <v>3008</v>
      </c>
      <c r="S8" t="s">
        <v>1150</v>
      </c>
      <c r="T8" s="154"/>
      <c r="U8" s="175">
        <v>1504</v>
      </c>
      <c r="V8" t="s">
        <v>1151</v>
      </c>
      <c r="W8" s="185">
        <v>1504</v>
      </c>
      <c r="X8" t="s">
        <v>1152</v>
      </c>
      <c r="Y8" s="177">
        <v>1504</v>
      </c>
      <c r="Z8" t="s">
        <v>1153</v>
      </c>
      <c r="AA8" s="178">
        <v>1504</v>
      </c>
      <c r="AB8" t="s">
        <v>1154</v>
      </c>
      <c r="AC8" s="179">
        <v>1504</v>
      </c>
      <c r="AD8" t="s">
        <v>1155</v>
      </c>
      <c r="AE8" s="180">
        <v>1504</v>
      </c>
      <c r="AF8" t="s">
        <v>1156</v>
      </c>
      <c r="AG8" s="186">
        <v>1504</v>
      </c>
      <c r="AH8" t="s">
        <v>1157</v>
      </c>
      <c r="AI8" s="181">
        <v>1504</v>
      </c>
      <c r="AJ8">
        <v>11786</v>
      </c>
      <c r="AK8" s="187">
        <v>1504</v>
      </c>
      <c r="AL8">
        <v>12475</v>
      </c>
      <c r="AM8" s="182">
        <v>1504</v>
      </c>
      <c r="AN8">
        <v>13272</v>
      </c>
      <c r="AO8" s="72">
        <v>1504</v>
      </c>
      <c r="AP8"/>
      <c r="AQ8" s="183">
        <v>1504</v>
      </c>
      <c r="AW8" t="s">
        <v>1125</v>
      </c>
    </row>
    <row r="9" spans="1:51" x14ac:dyDescent="0.25">
      <c r="A9" s="563">
        <v>6</v>
      </c>
      <c r="B9" s="190" t="s">
        <v>1158</v>
      </c>
      <c r="C9" s="191" t="s">
        <v>1159</v>
      </c>
      <c r="D9" t="s">
        <v>59</v>
      </c>
      <c r="F9" s="169">
        <v>2950</v>
      </c>
      <c r="G9" t="s">
        <v>1160</v>
      </c>
      <c r="H9" s="169">
        <v>3840</v>
      </c>
      <c r="I9" t="s">
        <v>1161</v>
      </c>
      <c r="J9" s="170">
        <v>3379.2</v>
      </c>
      <c r="K9" t="s">
        <v>1117</v>
      </c>
      <c r="L9" s="171">
        <v>3609.6</v>
      </c>
      <c r="M9" t="s">
        <v>1162</v>
      </c>
      <c r="N9" s="173">
        <v>3840</v>
      </c>
      <c r="O9" t="s">
        <v>1163</v>
      </c>
      <c r="P9" s="173">
        <v>3840</v>
      </c>
      <c r="Q9" t="s">
        <v>1163</v>
      </c>
      <c r="R9" s="174">
        <v>3840</v>
      </c>
      <c r="S9" t="s">
        <v>1164</v>
      </c>
      <c r="T9" s="154"/>
      <c r="U9" s="175">
        <v>3609.6</v>
      </c>
      <c r="V9" t="s">
        <v>1165</v>
      </c>
      <c r="W9" s="185">
        <v>3609.6</v>
      </c>
      <c r="X9" t="s">
        <v>318</v>
      </c>
      <c r="Y9" s="192">
        <v>3609.6</v>
      </c>
      <c r="Z9" t="s">
        <v>318</v>
      </c>
      <c r="AA9" s="178">
        <v>3609.6</v>
      </c>
      <c r="AB9" t="s">
        <v>1166</v>
      </c>
      <c r="AC9" s="179">
        <v>3840</v>
      </c>
      <c r="AD9" t="s">
        <v>1167</v>
      </c>
      <c r="AE9" s="180">
        <v>3609.6</v>
      </c>
      <c r="AF9" t="s">
        <v>1117</v>
      </c>
      <c r="AG9" s="180">
        <v>3609.6</v>
      </c>
      <c r="AH9" t="s">
        <v>1117</v>
      </c>
      <c r="AI9" s="181">
        <v>3350</v>
      </c>
      <c r="AJ9">
        <v>11827</v>
      </c>
      <c r="AK9" s="187">
        <v>3008</v>
      </c>
      <c r="AL9">
        <v>12489</v>
      </c>
      <c r="AM9" s="182">
        <v>3350</v>
      </c>
      <c r="AN9"/>
      <c r="AO9" s="193">
        <v>3008</v>
      </c>
      <c r="AP9"/>
      <c r="AQ9" s="120"/>
      <c r="AW9" t="s">
        <v>1168</v>
      </c>
    </row>
    <row r="10" spans="1:51" ht="30" customHeight="1" x14ac:dyDescent="0.25">
      <c r="A10" s="561">
        <v>7</v>
      </c>
      <c r="B10" s="166" t="s">
        <v>1169</v>
      </c>
      <c r="C10" s="194" t="s">
        <v>1170</v>
      </c>
      <c r="D10" t="s">
        <v>58</v>
      </c>
      <c r="F10" s="170">
        <v>2950</v>
      </c>
      <c r="G10" s="195" t="s">
        <v>1171</v>
      </c>
      <c r="H10" s="196"/>
      <c r="J10" s="170">
        <v>3200</v>
      </c>
      <c r="K10" t="s">
        <v>1172</v>
      </c>
      <c r="L10" s="173">
        <v>3670</v>
      </c>
      <c r="M10" t="s">
        <v>1173</v>
      </c>
      <c r="N10" s="173">
        <v>3510</v>
      </c>
      <c r="O10" t="s">
        <v>1173</v>
      </c>
      <c r="P10" s="173">
        <v>3350</v>
      </c>
      <c r="Q10" t="s">
        <v>1173</v>
      </c>
      <c r="R10" s="173">
        <v>3008</v>
      </c>
      <c r="S10" t="s">
        <v>1173</v>
      </c>
      <c r="U10" s="175">
        <v>3008</v>
      </c>
      <c r="V10" t="s">
        <v>1165</v>
      </c>
      <c r="W10" s="197">
        <v>3008</v>
      </c>
      <c r="X10" t="s">
        <v>1165</v>
      </c>
      <c r="Y10" s="175">
        <v>3008</v>
      </c>
      <c r="Z10" t="s">
        <v>1165</v>
      </c>
      <c r="AA10" s="175">
        <v>3008</v>
      </c>
      <c r="AB10" t="s">
        <v>1165</v>
      </c>
      <c r="AC10" s="197">
        <v>3008</v>
      </c>
      <c r="AD10" t="s">
        <v>1165</v>
      </c>
      <c r="AE10" s="197">
        <v>3008</v>
      </c>
      <c r="AF10" t="s">
        <v>1165</v>
      </c>
      <c r="AG10" s="186">
        <v>3008</v>
      </c>
      <c r="AH10" t="s">
        <v>1174</v>
      </c>
      <c r="AI10" s="181">
        <v>3008</v>
      </c>
      <c r="AJ10" t="s">
        <v>1175</v>
      </c>
      <c r="AK10" s="187">
        <v>3008</v>
      </c>
      <c r="AL10"/>
      <c r="AM10" s="182">
        <v>3008</v>
      </c>
      <c r="AN10"/>
      <c r="AO10" s="198">
        <v>3008</v>
      </c>
      <c r="AP10"/>
      <c r="AQ10" s="120">
        <v>3008</v>
      </c>
      <c r="AW10" t="s">
        <v>1176</v>
      </c>
    </row>
    <row r="11" spans="1:51" s="199" customFormat="1" ht="30" x14ac:dyDescent="0.25">
      <c r="A11" s="561">
        <v>8</v>
      </c>
      <c r="B11" s="166" t="s">
        <v>1177</v>
      </c>
      <c r="C11" s="167" t="s">
        <v>1178</v>
      </c>
      <c r="D11" s="199" t="s">
        <v>58</v>
      </c>
      <c r="E11" s="199" t="s">
        <v>1179</v>
      </c>
      <c r="F11" s="200">
        <v>2950</v>
      </c>
      <c r="G11" s="201" t="s">
        <v>1180</v>
      </c>
      <c r="H11" s="200">
        <v>3008</v>
      </c>
      <c r="I11" s="199" t="s">
        <v>1181</v>
      </c>
      <c r="J11" s="202">
        <v>3008</v>
      </c>
      <c r="K11" s="199" t="s">
        <v>1182</v>
      </c>
      <c r="L11" s="203">
        <f>1804.8+1203.2</f>
        <v>3008</v>
      </c>
      <c r="M11" s="199" t="s">
        <v>1183</v>
      </c>
      <c r="N11" s="204">
        <v>3008</v>
      </c>
      <c r="O11" s="199" t="s">
        <v>1184</v>
      </c>
      <c r="P11" s="205">
        <v>3008</v>
      </c>
      <c r="Q11" s="199" t="s">
        <v>1185</v>
      </c>
      <c r="R11" s="174">
        <v>3008</v>
      </c>
      <c r="S11" s="199" t="s">
        <v>1186</v>
      </c>
      <c r="T11" s="206"/>
      <c r="U11" s="175">
        <v>3008</v>
      </c>
      <c r="V11" t="s">
        <v>1187</v>
      </c>
      <c r="W11" s="207">
        <v>3008</v>
      </c>
      <c r="X11" s="199" t="s">
        <v>1188</v>
      </c>
      <c r="Y11" s="208">
        <v>3008</v>
      </c>
      <c r="Z11" s="199" t="s">
        <v>1189</v>
      </c>
      <c r="AA11" s="178">
        <v>3008</v>
      </c>
      <c r="AB11" s="199" t="s">
        <v>1190</v>
      </c>
      <c r="AC11" s="179">
        <v>3008</v>
      </c>
      <c r="AD11" s="199" t="s">
        <v>1191</v>
      </c>
      <c r="AE11" s="180">
        <v>3008</v>
      </c>
      <c r="AF11" s="199" t="s">
        <v>1192</v>
      </c>
      <c r="AG11" s="186">
        <v>3008</v>
      </c>
      <c r="AH11" s="199" t="s">
        <v>1193</v>
      </c>
      <c r="AI11" s="209">
        <v>3008</v>
      </c>
      <c r="AJ11" s="199" t="s">
        <v>1194</v>
      </c>
      <c r="AK11" s="210">
        <v>1545</v>
      </c>
      <c r="AL11" s="199">
        <v>12764</v>
      </c>
      <c r="AM11" s="211">
        <v>3008</v>
      </c>
      <c r="AO11" s="198">
        <v>3008</v>
      </c>
      <c r="AQ11" s="212">
        <v>3008</v>
      </c>
      <c r="AW11" s="199" t="s">
        <v>1125</v>
      </c>
      <c r="AX11" s="199" t="s">
        <v>1195</v>
      </c>
    </row>
    <row r="12" spans="1:51" x14ac:dyDescent="0.25">
      <c r="A12" s="562">
        <v>9</v>
      </c>
      <c r="B12" s="184" t="s">
        <v>1196</v>
      </c>
      <c r="C12" s="167" t="s">
        <v>1197</v>
      </c>
      <c r="D12" t="s">
        <v>58</v>
      </c>
      <c r="E12" t="s">
        <v>1198</v>
      </c>
      <c r="F12" s="169">
        <v>2950</v>
      </c>
      <c r="G12" t="s">
        <v>1199</v>
      </c>
      <c r="H12" s="169">
        <v>3008</v>
      </c>
      <c r="I12" t="s">
        <v>1200</v>
      </c>
      <c r="J12" s="170">
        <v>2408</v>
      </c>
      <c r="K12" t="s">
        <v>1201</v>
      </c>
      <c r="L12" s="171">
        <v>3008</v>
      </c>
      <c r="M12" t="s">
        <v>1202</v>
      </c>
      <c r="N12" s="172">
        <v>3008</v>
      </c>
      <c r="O12" t="s">
        <v>1203</v>
      </c>
      <c r="P12" s="173">
        <v>3008</v>
      </c>
      <c r="Q12" t="s">
        <v>1204</v>
      </c>
      <c r="R12" s="72"/>
      <c r="S12"/>
      <c r="T12" s="154"/>
      <c r="U12" s="175">
        <v>3008</v>
      </c>
      <c r="V12" t="s">
        <v>318</v>
      </c>
      <c r="W12" s="207">
        <v>3008</v>
      </c>
      <c r="X12" t="s">
        <v>318</v>
      </c>
      <c r="Y12" s="208">
        <v>3008</v>
      </c>
      <c r="Z12" t="s">
        <v>318</v>
      </c>
      <c r="AA12" s="178">
        <v>3008</v>
      </c>
      <c r="AB12" t="s">
        <v>1205</v>
      </c>
      <c r="AC12" s="180">
        <v>3008</v>
      </c>
      <c r="AD12" t="s">
        <v>1117</v>
      </c>
      <c r="AE12" s="180">
        <v>3008</v>
      </c>
      <c r="AF12" t="s">
        <v>1117</v>
      </c>
      <c r="AG12" s="181">
        <v>3008</v>
      </c>
      <c r="AH12"/>
      <c r="AI12" s="120"/>
      <c r="AJ12"/>
      <c r="AK12" s="187"/>
      <c r="AL12"/>
      <c r="AM12" s="182"/>
      <c r="AN12"/>
      <c r="AO12" s="193">
        <v>3008</v>
      </c>
      <c r="AP12"/>
      <c r="AQ12" s="183">
        <v>13400</v>
      </c>
      <c r="AW12" t="s">
        <v>1176</v>
      </c>
    </row>
    <row r="13" spans="1:51" x14ac:dyDescent="0.25">
      <c r="A13" s="561">
        <v>10</v>
      </c>
      <c r="B13" s="166" t="s">
        <v>1206</v>
      </c>
      <c r="C13" s="167" t="s">
        <v>1207</v>
      </c>
      <c r="D13" t="s">
        <v>58</v>
      </c>
      <c r="F13" s="169">
        <v>2950</v>
      </c>
      <c r="G13" t="s">
        <v>1208</v>
      </c>
      <c r="H13" s="169">
        <v>1600</v>
      </c>
      <c r="I13" t="s">
        <v>1208</v>
      </c>
      <c r="J13" s="170">
        <v>1600</v>
      </c>
      <c r="K13" t="s">
        <v>1209</v>
      </c>
      <c r="L13" s="171">
        <v>1600</v>
      </c>
      <c r="M13" t="s">
        <v>1210</v>
      </c>
      <c r="N13" s="172">
        <v>1600</v>
      </c>
      <c r="O13" t="s">
        <v>1211</v>
      </c>
      <c r="P13" s="173">
        <v>1600</v>
      </c>
      <c r="Q13" t="s">
        <v>1212</v>
      </c>
      <c r="R13" s="174">
        <v>1600</v>
      </c>
      <c r="S13" t="s">
        <v>1213</v>
      </c>
      <c r="T13" s="154"/>
      <c r="U13" s="175">
        <v>800</v>
      </c>
      <c r="V13" t="s">
        <v>1214</v>
      </c>
      <c r="W13" s="185">
        <v>800</v>
      </c>
      <c r="X13" t="s">
        <v>1215</v>
      </c>
      <c r="Y13" s="177">
        <v>800</v>
      </c>
      <c r="Z13" t="s">
        <v>1216</v>
      </c>
      <c r="AA13" s="178">
        <v>800</v>
      </c>
      <c r="AB13" t="s">
        <v>1217</v>
      </c>
      <c r="AC13" s="179">
        <v>800</v>
      </c>
      <c r="AD13" t="s">
        <v>1218</v>
      </c>
      <c r="AE13" s="180">
        <v>800</v>
      </c>
      <c r="AF13" t="s">
        <v>1219</v>
      </c>
      <c r="AG13" s="186">
        <v>800</v>
      </c>
      <c r="AH13" t="s">
        <v>1220</v>
      </c>
      <c r="AI13" s="181">
        <v>800</v>
      </c>
      <c r="AJ13">
        <v>11787</v>
      </c>
      <c r="AK13" s="187">
        <v>800</v>
      </c>
      <c r="AL13">
        <v>12487</v>
      </c>
      <c r="AM13" s="182">
        <v>800</v>
      </c>
      <c r="AN13">
        <v>13284</v>
      </c>
      <c r="AO13" s="72">
        <v>800</v>
      </c>
      <c r="AP13"/>
      <c r="AQ13" s="183">
        <v>800</v>
      </c>
      <c r="AW13" t="s">
        <v>1125</v>
      </c>
    </row>
    <row r="14" spans="1:51" ht="22.5" customHeight="1" x14ac:dyDescent="0.25">
      <c r="A14" s="565">
        <v>11</v>
      </c>
      <c r="B14" s="213" t="s">
        <v>1128</v>
      </c>
      <c r="C14" s="167"/>
      <c r="F14" s="72"/>
      <c r="H14" s="72"/>
      <c r="J14" s="72"/>
      <c r="L14" s="72"/>
      <c r="N14" s="173">
        <v>3200</v>
      </c>
      <c r="O14" t="s">
        <v>1221</v>
      </c>
      <c r="P14" s="72"/>
      <c r="R14" s="72"/>
      <c r="S14"/>
      <c r="T14" s="154"/>
      <c r="U14" s="72"/>
      <c r="V14"/>
      <c r="W14" s="120"/>
      <c r="Y14" s="72"/>
      <c r="AA14" s="72"/>
      <c r="AB14"/>
      <c r="AC14" s="120"/>
      <c r="AD14"/>
      <c r="AE14" s="120"/>
      <c r="AF14"/>
      <c r="AG14" s="120"/>
      <c r="AH14"/>
      <c r="AI14" s="181"/>
      <c r="AJ14"/>
      <c r="AK14" s="187"/>
      <c r="AL14"/>
      <c r="AM14" s="182"/>
      <c r="AN14"/>
      <c r="AO14" s="72"/>
      <c r="AP14"/>
      <c r="AQ14" s="120"/>
      <c r="AW14" t="s">
        <v>1222</v>
      </c>
    </row>
    <row r="15" spans="1:51" x14ac:dyDescent="0.25">
      <c r="A15" s="561">
        <v>12</v>
      </c>
      <c r="B15" s="166" t="s">
        <v>1223</v>
      </c>
      <c r="C15" s="167"/>
      <c r="D15" t="s">
        <v>59</v>
      </c>
      <c r="F15" s="168">
        <v>2950</v>
      </c>
      <c r="G15" t="s">
        <v>1224</v>
      </c>
      <c r="H15" s="169">
        <v>3840</v>
      </c>
      <c r="I15" t="s">
        <v>1225</v>
      </c>
      <c r="J15" s="170">
        <v>3379.2</v>
      </c>
      <c r="K15" t="s">
        <v>1226</v>
      </c>
      <c r="L15" s="171">
        <v>3609.6</v>
      </c>
      <c r="M15" t="s">
        <v>1227</v>
      </c>
      <c r="N15" s="172">
        <v>3609.6</v>
      </c>
      <c r="O15" t="s">
        <v>1117</v>
      </c>
      <c r="P15" s="173">
        <v>3379.2</v>
      </c>
      <c r="Q15" t="s">
        <v>1228</v>
      </c>
      <c r="R15" s="174">
        <v>4070.4</v>
      </c>
      <c r="S15" t="s">
        <v>1229</v>
      </c>
      <c r="T15" s="154"/>
      <c r="U15" s="175">
        <v>3990</v>
      </c>
      <c r="V15" t="s">
        <v>1230</v>
      </c>
      <c r="W15" s="197">
        <v>3609.6</v>
      </c>
      <c r="X15" t="s">
        <v>1230</v>
      </c>
      <c r="Y15" s="177">
        <v>3609.6</v>
      </c>
      <c r="Z15" t="s">
        <v>318</v>
      </c>
      <c r="AA15" s="178">
        <v>3609.6</v>
      </c>
      <c r="AB15" t="s">
        <v>1231</v>
      </c>
      <c r="AC15" s="179">
        <v>3840</v>
      </c>
      <c r="AD15" t="s">
        <v>1167</v>
      </c>
      <c r="AE15" s="180">
        <v>3840</v>
      </c>
      <c r="AF15" t="s">
        <v>1232</v>
      </c>
      <c r="AG15" s="120">
        <v>3609.6</v>
      </c>
      <c r="AH15"/>
      <c r="AI15" s="181">
        <v>3990</v>
      </c>
      <c r="AJ15"/>
      <c r="AK15" s="187">
        <v>3690.6</v>
      </c>
      <c r="AL15"/>
      <c r="AM15" s="182">
        <v>3609.6</v>
      </c>
      <c r="AN15"/>
      <c r="AO15" s="72">
        <v>3609.6</v>
      </c>
      <c r="AP15"/>
      <c r="AQ15" s="183">
        <v>3609.6</v>
      </c>
      <c r="AW15" t="s">
        <v>1125</v>
      </c>
    </row>
    <row r="16" spans="1:51" x14ac:dyDescent="0.25">
      <c r="E16" s="804" t="s">
        <v>4</v>
      </c>
      <c r="F16" s="804"/>
      <c r="G16" s="805" t="s">
        <v>27</v>
      </c>
      <c r="H16" s="805"/>
      <c r="I16" s="806" t="s">
        <v>46</v>
      </c>
      <c r="J16" s="806"/>
      <c r="K16" s="820" t="s">
        <v>47</v>
      </c>
      <c r="L16" s="820"/>
      <c r="M16" s="790" t="s">
        <v>48</v>
      </c>
      <c r="N16" s="790"/>
      <c r="O16" s="792" t="s">
        <v>171</v>
      </c>
      <c r="P16" s="792"/>
      <c r="Q16" s="815" t="s">
        <v>176</v>
      </c>
      <c r="R16" s="815"/>
      <c r="T16" s="794" t="s">
        <v>198</v>
      </c>
      <c r="U16" s="794"/>
      <c r="V16" s="795" t="s">
        <v>218</v>
      </c>
      <c r="W16" s="796"/>
      <c r="X16" s="797" t="s">
        <v>219</v>
      </c>
      <c r="Y16" s="797"/>
      <c r="Z16" s="798" t="s">
        <v>53</v>
      </c>
      <c r="AA16" s="798"/>
      <c r="AB16" s="814" t="s">
        <v>220</v>
      </c>
      <c r="AC16" s="814"/>
      <c r="AD16" s="815" t="s">
        <v>4</v>
      </c>
      <c r="AE16" s="815"/>
      <c r="AF16" s="816" t="s">
        <v>27</v>
      </c>
      <c r="AG16" s="816"/>
      <c r="AH16" s="181" t="s">
        <v>46</v>
      </c>
      <c r="AI16" s="214"/>
      <c r="AJ16" s="187" t="s">
        <v>47</v>
      </c>
      <c r="AK16" s="187"/>
      <c r="AL16" s="182" t="s">
        <v>48</v>
      </c>
      <c r="AM16" s="215"/>
      <c r="AN16" s="817" t="s">
        <v>171</v>
      </c>
      <c r="AO16" s="817"/>
      <c r="AP16" s="818" t="s">
        <v>176</v>
      </c>
      <c r="AQ16" s="818"/>
      <c r="AR16" s="819" t="s">
        <v>198</v>
      </c>
      <c r="AS16" s="819"/>
      <c r="AT16" s="216"/>
      <c r="AU16" s="216"/>
      <c r="AV16" s="813" t="s">
        <v>1233</v>
      </c>
      <c r="AW16" s="813"/>
      <c r="AX16" s="813"/>
      <c r="AY16" s="813"/>
    </row>
    <row r="17" spans="1:27" x14ac:dyDescent="0.25">
      <c r="E17" s="788">
        <f>F4+F5+F7+F15</f>
        <v>11800</v>
      </c>
      <c r="F17" s="789"/>
      <c r="G17" s="788">
        <f>F6+F8+F9+F11+F12+F13+H4+H5+H6+H7+H8+H9+H11+H12+H13+H15</f>
        <v>48036</v>
      </c>
      <c r="H17" s="789"/>
      <c r="I17" s="788" t="e">
        <f>SUM(#REF!+F10+#REF!+J4+J5+J6+J7+J8+J9+#REF!+J10+J11+J12+J13+J15)</f>
        <v>#REF!</v>
      </c>
      <c r="J17" s="789"/>
      <c r="K17" s="788">
        <f>L4+L5+L6+L7+L8+L9+L11+L13+L15</f>
        <v>27253.199999999997</v>
      </c>
      <c r="L17" s="789"/>
      <c r="M17" s="788">
        <f>N4+N5+N7+N8+N11+N12+N13+N15+1804.8</f>
        <v>25404.399999999998</v>
      </c>
      <c r="N17" s="789"/>
      <c r="O17" s="788">
        <f>N9+N14+P5+P6+P7+P8+P9+P12+P13+P15+1203.2+P4+L10+N10+P10+R10</f>
        <v>49566.400000000001</v>
      </c>
      <c r="P17" s="789"/>
      <c r="Q17" s="788">
        <f>+R4+R5+R6+R7+R8+R9+R11+R13+R15</f>
        <v>27900.400000000001</v>
      </c>
      <c r="R17" s="789"/>
      <c r="X17" s="788">
        <f>+W4+Y4+Y5+Y7+Y8+Y11+Y12+Y13+Y15</f>
        <v>24805.1</v>
      </c>
      <c r="Y17" s="789"/>
      <c r="Z17" s="788">
        <f>+AA4+AA6+AA7+AA8+AA11+AA13</f>
        <v>14528</v>
      </c>
      <c r="AA17" s="789"/>
    </row>
    <row r="19" spans="1:27" x14ac:dyDescent="0.25">
      <c r="K19" t="s">
        <v>1234</v>
      </c>
    </row>
    <row r="21" spans="1:27" ht="26.25" customHeight="1" x14ac:dyDescent="0.25">
      <c r="A21" s="217"/>
      <c r="B21" s="217"/>
      <c r="C21" s="218"/>
      <c r="D21" s="218"/>
      <c r="F21" s="219"/>
      <c r="G21" s="220"/>
      <c r="H21" s="72"/>
      <c r="I21" s="112"/>
      <c r="J21" s="72"/>
      <c r="K21" s="112"/>
      <c r="L21" s="72"/>
      <c r="M21" s="112"/>
      <c r="N21" s="72"/>
      <c r="P21" s="72"/>
      <c r="R21" s="72"/>
      <c r="V21" s="155"/>
    </row>
  </sheetData>
  <mergeCells count="28">
    <mergeCell ref="Z16:AA16"/>
    <mergeCell ref="A1:J2"/>
    <mergeCell ref="E16:F16"/>
    <mergeCell ref="G16:H16"/>
    <mergeCell ref="I16:J16"/>
    <mergeCell ref="K16:L16"/>
    <mergeCell ref="M16:N16"/>
    <mergeCell ref="O16:P16"/>
    <mergeCell ref="Q16:R16"/>
    <mergeCell ref="T16:U16"/>
    <mergeCell ref="V16:W16"/>
    <mergeCell ref="X16:Y16"/>
    <mergeCell ref="AV16:AY16"/>
    <mergeCell ref="E17:F17"/>
    <mergeCell ref="G17:H17"/>
    <mergeCell ref="I17:J17"/>
    <mergeCell ref="K17:L17"/>
    <mergeCell ref="M17:N17"/>
    <mergeCell ref="O17:P17"/>
    <mergeCell ref="Q17:R17"/>
    <mergeCell ref="X17:Y17"/>
    <mergeCell ref="Z17:AA17"/>
    <mergeCell ref="AB16:AC16"/>
    <mergeCell ref="AD16:AE16"/>
    <mergeCell ref="AF16:AG16"/>
    <mergeCell ref="AN16:AO16"/>
    <mergeCell ref="AP16:AQ16"/>
    <mergeCell ref="AR16:AS16"/>
  </mergeCells>
  <hyperlinks>
    <hyperlink ref="C4" display="jorge.aguilera.mtz@gmail.com" xr:uid="{00000000-0004-0000-0B00-000000000000}"/>
    <hyperlink ref="C5" r:id="rId1" xr:uid="{00000000-0004-0000-0B00-000001000000}"/>
    <hyperlink ref="C6" display="laura.cervantes@direcomexico.com_x000a_peregrinosa@hotmail.com" xr:uid="{00000000-0004-0000-0B00-000002000000}"/>
    <hyperlink ref="C7" display="josejuangl@hotmail.com" xr:uid="{00000000-0004-0000-0B00-000003000000}"/>
    <hyperlink ref="C8" display="antonia.juarez@gmail.com" xr:uid="{00000000-0004-0000-0B00-000004000000}"/>
    <hyperlink ref="C9" display="arturole7@hotmail.com" xr:uid="{00000000-0004-0000-0B00-000005000000}"/>
    <hyperlink ref="C11" display="edgar.lopez@grupocumbres.com" xr:uid="{00000000-0004-0000-0B00-000006000000}"/>
    <hyperlink ref="C12" display="johnpablo60@hotmail.com" xr:uid="{00000000-0004-0000-0B00-000007000000}"/>
    <hyperlink ref="C13" display="jirochar@gmail.com" xr:uid="{00000000-0004-0000-0B00-000008000000}"/>
  </hyperlinks>
  <pageMargins left="0.75" right="0.75" top="1" bottom="1" header="0" footer="0"/>
  <pageSetup orientation="landscape" r:id="rId2"/>
  <headerFooter alignWithMargins="0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L14"/>
  <sheetViews>
    <sheetView workbookViewId="0">
      <selection activeCell="I14" sqref="I14"/>
    </sheetView>
  </sheetViews>
  <sheetFormatPr baseColWidth="10" defaultColWidth="11.42578125" defaultRowHeight="15" x14ac:dyDescent="0.25"/>
  <cols>
    <col min="1" max="1" width="19.140625" customWidth="1"/>
    <col min="2" max="2" width="10.140625" customWidth="1"/>
    <col min="3" max="3" width="9.42578125" bestFit="1" customWidth="1"/>
    <col min="4" max="4" width="12.42578125" bestFit="1" customWidth="1"/>
    <col min="5" max="5" width="13.42578125" customWidth="1"/>
    <col min="11" max="11" width="15.140625" bestFit="1" customWidth="1"/>
    <col min="12" max="12" width="12" customWidth="1"/>
    <col min="14" max="14" width="16" customWidth="1"/>
    <col min="15" max="15" width="12" bestFit="1" customWidth="1"/>
  </cols>
  <sheetData>
    <row r="1" spans="1:12" ht="15.75" thickBot="1" x14ac:dyDescent="0.3"/>
    <row r="2" spans="1:12" ht="15.75" thickBot="1" x14ac:dyDescent="0.3">
      <c r="A2" s="821" t="s">
        <v>128</v>
      </c>
      <c r="B2" s="822"/>
      <c r="C2" s="822"/>
      <c r="D2" s="822"/>
      <c r="E2" s="822"/>
      <c r="F2" s="822"/>
      <c r="G2" s="822"/>
      <c r="H2" s="822"/>
      <c r="I2" s="823"/>
    </row>
    <row r="3" spans="1:12" x14ac:dyDescent="0.25">
      <c r="A3" s="28"/>
      <c r="B3" s="29"/>
      <c r="C3" s="29"/>
      <c r="D3" s="29"/>
      <c r="E3" s="29"/>
      <c r="F3" s="29"/>
      <c r="G3" s="29"/>
      <c r="H3" s="29"/>
      <c r="I3" s="30"/>
    </row>
    <row r="4" spans="1:12" x14ac:dyDescent="0.25">
      <c r="A4" s="824" t="s">
        <v>129</v>
      </c>
      <c r="B4" s="825"/>
      <c r="C4" s="825"/>
      <c r="D4" s="825"/>
      <c r="E4" s="31" t="s">
        <v>1128</v>
      </c>
      <c r="F4" s="31"/>
      <c r="G4" s="31"/>
      <c r="H4" s="31"/>
      <c r="I4" s="32"/>
    </row>
    <row r="5" spans="1:12" ht="15.75" thickBot="1" x14ac:dyDescent="0.3">
      <c r="A5" s="826" t="s">
        <v>1238</v>
      </c>
      <c r="B5" s="827"/>
      <c r="C5" s="827"/>
      <c r="D5" s="827"/>
      <c r="E5" s="827"/>
      <c r="F5" s="827"/>
      <c r="G5" s="827"/>
      <c r="H5" s="827"/>
      <c r="I5" s="828"/>
    </row>
    <row r="6" spans="1:12" ht="25.5" x14ac:dyDescent="0.25">
      <c r="A6" s="33" t="s">
        <v>130</v>
      </c>
      <c r="B6" s="34" t="s">
        <v>131</v>
      </c>
      <c r="C6" s="35" t="s">
        <v>132</v>
      </c>
      <c r="D6" s="36" t="s">
        <v>133</v>
      </c>
      <c r="E6" s="37" t="s">
        <v>134</v>
      </c>
      <c r="F6" s="38" t="s">
        <v>135</v>
      </c>
      <c r="G6" s="39" t="s">
        <v>136</v>
      </c>
      <c r="H6" s="39" t="s">
        <v>137</v>
      </c>
      <c r="I6" s="40" t="s">
        <v>138</v>
      </c>
    </row>
    <row r="7" spans="1:12" x14ac:dyDescent="0.25">
      <c r="A7" s="41"/>
      <c r="B7" s="42"/>
      <c r="C7" s="43">
        <v>3200</v>
      </c>
      <c r="D7" s="44">
        <v>150</v>
      </c>
      <c r="E7" s="43">
        <f t="shared" ref="E7:E12" si="0">+C7*0.05*F7</f>
        <v>0</v>
      </c>
      <c r="F7" s="44">
        <v>0</v>
      </c>
      <c r="G7" s="43">
        <f t="shared" ref="G7:G12" si="1">+C7+D7+E7</f>
        <v>3350</v>
      </c>
      <c r="H7" s="45"/>
      <c r="I7" s="46">
        <f>C7+D7+E7-H7</f>
        <v>3350</v>
      </c>
      <c r="L7" s="225"/>
    </row>
    <row r="8" spans="1:12" x14ac:dyDescent="0.25">
      <c r="A8" s="41"/>
      <c r="B8" s="42"/>
      <c r="C8" s="43">
        <v>3200</v>
      </c>
      <c r="D8" s="44">
        <v>150</v>
      </c>
      <c r="E8" s="43">
        <f t="shared" si="0"/>
        <v>0</v>
      </c>
      <c r="F8" s="44">
        <v>0</v>
      </c>
      <c r="G8" s="43">
        <f t="shared" si="1"/>
        <v>3350</v>
      </c>
      <c r="H8" s="45"/>
      <c r="I8" s="46">
        <f>+I7+G8-H8</f>
        <v>6700</v>
      </c>
      <c r="L8" s="225"/>
    </row>
    <row r="9" spans="1:12" x14ac:dyDescent="0.25">
      <c r="A9" s="41"/>
      <c r="B9" s="42"/>
      <c r="C9" s="43">
        <v>3200</v>
      </c>
      <c r="D9" s="44">
        <v>150</v>
      </c>
      <c r="E9" s="43">
        <f t="shared" si="0"/>
        <v>0</v>
      </c>
      <c r="F9" s="44">
        <v>0</v>
      </c>
      <c r="G9" s="43">
        <f t="shared" si="1"/>
        <v>3350</v>
      </c>
      <c r="H9" s="45"/>
      <c r="I9" s="46">
        <f>+I8+G9-H9</f>
        <v>10050</v>
      </c>
      <c r="L9" s="225"/>
    </row>
    <row r="10" spans="1:12" x14ac:dyDescent="0.25">
      <c r="A10" s="41"/>
      <c r="B10" s="226">
        <v>41152</v>
      </c>
      <c r="C10" s="43">
        <v>3200</v>
      </c>
      <c r="D10" s="44">
        <v>150</v>
      </c>
      <c r="E10" s="43">
        <f t="shared" si="0"/>
        <v>0</v>
      </c>
      <c r="F10" s="44">
        <v>0</v>
      </c>
      <c r="G10" s="43">
        <f t="shared" si="1"/>
        <v>3350</v>
      </c>
      <c r="H10" s="45">
        <v>3200</v>
      </c>
      <c r="I10" s="46">
        <f>+I9+G10-H10</f>
        <v>10200</v>
      </c>
      <c r="L10" s="225"/>
    </row>
    <row r="11" spans="1:12" x14ac:dyDescent="0.25">
      <c r="A11" s="41"/>
      <c r="B11" s="42"/>
      <c r="C11" s="43">
        <v>3200</v>
      </c>
      <c r="D11" s="44">
        <v>150</v>
      </c>
      <c r="E11" s="43">
        <f t="shared" si="0"/>
        <v>0</v>
      </c>
      <c r="F11" s="44">
        <v>0</v>
      </c>
      <c r="G11" s="43">
        <f t="shared" si="1"/>
        <v>3350</v>
      </c>
      <c r="H11" s="45"/>
      <c r="I11" s="46">
        <f>+I10+G11-H11</f>
        <v>13550</v>
      </c>
      <c r="L11" s="225"/>
    </row>
    <row r="12" spans="1:12" x14ac:dyDescent="0.25">
      <c r="A12" s="41"/>
      <c r="B12" s="42"/>
      <c r="C12" s="43">
        <v>3200</v>
      </c>
      <c r="D12" s="44">
        <v>150</v>
      </c>
      <c r="E12" s="43">
        <f t="shared" si="0"/>
        <v>0</v>
      </c>
      <c r="F12" s="44">
        <v>0</v>
      </c>
      <c r="G12" s="43">
        <f t="shared" si="1"/>
        <v>3350</v>
      </c>
      <c r="H12" s="45"/>
      <c r="I12" s="46">
        <f>+I11+G12-H12</f>
        <v>16900</v>
      </c>
      <c r="L12" s="225"/>
    </row>
    <row r="13" spans="1:12" x14ac:dyDescent="0.25">
      <c r="A13" s="41"/>
      <c r="B13" s="42"/>
      <c r="C13" s="43"/>
      <c r="D13" s="44"/>
      <c r="E13" s="43"/>
      <c r="F13" s="44"/>
      <c r="G13" s="43"/>
      <c r="H13" s="45"/>
      <c r="I13" s="46"/>
      <c r="L13" s="224"/>
    </row>
    <row r="14" spans="1:12" ht="15.75" thickBot="1" x14ac:dyDescent="0.3">
      <c r="A14" s="47" t="s">
        <v>139</v>
      </c>
      <c r="B14" s="48"/>
      <c r="C14" s="49"/>
      <c r="D14" s="49"/>
      <c r="E14" s="49"/>
      <c r="F14" s="49"/>
      <c r="G14" s="223"/>
      <c r="H14" s="223"/>
      <c r="I14" s="223">
        <f>I12</f>
        <v>16900</v>
      </c>
    </row>
  </sheetData>
  <mergeCells count="3">
    <mergeCell ref="A2:I2"/>
    <mergeCell ref="A4:D4"/>
    <mergeCell ref="A5:I5"/>
  </mergeCells>
  <pageMargins left="0.7" right="0.7" top="0.75" bottom="0.75" header="0.3" footer="0.3"/>
  <pageSetup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3281D"/>
  </sheetPr>
  <dimension ref="B2:DY34"/>
  <sheetViews>
    <sheetView workbookViewId="0">
      <pane xSplit="5" ySplit="6" topLeftCell="AL7" activePane="bottomRight" state="frozen"/>
      <selection pane="topRight" activeCell="F1" sqref="F1"/>
      <selection pane="bottomLeft" activeCell="A7" sqref="A7"/>
      <selection pane="bottomRight" activeCell="AQ16" sqref="AQ16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3.42578125" style="1" customWidth="1"/>
    <col min="7" max="7" width="15.5703125" style="2" bestFit="1" customWidth="1"/>
    <col min="8" max="8" width="8.7109375" style="2" bestFit="1" customWidth="1"/>
    <col min="9" max="9" width="11.28515625" style="2" bestFit="1" customWidth="1"/>
    <col min="10" max="10" width="8.140625" style="2" customWidth="1"/>
    <col min="11" max="11" width="11.5703125" style="3" bestFit="1" customWidth="1"/>
    <col min="12" max="12" width="13.5703125" style="2" customWidth="1"/>
    <col min="13" max="13" width="11.5703125" style="3" bestFit="1" customWidth="1"/>
    <col min="14" max="14" width="8.28515625" style="2" customWidth="1"/>
    <col min="15" max="15" width="11.5703125" style="3" bestFit="1" customWidth="1"/>
    <col min="16" max="16" width="7.7109375" style="2" bestFit="1" customWidth="1"/>
    <col min="17" max="17" width="11.5703125" style="3" bestFit="1" customWidth="1"/>
    <col min="18" max="18" width="12.42578125" style="2" bestFit="1" customWidth="1"/>
    <col min="19" max="19" width="11.5703125" style="3" bestFit="1" customWidth="1"/>
    <col min="20" max="20" width="11.28515625" style="2" bestFit="1" customWidth="1"/>
    <col min="21" max="21" width="11.42578125" style="3"/>
    <col min="22" max="22" width="7.7109375" style="2" bestFit="1" customWidth="1"/>
    <col min="23" max="23" width="11.5703125" style="3" bestFit="1" customWidth="1"/>
    <col min="24" max="24" width="7.7109375" style="2" bestFit="1" customWidth="1"/>
    <col min="25" max="25" width="11.5703125" style="3" bestFit="1" customWidth="1"/>
    <col min="26" max="26" width="7.7109375" style="2" bestFit="1" customWidth="1"/>
    <col min="27" max="27" width="12.85546875" style="3" bestFit="1" customWidth="1"/>
    <col min="28" max="28" width="7.7109375" style="2" bestFit="1" customWidth="1"/>
    <col min="29" max="29" width="12.85546875" style="3" bestFit="1" customWidth="1"/>
    <col min="30" max="30" width="10" style="2" bestFit="1" customWidth="1"/>
    <col min="31" max="31" width="12.85546875" style="3" bestFit="1" customWidth="1"/>
    <col min="32" max="32" width="10" style="2" bestFit="1" customWidth="1"/>
    <col min="33" max="33" width="12.85546875" style="3" bestFit="1" customWidth="1"/>
    <col min="34" max="34" width="7.7109375" style="2" bestFit="1" customWidth="1"/>
    <col min="35" max="35" width="12.85546875" style="3" bestFit="1" customWidth="1"/>
    <col min="36" max="36" width="7.7109375" style="2" bestFit="1" customWidth="1"/>
    <col min="37" max="37" width="12.85546875" style="3" bestFit="1" customWidth="1"/>
    <col min="38" max="38" width="7.7109375" style="2" bestFit="1" customWidth="1"/>
    <col min="39" max="39" width="12.85546875" style="3" bestFit="1" customWidth="1"/>
    <col min="40" max="40" width="7.7109375" style="2" bestFit="1" customWidth="1"/>
    <col min="41" max="41" width="12.85546875" style="3" bestFit="1" customWidth="1"/>
    <col min="42" max="42" width="7.7109375" style="2" bestFit="1" customWidth="1"/>
    <col min="43" max="43" width="12.85546875" style="3" bestFit="1" customWidth="1"/>
    <col min="44" max="44" width="7.7109375" style="2" bestFit="1" customWidth="1"/>
    <col min="45" max="45" width="20.5703125" style="3" bestFit="1" customWidth="1"/>
    <col min="46" max="129" width="11.42578125" style="3"/>
    <col min="130" max="16384" width="11.42578125" style="1"/>
  </cols>
  <sheetData>
    <row r="2" spans="2:129" ht="18.75" x14ac:dyDescent="0.25">
      <c r="B2" s="753" t="s">
        <v>5</v>
      </c>
      <c r="C2" s="753"/>
      <c r="D2" s="753"/>
      <c r="E2" s="753"/>
      <c r="F2" s="753"/>
      <c r="G2" s="753"/>
      <c r="H2" s="21"/>
      <c r="I2" s="21"/>
      <c r="J2" s="21"/>
      <c r="L2" s="3"/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753" t="s">
        <v>6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753" t="s">
        <v>0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2:129" s="4" customFormat="1" ht="16.5" x14ac:dyDescent="0.25">
      <c r="G5" s="13" t="s">
        <v>3</v>
      </c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7</v>
      </c>
      <c r="H6" s="2" t="s">
        <v>57</v>
      </c>
      <c r="I6" s="2" t="s">
        <v>4</v>
      </c>
      <c r="J6" s="2" t="s">
        <v>57</v>
      </c>
      <c r="K6" s="2" t="s">
        <v>27</v>
      </c>
      <c r="L6" s="2" t="s">
        <v>57</v>
      </c>
      <c r="M6" s="2" t="s">
        <v>46</v>
      </c>
      <c r="N6" s="2" t="s">
        <v>57</v>
      </c>
      <c r="O6" s="2" t="s">
        <v>47</v>
      </c>
      <c r="P6" s="2" t="s">
        <v>57</v>
      </c>
      <c r="Q6" s="2" t="s">
        <v>48</v>
      </c>
      <c r="R6" s="2" t="s">
        <v>57</v>
      </c>
      <c r="S6" s="2" t="s">
        <v>54</v>
      </c>
      <c r="T6" s="2" t="s">
        <v>57</v>
      </c>
      <c r="U6" s="2" t="s">
        <v>49</v>
      </c>
      <c r="V6" s="2" t="s">
        <v>57</v>
      </c>
      <c r="W6" s="2" t="s">
        <v>50</v>
      </c>
      <c r="X6" s="2" t="s">
        <v>57</v>
      </c>
      <c r="Y6" s="2" t="s">
        <v>51</v>
      </c>
      <c r="Z6" s="2" t="s">
        <v>57</v>
      </c>
      <c r="AA6" s="2" t="s">
        <v>52</v>
      </c>
      <c r="AB6" s="2" t="s">
        <v>57</v>
      </c>
      <c r="AC6" s="2" t="s">
        <v>53</v>
      </c>
      <c r="AD6" s="2" t="s">
        <v>57</v>
      </c>
      <c r="AE6" s="2" t="s">
        <v>55</v>
      </c>
      <c r="AF6" s="2" t="s">
        <v>57</v>
      </c>
      <c r="AG6" s="2" t="s">
        <v>4</v>
      </c>
      <c r="AH6" s="2" t="s">
        <v>57</v>
      </c>
      <c r="AI6" s="2" t="s">
        <v>27</v>
      </c>
      <c r="AJ6" s="2" t="s">
        <v>57</v>
      </c>
      <c r="AK6" s="2" t="s">
        <v>46</v>
      </c>
      <c r="AL6" s="2" t="s">
        <v>57</v>
      </c>
      <c r="AM6" s="2" t="s">
        <v>47</v>
      </c>
      <c r="AN6" s="2" t="s">
        <v>57</v>
      </c>
      <c r="AO6" s="2" t="s">
        <v>48</v>
      </c>
      <c r="AP6" s="2" t="s">
        <v>57</v>
      </c>
      <c r="AQ6" s="2" t="s">
        <v>54</v>
      </c>
      <c r="AR6" s="2" t="s">
        <v>57</v>
      </c>
      <c r="AS6" s="5"/>
      <c r="AT6" s="6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x14ac:dyDescent="0.2">
      <c r="B7" s="1">
        <v>1</v>
      </c>
      <c r="C7" s="1" t="s">
        <v>8</v>
      </c>
      <c r="D7" s="58" t="s">
        <v>269</v>
      </c>
      <c r="E7" s="58">
        <v>2015</v>
      </c>
      <c r="F7" s="1" t="s">
        <v>8</v>
      </c>
      <c r="G7" s="8">
        <v>1475</v>
      </c>
      <c r="H7" s="8" t="s">
        <v>66</v>
      </c>
      <c r="I7" s="53">
        <v>3948</v>
      </c>
      <c r="J7" s="8" t="s">
        <v>106</v>
      </c>
      <c r="K7" s="57">
        <v>3250</v>
      </c>
      <c r="L7" s="8" t="s">
        <v>147</v>
      </c>
      <c r="M7" s="59">
        <v>3245</v>
      </c>
      <c r="N7" s="8" t="s">
        <v>148</v>
      </c>
      <c r="O7" s="11">
        <v>3250</v>
      </c>
      <c r="P7" s="8" t="s">
        <v>167</v>
      </c>
      <c r="Q7" s="11">
        <v>3250</v>
      </c>
      <c r="R7" s="8" t="s">
        <v>183</v>
      </c>
      <c r="S7" s="62">
        <v>3250</v>
      </c>
      <c r="T7" s="8"/>
      <c r="U7" s="11">
        <v>3250</v>
      </c>
      <c r="V7" s="8" t="s">
        <v>196</v>
      </c>
      <c r="W7" s="11">
        <v>3450</v>
      </c>
      <c r="X7" s="8" t="s">
        <v>201</v>
      </c>
      <c r="Y7" s="11">
        <v>3250</v>
      </c>
      <c r="Z7" s="8" t="s">
        <v>224</v>
      </c>
      <c r="AA7" s="11">
        <v>3250</v>
      </c>
      <c r="AB7" s="8" t="s">
        <v>229</v>
      </c>
      <c r="AC7" s="11">
        <v>3250</v>
      </c>
      <c r="AD7" s="8"/>
      <c r="AE7" s="11">
        <v>3250</v>
      </c>
      <c r="AF7" s="8" t="s">
        <v>255</v>
      </c>
      <c r="AG7" s="11">
        <v>3250</v>
      </c>
      <c r="AH7" s="8" t="s">
        <v>266</v>
      </c>
      <c r="AI7" s="11">
        <v>3250</v>
      </c>
      <c r="AJ7" s="8" t="s">
        <v>267</v>
      </c>
      <c r="AK7" s="11">
        <v>3600</v>
      </c>
      <c r="AL7" s="8" t="s">
        <v>307</v>
      </c>
      <c r="AM7" s="11">
        <v>3450</v>
      </c>
      <c r="AN7" s="18" t="s">
        <v>331</v>
      </c>
      <c r="AO7" s="11">
        <v>3450</v>
      </c>
      <c r="AP7" s="8" t="s">
        <v>322</v>
      </c>
      <c r="AQ7" s="11">
        <v>3600</v>
      </c>
      <c r="AR7" s="8" t="s">
        <v>351</v>
      </c>
      <c r="AS7" s="76" t="s">
        <v>339</v>
      </c>
      <c r="AT7" s="3" t="s">
        <v>348</v>
      </c>
    </row>
    <row r="8" spans="2:129" x14ac:dyDescent="0.2">
      <c r="B8" s="1">
        <v>2</v>
      </c>
      <c r="C8" s="16" t="s">
        <v>9</v>
      </c>
      <c r="D8" s="58" t="s">
        <v>270</v>
      </c>
      <c r="E8" s="58">
        <v>2015</v>
      </c>
      <c r="F8" s="17" t="s">
        <v>108</v>
      </c>
      <c r="G8" s="22">
        <v>1475</v>
      </c>
      <c r="H8" s="22" t="s">
        <v>96</v>
      </c>
      <c r="I8" s="18">
        <v>3243</v>
      </c>
      <c r="J8" s="8" t="s">
        <v>94</v>
      </c>
      <c r="K8" s="56">
        <v>3243</v>
      </c>
      <c r="L8" s="8" t="s">
        <v>118</v>
      </c>
      <c r="M8" s="59">
        <v>3243</v>
      </c>
      <c r="N8" s="8" t="s">
        <v>143</v>
      </c>
      <c r="O8" s="11">
        <v>3243</v>
      </c>
      <c r="P8" s="8" t="s">
        <v>168</v>
      </c>
      <c r="Q8" s="11">
        <v>3243</v>
      </c>
      <c r="R8" s="8" t="s">
        <v>182</v>
      </c>
      <c r="S8" s="62">
        <v>3243</v>
      </c>
      <c r="T8" s="8" t="s">
        <v>192</v>
      </c>
      <c r="U8" s="11">
        <v>3243</v>
      </c>
      <c r="V8" s="8" t="s">
        <v>204</v>
      </c>
      <c r="W8" s="11">
        <v>3243</v>
      </c>
      <c r="X8" s="8"/>
      <c r="Y8" s="11">
        <v>3243</v>
      </c>
      <c r="Z8" s="8" t="s">
        <v>289</v>
      </c>
      <c r="AA8" s="11">
        <v>3243</v>
      </c>
      <c r="AB8" s="8"/>
      <c r="AC8" s="11">
        <v>3243</v>
      </c>
      <c r="AD8" s="8" t="s">
        <v>238</v>
      </c>
      <c r="AE8" s="11">
        <v>3243</v>
      </c>
      <c r="AF8" s="8" t="s">
        <v>250</v>
      </c>
      <c r="AG8" s="11">
        <v>3243</v>
      </c>
      <c r="AH8" s="8" t="s">
        <v>259</v>
      </c>
      <c r="AI8" s="11">
        <v>3243</v>
      </c>
      <c r="AJ8" s="8" t="s">
        <v>303</v>
      </c>
      <c r="AK8" s="11">
        <v>3243</v>
      </c>
      <c r="AL8" s="8" t="s">
        <v>313</v>
      </c>
      <c r="AM8" s="11">
        <v>3243</v>
      </c>
      <c r="AN8" s="18" t="s">
        <v>332</v>
      </c>
      <c r="AO8" s="11">
        <v>3243</v>
      </c>
      <c r="AP8" s="8" t="s">
        <v>298</v>
      </c>
      <c r="AQ8" s="11">
        <v>3243</v>
      </c>
      <c r="AR8" s="8" t="s">
        <v>354</v>
      </c>
      <c r="AS8" s="76" t="s">
        <v>339</v>
      </c>
      <c r="AT8" s="3" t="s">
        <v>348</v>
      </c>
    </row>
    <row r="9" spans="2:129" x14ac:dyDescent="0.2">
      <c r="B9" s="1">
        <v>3</v>
      </c>
      <c r="C9" s="16" t="s">
        <v>61</v>
      </c>
      <c r="D9" s="1" t="s">
        <v>121</v>
      </c>
      <c r="E9" s="58"/>
      <c r="F9" s="1" t="s">
        <v>120</v>
      </c>
      <c r="G9" s="22">
        <v>2950</v>
      </c>
      <c r="H9" s="12" t="s">
        <v>63</v>
      </c>
      <c r="I9" s="18">
        <v>3950</v>
      </c>
      <c r="J9" s="8" t="s">
        <v>117</v>
      </c>
      <c r="K9" s="57">
        <f>250+3850</f>
        <v>4100</v>
      </c>
      <c r="L9" s="55" t="s">
        <v>158</v>
      </c>
      <c r="M9" s="59">
        <v>3950</v>
      </c>
      <c r="N9" s="8" t="s">
        <v>151</v>
      </c>
      <c r="O9" s="11">
        <v>3950</v>
      </c>
      <c r="P9" s="8" t="s">
        <v>162</v>
      </c>
      <c r="Q9" s="11">
        <v>3950</v>
      </c>
      <c r="R9" s="8" t="s">
        <v>179</v>
      </c>
      <c r="S9" s="62">
        <v>3950</v>
      </c>
      <c r="T9" s="8" t="s">
        <v>200</v>
      </c>
      <c r="U9" s="11">
        <v>3950</v>
      </c>
      <c r="V9" s="8" t="s">
        <v>177</v>
      </c>
      <c r="W9" s="11">
        <v>3950</v>
      </c>
      <c r="X9" s="8" t="s">
        <v>207</v>
      </c>
      <c r="Y9" s="11">
        <v>3950</v>
      </c>
      <c r="Z9" s="8" t="s">
        <v>223</v>
      </c>
      <c r="AA9" s="11">
        <v>3950</v>
      </c>
      <c r="AB9" s="8" t="s">
        <v>228</v>
      </c>
      <c r="AC9" s="11">
        <v>3950</v>
      </c>
      <c r="AD9" s="8" t="s">
        <v>234</v>
      </c>
      <c r="AE9" s="11">
        <v>3950</v>
      </c>
      <c r="AF9" s="8" t="s">
        <v>245</v>
      </c>
      <c r="AG9" s="11">
        <v>3948</v>
      </c>
      <c r="AH9" s="8" t="s">
        <v>258</v>
      </c>
      <c r="AI9" s="11">
        <v>4200</v>
      </c>
      <c r="AJ9" s="8" t="s">
        <v>281</v>
      </c>
      <c r="AK9" s="11">
        <v>3950</v>
      </c>
      <c r="AL9" s="8" t="s">
        <v>301</v>
      </c>
      <c r="AM9" s="11">
        <v>3950</v>
      </c>
      <c r="AN9" s="8" t="s">
        <v>312</v>
      </c>
      <c r="AO9" s="11">
        <v>4200</v>
      </c>
      <c r="AP9" s="8" t="s">
        <v>325</v>
      </c>
      <c r="AQ9" s="11">
        <v>3950</v>
      </c>
      <c r="AR9" s="8" t="s">
        <v>345</v>
      </c>
      <c r="AS9" s="76" t="s">
        <v>339</v>
      </c>
      <c r="AT9" s="3" t="s">
        <v>348</v>
      </c>
    </row>
    <row r="10" spans="2:129" x14ac:dyDescent="0.2">
      <c r="B10" s="1">
        <v>4</v>
      </c>
      <c r="C10" s="1" t="s">
        <v>11</v>
      </c>
      <c r="D10" s="1" t="s">
        <v>58</v>
      </c>
      <c r="E10" s="16">
        <v>2014</v>
      </c>
      <c r="F10" s="1" t="s">
        <v>169</v>
      </c>
      <c r="G10" s="18">
        <v>1475</v>
      </c>
      <c r="H10" s="8" t="s">
        <v>74</v>
      </c>
      <c r="I10" s="60">
        <v>4770</v>
      </c>
      <c r="J10" s="8" t="s">
        <v>161</v>
      </c>
      <c r="K10" s="60">
        <v>4560</v>
      </c>
      <c r="L10" s="8" t="s">
        <v>161</v>
      </c>
      <c r="M10" s="60">
        <v>4350</v>
      </c>
      <c r="N10" s="8" t="s">
        <v>161</v>
      </c>
      <c r="O10" s="11">
        <v>5190</v>
      </c>
      <c r="P10" s="8" t="s">
        <v>222</v>
      </c>
      <c r="Q10" s="11">
        <v>4117.5</v>
      </c>
      <c r="R10" s="8" t="s">
        <v>222</v>
      </c>
      <c r="S10" s="11">
        <v>3945</v>
      </c>
      <c r="T10" s="8" t="s">
        <v>222</v>
      </c>
      <c r="U10" s="11">
        <v>3772.5</v>
      </c>
      <c r="V10" s="8" t="s">
        <v>222</v>
      </c>
      <c r="W10" s="11">
        <v>3772.5</v>
      </c>
      <c r="X10" s="8" t="s">
        <v>222</v>
      </c>
      <c r="Y10" s="11">
        <v>3450</v>
      </c>
      <c r="Z10" s="8" t="s">
        <v>222</v>
      </c>
      <c r="AA10" s="11">
        <v>4117.5</v>
      </c>
      <c r="AB10" s="8" t="s">
        <v>265</v>
      </c>
      <c r="AC10" s="11">
        <v>3945</v>
      </c>
      <c r="AD10" s="8" t="s">
        <v>265</v>
      </c>
      <c r="AE10" s="11">
        <v>3772.5</v>
      </c>
      <c r="AF10" s="8" t="s">
        <v>265</v>
      </c>
      <c r="AG10" s="11">
        <v>3450</v>
      </c>
      <c r="AH10" s="8" t="s">
        <v>265</v>
      </c>
      <c r="AI10" s="11">
        <v>5190</v>
      </c>
      <c r="AJ10" s="8" t="s">
        <v>350</v>
      </c>
      <c r="AK10" s="11">
        <v>4980</v>
      </c>
      <c r="AL10" s="8" t="s">
        <v>350</v>
      </c>
      <c r="AM10" s="11">
        <v>4770</v>
      </c>
      <c r="AN10" s="8" t="s">
        <v>350</v>
      </c>
      <c r="AO10" s="11">
        <v>4560</v>
      </c>
      <c r="AP10" s="8" t="s">
        <v>350</v>
      </c>
      <c r="AQ10" s="11">
        <v>4200</v>
      </c>
      <c r="AR10" s="8" t="s">
        <v>350</v>
      </c>
      <c r="AS10" s="76" t="s">
        <v>339</v>
      </c>
      <c r="AT10" s="3" t="s">
        <v>348</v>
      </c>
    </row>
    <row r="11" spans="2:129" x14ac:dyDescent="0.2">
      <c r="B11" s="1">
        <v>5</v>
      </c>
      <c r="C11" s="1" t="s">
        <v>13</v>
      </c>
      <c r="D11" s="58" t="s">
        <v>270</v>
      </c>
      <c r="E11" s="58">
        <v>2015</v>
      </c>
      <c r="F11" s="1" t="s">
        <v>13</v>
      </c>
      <c r="G11" s="18">
        <v>1475</v>
      </c>
      <c r="H11" s="8" t="s">
        <v>70</v>
      </c>
      <c r="I11" s="18">
        <v>3600</v>
      </c>
      <c r="J11" s="8" t="s">
        <v>104</v>
      </c>
      <c r="K11" s="57">
        <v>3600</v>
      </c>
      <c r="L11" s="8" t="s">
        <v>119</v>
      </c>
      <c r="M11" s="59">
        <v>3243</v>
      </c>
      <c r="N11" s="8" t="s">
        <v>141</v>
      </c>
      <c r="O11" s="11">
        <v>3772.5</v>
      </c>
      <c r="P11" s="8" t="s">
        <v>167</v>
      </c>
      <c r="Q11" s="11">
        <v>3243</v>
      </c>
      <c r="R11" s="8" t="s">
        <v>167</v>
      </c>
      <c r="S11" s="62">
        <v>3950</v>
      </c>
      <c r="T11" s="8" t="s">
        <v>212</v>
      </c>
      <c r="U11" s="11">
        <v>3772.5</v>
      </c>
      <c r="V11" s="8" t="s">
        <v>211</v>
      </c>
      <c r="W11" s="11">
        <v>3600</v>
      </c>
      <c r="X11" s="8" t="s">
        <v>211</v>
      </c>
      <c r="Y11" s="11">
        <v>3243</v>
      </c>
      <c r="Z11" s="8" t="s">
        <v>212</v>
      </c>
      <c r="AA11" s="11">
        <v>3243</v>
      </c>
      <c r="AB11" s="8"/>
      <c r="AC11" s="11">
        <v>3772.5</v>
      </c>
      <c r="AD11" s="8" t="s">
        <v>252</v>
      </c>
      <c r="AE11" s="11">
        <v>3450</v>
      </c>
      <c r="AF11" s="8" t="s">
        <v>252</v>
      </c>
      <c r="AG11" s="11">
        <v>4117.5</v>
      </c>
      <c r="AH11" s="8" t="s">
        <v>311</v>
      </c>
      <c r="AI11" s="11">
        <v>3945</v>
      </c>
      <c r="AJ11" s="8" t="s">
        <v>311</v>
      </c>
      <c r="AK11" s="11">
        <v>3945</v>
      </c>
      <c r="AL11" s="8" t="s">
        <v>329</v>
      </c>
      <c r="AM11" s="11">
        <v>3772.5</v>
      </c>
      <c r="AN11" s="8" t="s">
        <v>329</v>
      </c>
      <c r="AO11" s="11">
        <v>3600</v>
      </c>
      <c r="AP11" s="8" t="s">
        <v>329</v>
      </c>
      <c r="AQ11" s="11">
        <v>3772.5</v>
      </c>
      <c r="AR11" s="8" t="s">
        <v>355</v>
      </c>
      <c r="AS11" s="76" t="s">
        <v>339</v>
      </c>
      <c r="AT11" s="3" t="s">
        <v>348</v>
      </c>
    </row>
    <row r="12" spans="2:129" x14ac:dyDescent="0.2">
      <c r="B12" s="1">
        <v>6</v>
      </c>
      <c r="C12" s="1" t="s">
        <v>14</v>
      </c>
      <c r="D12" s="58" t="s">
        <v>269</v>
      </c>
      <c r="E12" s="58">
        <v>2015</v>
      </c>
      <c r="F12" s="1" t="s">
        <v>14</v>
      </c>
      <c r="G12" s="18">
        <v>1475</v>
      </c>
      <c r="H12" s="8" t="s">
        <v>65</v>
      </c>
      <c r="I12" s="53">
        <v>3948</v>
      </c>
      <c r="J12" s="8" t="s">
        <v>105</v>
      </c>
      <c r="K12" s="57">
        <v>3948</v>
      </c>
      <c r="L12" s="8" t="s">
        <v>115</v>
      </c>
      <c r="M12" s="59">
        <v>2895</v>
      </c>
      <c r="N12" s="24" t="s">
        <v>290</v>
      </c>
      <c r="O12" s="11">
        <v>3600</v>
      </c>
      <c r="P12" s="8" t="s">
        <v>167</v>
      </c>
      <c r="Q12" s="11">
        <v>3600</v>
      </c>
      <c r="R12" s="8" t="s">
        <v>185</v>
      </c>
      <c r="S12" s="62">
        <v>3450</v>
      </c>
      <c r="T12" s="8"/>
      <c r="U12" s="11">
        <v>3450</v>
      </c>
      <c r="V12" s="8"/>
      <c r="W12" s="11">
        <v>3450</v>
      </c>
      <c r="X12" s="8"/>
      <c r="Y12" s="11">
        <v>3450</v>
      </c>
      <c r="Z12" s="8"/>
      <c r="AA12" s="11">
        <v>3600</v>
      </c>
      <c r="AB12" s="8"/>
      <c r="AC12" s="11">
        <v>3600</v>
      </c>
      <c r="AD12" s="8"/>
      <c r="AE12" s="11">
        <v>3450</v>
      </c>
      <c r="AF12" s="8"/>
      <c r="AG12" s="11">
        <v>3250</v>
      </c>
      <c r="AH12" s="8" t="s">
        <v>304</v>
      </c>
      <c r="AI12" s="11">
        <v>3250</v>
      </c>
      <c r="AJ12" s="8" t="s">
        <v>306</v>
      </c>
      <c r="AK12" s="11">
        <v>3600</v>
      </c>
      <c r="AL12" s="18" t="s">
        <v>330</v>
      </c>
      <c r="AM12" s="11">
        <v>3450</v>
      </c>
      <c r="AN12" s="18" t="s">
        <v>330</v>
      </c>
      <c r="AO12" s="11">
        <v>3600</v>
      </c>
      <c r="AP12" s="2" t="s">
        <v>298</v>
      </c>
      <c r="AQ12" s="11">
        <v>3450</v>
      </c>
      <c r="AR12" s="8" t="s">
        <v>298</v>
      </c>
      <c r="AS12" s="76" t="s">
        <v>339</v>
      </c>
      <c r="AT12" s="3" t="s">
        <v>348</v>
      </c>
    </row>
    <row r="13" spans="2:129" x14ac:dyDescent="0.2">
      <c r="B13" s="1">
        <v>7</v>
      </c>
      <c r="C13" s="1" t="s">
        <v>15</v>
      </c>
      <c r="D13" s="17" t="s">
        <v>103</v>
      </c>
      <c r="E13" s="17"/>
      <c r="F13" s="1" t="s">
        <v>107</v>
      </c>
      <c r="G13" s="18">
        <v>1475</v>
      </c>
      <c r="H13" s="8" t="s">
        <v>77</v>
      </c>
      <c r="I13" s="18">
        <v>2765</v>
      </c>
      <c r="J13" s="8" t="s">
        <v>97</v>
      </c>
      <c r="K13" s="56">
        <v>2765</v>
      </c>
      <c r="L13" s="8" t="s">
        <v>111</v>
      </c>
      <c r="M13" s="56">
        <v>2765</v>
      </c>
      <c r="N13" s="8" t="s">
        <v>142</v>
      </c>
      <c r="O13" s="59">
        <v>2765</v>
      </c>
      <c r="P13" s="8" t="s">
        <v>160</v>
      </c>
      <c r="Q13" s="11">
        <v>2765</v>
      </c>
      <c r="R13" s="8" t="s">
        <v>186</v>
      </c>
      <c r="S13" s="62">
        <v>2765</v>
      </c>
      <c r="T13" s="8" t="s">
        <v>188</v>
      </c>
      <c r="U13" s="11">
        <v>2765</v>
      </c>
      <c r="V13" s="8" t="s">
        <v>199</v>
      </c>
      <c r="W13" s="11">
        <v>2765</v>
      </c>
      <c r="X13" s="8" t="s">
        <v>203</v>
      </c>
      <c r="Y13" s="11">
        <v>2765</v>
      </c>
      <c r="Z13" s="8" t="s">
        <v>214</v>
      </c>
      <c r="AA13" s="11">
        <v>3120</v>
      </c>
      <c r="AB13" s="8" t="s">
        <v>227</v>
      </c>
      <c r="AC13" s="11">
        <v>2410</v>
      </c>
      <c r="AD13" s="8"/>
      <c r="AE13" s="11">
        <v>2765</v>
      </c>
      <c r="AF13" s="8" t="s">
        <v>246</v>
      </c>
      <c r="AG13" s="11">
        <v>2765</v>
      </c>
      <c r="AH13" s="8" t="s">
        <v>256</v>
      </c>
      <c r="AI13" s="11">
        <v>2765</v>
      </c>
      <c r="AJ13" s="8" t="s">
        <v>318</v>
      </c>
      <c r="AK13" s="11">
        <v>2765</v>
      </c>
      <c r="AL13" s="8" t="s">
        <v>288</v>
      </c>
      <c r="AM13" s="11">
        <v>2765</v>
      </c>
      <c r="AN13" s="8" t="s">
        <v>319</v>
      </c>
      <c r="AO13" s="11">
        <v>2765</v>
      </c>
      <c r="AP13" s="8" t="s">
        <v>340</v>
      </c>
      <c r="AQ13" s="11">
        <v>2765</v>
      </c>
      <c r="AR13" s="8" t="s">
        <v>342</v>
      </c>
      <c r="AS13" s="76" t="s">
        <v>339</v>
      </c>
      <c r="AT13" s="3" t="s">
        <v>347</v>
      </c>
    </row>
    <row r="14" spans="2:129" ht="15" x14ac:dyDescent="0.25">
      <c r="B14" s="1">
        <v>8</v>
      </c>
      <c r="C14" s="1" t="s">
        <v>16</v>
      </c>
      <c r="D14" s="58" t="s">
        <v>270</v>
      </c>
      <c r="E14" s="58">
        <v>2015</v>
      </c>
      <c r="F14" s="1" t="s">
        <v>85</v>
      </c>
      <c r="G14" s="18">
        <v>1475</v>
      </c>
      <c r="H14" s="8" t="s">
        <v>73</v>
      </c>
      <c r="I14" s="18">
        <v>3243</v>
      </c>
      <c r="J14" s="8" t="s">
        <v>165</v>
      </c>
      <c r="K14" s="57">
        <v>3243</v>
      </c>
      <c r="L14" s="8" t="s">
        <v>127</v>
      </c>
      <c r="M14" s="11">
        <v>3772.5</v>
      </c>
      <c r="N14" s="8" t="s">
        <v>166</v>
      </c>
      <c r="O14" s="11">
        <v>3450</v>
      </c>
      <c r="P14" s="8" t="s">
        <v>166</v>
      </c>
      <c r="Q14" s="11">
        <v>3761.88</v>
      </c>
      <c r="R14" s="8" t="s">
        <v>184</v>
      </c>
      <c r="S14" s="62">
        <v>3243</v>
      </c>
      <c r="T14" s="65" t="s">
        <v>180</v>
      </c>
      <c r="U14" s="11">
        <v>3450</v>
      </c>
      <c r="V14" s="8" t="s">
        <v>197</v>
      </c>
      <c r="W14" s="11">
        <v>3243</v>
      </c>
      <c r="X14" s="8" t="s">
        <v>205</v>
      </c>
      <c r="Y14" s="11">
        <v>3450</v>
      </c>
      <c r="Z14" s="8" t="s">
        <v>230</v>
      </c>
      <c r="AA14" s="11">
        <v>3772.5</v>
      </c>
      <c r="AB14" s="8" t="s">
        <v>237</v>
      </c>
      <c r="AC14" s="11">
        <v>3450</v>
      </c>
      <c r="AD14" s="8" t="s">
        <v>237</v>
      </c>
      <c r="AE14" s="11">
        <v>3450</v>
      </c>
      <c r="AF14" s="8" t="s">
        <v>257</v>
      </c>
      <c r="AG14" s="11">
        <v>3450</v>
      </c>
      <c r="AH14" s="8" t="s">
        <v>260</v>
      </c>
      <c r="AI14" s="11">
        <v>3600</v>
      </c>
      <c r="AJ14" t="s">
        <v>285</v>
      </c>
      <c r="AK14" s="11">
        <v>3600</v>
      </c>
      <c r="AL14" s="8" t="s">
        <v>314</v>
      </c>
      <c r="AM14" s="11">
        <v>3243</v>
      </c>
      <c r="AN14" s="8" t="s">
        <v>315</v>
      </c>
      <c r="AO14" s="11">
        <v>3450</v>
      </c>
      <c r="AP14" s="8" t="s">
        <v>326</v>
      </c>
      <c r="AQ14" s="11">
        <v>3450</v>
      </c>
      <c r="AR14" s="8" t="s">
        <v>349</v>
      </c>
      <c r="AS14" s="76" t="s">
        <v>339</v>
      </c>
      <c r="AT14" s="3" t="s">
        <v>347</v>
      </c>
    </row>
    <row r="15" spans="2:129" x14ac:dyDescent="0.2">
      <c r="B15" s="1">
        <v>10</v>
      </c>
      <c r="C15" s="1" t="s">
        <v>17</v>
      </c>
      <c r="D15" s="58" t="s">
        <v>269</v>
      </c>
      <c r="E15" s="58">
        <v>2015</v>
      </c>
      <c r="F15" s="1" t="s">
        <v>87</v>
      </c>
      <c r="G15" s="18">
        <v>1475</v>
      </c>
      <c r="H15" s="8" t="s">
        <v>69</v>
      </c>
      <c r="I15" s="18">
        <v>3243</v>
      </c>
      <c r="J15" s="8" t="s">
        <v>100</v>
      </c>
      <c r="K15" s="57">
        <v>3243</v>
      </c>
      <c r="L15" s="8" t="s">
        <v>116</v>
      </c>
      <c r="M15" s="59">
        <v>3243</v>
      </c>
      <c r="N15" s="8" t="s">
        <v>149</v>
      </c>
      <c r="O15" s="11">
        <v>3450</v>
      </c>
      <c r="P15" s="8" t="s">
        <v>173</v>
      </c>
      <c r="Q15" s="11">
        <v>3450</v>
      </c>
      <c r="R15" s="8" t="s">
        <v>189</v>
      </c>
      <c r="S15" s="62">
        <v>3450</v>
      </c>
      <c r="T15" s="8"/>
      <c r="U15" s="11">
        <v>3450</v>
      </c>
      <c r="V15" s="8" t="s">
        <v>194</v>
      </c>
      <c r="W15" s="11">
        <v>3450</v>
      </c>
      <c r="X15" s="8" t="s">
        <v>216</v>
      </c>
      <c r="Y15" s="11">
        <v>3450</v>
      </c>
      <c r="Z15" s="8"/>
      <c r="AA15" s="11">
        <v>3450</v>
      </c>
      <c r="AB15" s="8"/>
      <c r="AC15" s="11">
        <v>3450</v>
      </c>
      <c r="AD15" s="8" t="s">
        <v>236</v>
      </c>
      <c r="AE15" s="11">
        <v>3450</v>
      </c>
      <c r="AF15" s="8" t="s">
        <v>244</v>
      </c>
      <c r="AG15" s="11">
        <v>3450</v>
      </c>
      <c r="AH15" s="8" t="s">
        <v>279</v>
      </c>
      <c r="AI15" s="11">
        <v>3450</v>
      </c>
      <c r="AJ15" s="8" t="s">
        <v>280</v>
      </c>
      <c r="AK15" s="11">
        <v>3450</v>
      </c>
      <c r="AL15" s="8" t="s">
        <v>300</v>
      </c>
      <c r="AM15" s="11">
        <v>3450</v>
      </c>
      <c r="AN15" s="18" t="s">
        <v>333</v>
      </c>
      <c r="AO15" s="11">
        <v>3450</v>
      </c>
      <c r="AP15" s="8" t="s">
        <v>324</v>
      </c>
      <c r="AQ15" s="11">
        <v>3450</v>
      </c>
      <c r="AR15" s="8" t="s">
        <v>344</v>
      </c>
      <c r="AS15" s="76" t="s">
        <v>339</v>
      </c>
      <c r="AT15" s="3" t="s">
        <v>347</v>
      </c>
    </row>
    <row r="16" spans="2:129" x14ac:dyDescent="0.2">
      <c r="B16" s="1">
        <v>11</v>
      </c>
      <c r="C16" s="1" t="s">
        <v>19</v>
      </c>
      <c r="D16" s="58" t="s">
        <v>270</v>
      </c>
      <c r="E16" s="58">
        <v>2015</v>
      </c>
      <c r="F16" s="17" t="s">
        <v>89</v>
      </c>
      <c r="G16" s="18">
        <v>1475</v>
      </c>
      <c r="H16" s="8" t="s">
        <v>68</v>
      </c>
      <c r="I16" s="18">
        <v>3243</v>
      </c>
      <c r="J16" s="8" t="s">
        <v>101</v>
      </c>
      <c r="K16" s="57">
        <v>3243</v>
      </c>
      <c r="L16" s="8" t="s">
        <v>126</v>
      </c>
      <c r="M16" s="59">
        <v>3243</v>
      </c>
      <c r="N16" s="8" t="s">
        <v>140</v>
      </c>
      <c r="O16" s="11">
        <v>3243</v>
      </c>
      <c r="P16" s="8" t="s">
        <v>167</v>
      </c>
      <c r="Q16" s="11">
        <v>3450</v>
      </c>
      <c r="R16" s="8"/>
      <c r="S16" s="62">
        <v>3450</v>
      </c>
      <c r="T16" s="65" t="s">
        <v>178</v>
      </c>
      <c r="U16" s="11">
        <v>3600</v>
      </c>
      <c r="V16" s="8"/>
      <c r="W16" s="11">
        <v>3600</v>
      </c>
      <c r="X16" s="8"/>
      <c r="Y16" s="11">
        <v>3600</v>
      </c>
      <c r="Z16" s="8"/>
      <c r="AA16" s="11">
        <v>3450</v>
      </c>
      <c r="AB16" s="8"/>
      <c r="AC16" s="11">
        <v>3600</v>
      </c>
      <c r="AD16" s="8" t="s">
        <v>251</v>
      </c>
      <c r="AE16" s="11">
        <v>3600</v>
      </c>
      <c r="AF16" s="8" t="s">
        <v>253</v>
      </c>
      <c r="AG16" s="11">
        <v>4485</v>
      </c>
      <c r="AH16" s="8" t="s">
        <v>353</v>
      </c>
      <c r="AI16" s="11">
        <v>4140</v>
      </c>
      <c r="AJ16" s="8" t="s">
        <v>353</v>
      </c>
      <c r="AK16" s="11">
        <v>3967.5</v>
      </c>
      <c r="AL16" s="8" t="s">
        <v>353</v>
      </c>
      <c r="AM16" s="11">
        <v>3795</v>
      </c>
      <c r="AN16" s="8" t="s">
        <v>353</v>
      </c>
      <c r="AO16" s="11">
        <v>3622.5</v>
      </c>
      <c r="AP16" s="8" t="s">
        <v>353</v>
      </c>
      <c r="AQ16" s="11">
        <v>3450</v>
      </c>
      <c r="AR16" s="8" t="s">
        <v>353</v>
      </c>
      <c r="AS16" s="76" t="s">
        <v>339</v>
      </c>
      <c r="AT16" s="1" t="s">
        <v>348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</row>
    <row r="17" spans="2:129" x14ac:dyDescent="0.2">
      <c r="B17" s="1">
        <v>12</v>
      </c>
      <c r="C17" s="1" t="s">
        <v>20</v>
      </c>
      <c r="D17" s="58" t="s">
        <v>270</v>
      </c>
      <c r="E17" s="58">
        <v>2015</v>
      </c>
      <c r="F17" s="1" t="s">
        <v>90</v>
      </c>
      <c r="G17" s="18">
        <v>2350</v>
      </c>
      <c r="H17" s="18" t="s">
        <v>83</v>
      </c>
      <c r="I17" s="18">
        <v>3600</v>
      </c>
      <c r="J17" s="8" t="s">
        <v>112</v>
      </c>
      <c r="K17" s="59">
        <v>3772.5</v>
      </c>
      <c r="L17" s="8" t="s">
        <v>146</v>
      </c>
      <c r="M17" s="59">
        <v>3450</v>
      </c>
      <c r="N17" s="8" t="s">
        <v>146</v>
      </c>
      <c r="O17" s="11">
        <v>3243</v>
      </c>
      <c r="P17" s="8" t="s">
        <v>167</v>
      </c>
      <c r="Q17" s="11">
        <v>3772.5</v>
      </c>
      <c r="R17" s="8" t="s">
        <v>190</v>
      </c>
      <c r="S17" s="62">
        <v>3450</v>
      </c>
      <c r="T17" s="8" t="s">
        <v>190</v>
      </c>
      <c r="U17" s="11">
        <v>3772.5</v>
      </c>
      <c r="V17" s="8" t="s">
        <v>273</v>
      </c>
      <c r="W17" s="11">
        <v>3600</v>
      </c>
      <c r="X17" s="8" t="s">
        <v>273</v>
      </c>
      <c r="Y17" s="11">
        <v>3243</v>
      </c>
      <c r="Z17" s="8" t="s">
        <v>215</v>
      </c>
      <c r="AA17" s="11">
        <v>3243</v>
      </c>
      <c r="AB17" s="8" t="s">
        <v>226</v>
      </c>
      <c r="AC17" s="11">
        <v>3243</v>
      </c>
      <c r="AD17" s="8" t="s">
        <v>235</v>
      </c>
      <c r="AE17" s="11">
        <v>3243</v>
      </c>
      <c r="AF17" s="8" t="s">
        <v>249</v>
      </c>
      <c r="AG17" s="11">
        <v>3772.5</v>
      </c>
      <c r="AH17" s="8" t="s">
        <v>286</v>
      </c>
      <c r="AI17" s="11">
        <v>3600</v>
      </c>
      <c r="AJ17" s="8" t="s">
        <v>286</v>
      </c>
      <c r="AK17" s="11">
        <v>3450</v>
      </c>
      <c r="AL17" s="8" t="s">
        <v>308</v>
      </c>
      <c r="AM17" s="11">
        <v>3772.5</v>
      </c>
      <c r="AN17" s="8" t="s">
        <v>336</v>
      </c>
      <c r="AO17" s="11">
        <v>3600</v>
      </c>
      <c r="AP17" s="8" t="s">
        <v>336</v>
      </c>
      <c r="AQ17" s="11">
        <v>3243</v>
      </c>
      <c r="AR17" s="8" t="s">
        <v>336</v>
      </c>
      <c r="AS17" s="76" t="s">
        <v>339</v>
      </c>
      <c r="AT17" s="1" t="s">
        <v>348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</row>
    <row r="18" spans="2:129" x14ac:dyDescent="0.2">
      <c r="B18" s="1">
        <v>13</v>
      </c>
      <c r="C18" s="1" t="s">
        <v>26</v>
      </c>
      <c r="D18" s="58" t="s">
        <v>270</v>
      </c>
      <c r="E18" s="58">
        <v>2015</v>
      </c>
      <c r="F18" s="1" t="s">
        <v>26</v>
      </c>
      <c r="G18" s="18">
        <v>1475</v>
      </c>
      <c r="H18" s="8" t="s">
        <v>62</v>
      </c>
      <c r="I18" s="18">
        <v>3450</v>
      </c>
      <c r="J18" s="8" t="s">
        <v>110</v>
      </c>
      <c r="K18" s="59">
        <v>3500</v>
      </c>
      <c r="L18" s="8" t="s">
        <v>145</v>
      </c>
      <c r="M18" s="61">
        <v>3243</v>
      </c>
      <c r="N18" s="8"/>
      <c r="O18" s="61">
        <v>3243</v>
      </c>
      <c r="P18" s="8"/>
      <c r="Q18" s="11">
        <v>3243</v>
      </c>
      <c r="R18" s="8" t="s">
        <v>291</v>
      </c>
      <c r="S18" s="62">
        <v>3243</v>
      </c>
      <c r="T18" s="8" t="s">
        <v>181</v>
      </c>
      <c r="U18" s="11">
        <v>3622.5</v>
      </c>
      <c r="V18" s="8" t="s">
        <v>208</v>
      </c>
      <c r="W18" s="11">
        <v>3450</v>
      </c>
      <c r="X18" s="8" t="s">
        <v>209</v>
      </c>
      <c r="Y18" s="11">
        <v>3950</v>
      </c>
      <c r="Z18" s="8" t="s">
        <v>239</v>
      </c>
      <c r="AA18" s="11">
        <v>3772.5</v>
      </c>
      <c r="AB18" s="8" t="s">
        <v>240</v>
      </c>
      <c r="AC18" s="11">
        <v>3450</v>
      </c>
      <c r="AD18" s="8" t="s">
        <v>241</v>
      </c>
      <c r="AE18" s="11">
        <v>3772.5</v>
      </c>
      <c r="AF18" s="8" t="s">
        <v>263</v>
      </c>
      <c r="AG18" s="11">
        <v>3450</v>
      </c>
      <c r="AH18" s="8" t="s">
        <v>264</v>
      </c>
      <c r="AI18" s="11">
        <v>4095</v>
      </c>
      <c r="AJ18" s="8" t="s">
        <v>320</v>
      </c>
      <c r="AK18" s="11">
        <v>4095</v>
      </c>
      <c r="AL18" s="8" t="s">
        <v>327</v>
      </c>
      <c r="AM18" s="11">
        <v>3772.5</v>
      </c>
      <c r="AN18" s="8" t="s">
        <v>328</v>
      </c>
      <c r="AO18" s="11">
        <v>3622.5</v>
      </c>
      <c r="AP18" s="8" t="s">
        <v>341</v>
      </c>
      <c r="AQ18" s="11">
        <v>3450</v>
      </c>
      <c r="AR18" s="8" t="s">
        <v>343</v>
      </c>
      <c r="AS18" s="76" t="s">
        <v>339</v>
      </c>
      <c r="AT18" s="1" t="s">
        <v>348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</row>
    <row r="19" spans="2:129" x14ac:dyDescent="0.2">
      <c r="B19" s="1">
        <v>14</v>
      </c>
      <c r="C19" s="1" t="s">
        <v>21</v>
      </c>
      <c r="D19" s="58" t="s">
        <v>270</v>
      </c>
      <c r="E19" s="58">
        <v>2015</v>
      </c>
      <c r="F19" s="1" t="s">
        <v>163</v>
      </c>
      <c r="G19" s="18">
        <v>1475</v>
      </c>
      <c r="H19" s="8" t="s">
        <v>64</v>
      </c>
      <c r="I19" s="18">
        <v>3243</v>
      </c>
      <c r="J19" s="8" t="s">
        <v>95</v>
      </c>
      <c r="K19" s="57">
        <v>3450</v>
      </c>
      <c r="L19" s="8" t="s">
        <v>125</v>
      </c>
      <c r="M19" s="59">
        <v>3243</v>
      </c>
      <c r="N19" s="8" t="s">
        <v>144</v>
      </c>
      <c r="O19" s="11">
        <v>3243</v>
      </c>
      <c r="P19" s="8" t="s">
        <v>164</v>
      </c>
      <c r="Q19" s="11">
        <v>3450</v>
      </c>
      <c r="R19" s="8" t="s">
        <v>174</v>
      </c>
      <c r="S19" s="62">
        <v>3450</v>
      </c>
      <c r="T19" s="8" t="s">
        <v>193</v>
      </c>
      <c r="U19" s="11">
        <v>3243</v>
      </c>
      <c r="V19" s="8" t="s">
        <v>292</v>
      </c>
      <c r="W19" s="11">
        <v>3945</v>
      </c>
      <c r="X19" s="8" t="s">
        <v>261</v>
      </c>
      <c r="Y19" s="11">
        <v>3772.5</v>
      </c>
      <c r="Z19" s="8"/>
      <c r="AA19" s="11">
        <v>3105</v>
      </c>
      <c r="AB19" s="8"/>
      <c r="AC19" s="11">
        <v>3243</v>
      </c>
      <c r="AD19" s="8" t="s">
        <v>233</v>
      </c>
      <c r="AE19" s="11">
        <v>3450</v>
      </c>
      <c r="AF19" s="8" t="s">
        <v>262</v>
      </c>
      <c r="AG19" s="11">
        <v>3243</v>
      </c>
      <c r="AH19" s="8" t="s">
        <v>261</v>
      </c>
      <c r="AI19" s="11">
        <v>3243</v>
      </c>
      <c r="AJ19" s="8" t="s">
        <v>287</v>
      </c>
      <c r="AK19" s="11">
        <v>3450</v>
      </c>
      <c r="AL19" s="8" t="s">
        <v>317</v>
      </c>
      <c r="AM19" s="11">
        <v>3450</v>
      </c>
      <c r="AN19" s="8" t="s">
        <v>337</v>
      </c>
      <c r="AO19" s="11">
        <v>3450</v>
      </c>
      <c r="AP19" s="8" t="s">
        <v>337</v>
      </c>
      <c r="AQ19" s="11">
        <v>4395</v>
      </c>
      <c r="AR19" s="8" t="s">
        <v>352</v>
      </c>
      <c r="AS19" s="76" t="s">
        <v>339</v>
      </c>
      <c r="AT19" s="1" t="s">
        <v>348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</row>
    <row r="20" spans="2:129" x14ac:dyDescent="0.2">
      <c r="B20" s="1">
        <v>15</v>
      </c>
      <c r="C20" s="1" t="s">
        <v>22</v>
      </c>
      <c r="D20" s="17" t="s">
        <v>103</v>
      </c>
      <c r="E20" s="17"/>
      <c r="F20" s="1" t="s">
        <v>107</v>
      </c>
      <c r="G20" s="18">
        <v>1475</v>
      </c>
      <c r="H20" s="8" t="s">
        <v>67</v>
      </c>
      <c r="I20" s="18">
        <v>2765</v>
      </c>
      <c r="J20" s="8" t="s">
        <v>99</v>
      </c>
      <c r="K20" s="27">
        <v>2765</v>
      </c>
      <c r="L20" s="8" t="s">
        <v>109</v>
      </c>
      <c r="M20" s="56">
        <v>2765</v>
      </c>
      <c r="N20" s="8" t="s">
        <v>150</v>
      </c>
      <c r="O20" s="59">
        <v>2765</v>
      </c>
      <c r="P20" s="8" t="s">
        <v>159</v>
      </c>
      <c r="Q20" s="11">
        <v>2765</v>
      </c>
      <c r="R20" s="8" t="s">
        <v>295</v>
      </c>
      <c r="S20" s="62">
        <v>2765</v>
      </c>
      <c r="T20" s="8" t="s">
        <v>202</v>
      </c>
      <c r="U20" s="11">
        <v>2765</v>
      </c>
      <c r="V20" s="8" t="s">
        <v>202</v>
      </c>
      <c r="W20" s="11">
        <v>2765</v>
      </c>
      <c r="X20" s="8" t="s">
        <v>206</v>
      </c>
      <c r="Y20" s="11">
        <v>2765</v>
      </c>
      <c r="Z20" s="8" t="s">
        <v>217</v>
      </c>
      <c r="AA20" s="11">
        <v>3120</v>
      </c>
      <c r="AB20" s="8" t="s">
        <v>225</v>
      </c>
      <c r="AC20" s="11">
        <v>2410</v>
      </c>
      <c r="AD20" s="8" t="s">
        <v>296</v>
      </c>
      <c r="AE20" s="11">
        <v>2765</v>
      </c>
      <c r="AF20" s="8" t="s">
        <v>248</v>
      </c>
      <c r="AG20" s="11">
        <v>2765</v>
      </c>
      <c r="AH20" s="8" t="s">
        <v>283</v>
      </c>
      <c r="AI20" s="11">
        <v>2765</v>
      </c>
      <c r="AJ20" s="8" t="s">
        <v>282</v>
      </c>
      <c r="AK20" s="11">
        <v>2765</v>
      </c>
      <c r="AL20" s="8" t="s">
        <v>302</v>
      </c>
      <c r="AM20" s="11">
        <v>2765</v>
      </c>
      <c r="AN20" s="18" t="s">
        <v>334</v>
      </c>
      <c r="AO20" s="11">
        <v>2765</v>
      </c>
      <c r="AP20" s="8" t="s">
        <v>338</v>
      </c>
      <c r="AQ20" s="11">
        <v>2765</v>
      </c>
      <c r="AR20" s="8" t="s">
        <v>335</v>
      </c>
      <c r="AS20" s="77" t="s">
        <v>339</v>
      </c>
      <c r="AT20" s="1" t="s">
        <v>347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</row>
    <row r="21" spans="2:129" x14ac:dyDescent="0.2">
      <c r="B21" s="1">
        <v>16</v>
      </c>
      <c r="C21" s="1" t="s">
        <v>23</v>
      </c>
      <c r="D21" s="58" t="s">
        <v>271</v>
      </c>
      <c r="E21" s="58">
        <v>2015</v>
      </c>
      <c r="F21" s="1" t="s">
        <v>124</v>
      </c>
      <c r="G21" s="18">
        <v>1475</v>
      </c>
      <c r="H21" s="8" t="s">
        <v>75</v>
      </c>
      <c r="I21" s="18">
        <v>3243</v>
      </c>
      <c r="J21" s="8" t="s">
        <v>114</v>
      </c>
      <c r="K21" s="59">
        <v>3772.5</v>
      </c>
      <c r="L21" s="8" t="s">
        <v>157</v>
      </c>
      <c r="M21" s="59">
        <v>3450</v>
      </c>
      <c r="N21" s="8" t="s">
        <v>157</v>
      </c>
      <c r="O21" s="63">
        <v>3772.5</v>
      </c>
      <c r="P21" s="64" t="s">
        <v>191</v>
      </c>
      <c r="Q21" s="63">
        <v>3450</v>
      </c>
      <c r="R21" s="64" t="s">
        <v>191</v>
      </c>
      <c r="S21" s="62">
        <v>3600</v>
      </c>
      <c r="T21" s="8" t="s">
        <v>293</v>
      </c>
      <c r="U21" s="11">
        <v>3772.5</v>
      </c>
      <c r="V21" s="8" t="s">
        <v>213</v>
      </c>
      <c r="W21" s="11">
        <v>3600</v>
      </c>
      <c r="X21" s="8" t="s">
        <v>213</v>
      </c>
      <c r="Y21" s="11">
        <v>3772.5</v>
      </c>
      <c r="Z21" s="8"/>
      <c r="AA21" s="11">
        <v>3600</v>
      </c>
      <c r="AB21" s="8"/>
      <c r="AC21" s="11">
        <v>3772.5</v>
      </c>
      <c r="AD21" s="8" t="s">
        <v>294</v>
      </c>
      <c r="AE21" s="11">
        <v>3600</v>
      </c>
      <c r="AF21" s="8" t="s">
        <v>294</v>
      </c>
      <c r="AG21" s="11">
        <v>3772.5</v>
      </c>
      <c r="AH21" s="8" t="s">
        <v>284</v>
      </c>
      <c r="AI21" s="11">
        <v>3450</v>
      </c>
      <c r="AJ21" s="8" t="s">
        <v>284</v>
      </c>
      <c r="AK21" s="11">
        <v>3450</v>
      </c>
      <c r="AL21" s="8" t="s">
        <v>316</v>
      </c>
      <c r="AM21" s="11">
        <v>3450</v>
      </c>
      <c r="AN21" s="8" t="s">
        <v>321</v>
      </c>
      <c r="AO21" s="11">
        <v>3243</v>
      </c>
      <c r="AP21" s="8" t="s">
        <v>323</v>
      </c>
      <c r="AQ21" s="11">
        <v>3450</v>
      </c>
      <c r="AR21" s="8" t="s">
        <v>346</v>
      </c>
      <c r="AS21" s="77" t="s">
        <v>339</v>
      </c>
      <c r="AT21" s="1" t="s">
        <v>347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</row>
    <row r="22" spans="2:129" x14ac:dyDescent="0.2">
      <c r="B22" s="1">
        <v>17</v>
      </c>
      <c r="C22" s="1" t="s">
        <v>24</v>
      </c>
      <c r="D22" s="58" t="s">
        <v>270</v>
      </c>
      <c r="E22" s="58">
        <v>2015</v>
      </c>
      <c r="F22" s="25" t="s">
        <v>91</v>
      </c>
      <c r="G22" s="18">
        <v>1475</v>
      </c>
      <c r="H22" s="8" t="s">
        <v>71</v>
      </c>
      <c r="I22" s="18">
        <v>3243</v>
      </c>
      <c r="J22" s="8" t="s">
        <v>98</v>
      </c>
      <c r="K22" s="57">
        <v>3243</v>
      </c>
      <c r="L22" s="8" t="s">
        <v>113</v>
      </c>
      <c r="M22" s="11">
        <v>3243</v>
      </c>
      <c r="N22" s="8"/>
      <c r="O22" s="11">
        <v>3243</v>
      </c>
      <c r="P22" s="8" t="s">
        <v>175</v>
      </c>
      <c r="Q22" s="11">
        <v>3243</v>
      </c>
      <c r="R22" s="8"/>
      <c r="S22" s="62">
        <v>3243</v>
      </c>
      <c r="T22" s="8"/>
      <c r="U22" s="11">
        <v>3243</v>
      </c>
      <c r="V22" s="8" t="s">
        <v>297</v>
      </c>
      <c r="W22" s="11">
        <v>3243</v>
      </c>
      <c r="X22" s="8" t="s">
        <v>210</v>
      </c>
      <c r="Y22" s="11">
        <v>3243</v>
      </c>
      <c r="Z22" s="8"/>
      <c r="AA22" s="11">
        <v>3243</v>
      </c>
      <c r="AB22" s="8"/>
      <c r="AC22" s="11">
        <v>3243</v>
      </c>
      <c r="AD22" s="8" t="s">
        <v>242</v>
      </c>
      <c r="AE22" s="11">
        <v>3243</v>
      </c>
      <c r="AF22" s="8" t="s">
        <v>247</v>
      </c>
      <c r="AG22" s="11">
        <v>3243</v>
      </c>
      <c r="AH22" s="8"/>
      <c r="AI22" s="11">
        <v>3243</v>
      </c>
      <c r="AJ22" s="8" t="s">
        <v>305</v>
      </c>
      <c r="AK22" s="11">
        <v>3243</v>
      </c>
      <c r="AL22" s="8" t="s">
        <v>309</v>
      </c>
      <c r="AM22" s="11">
        <v>3243</v>
      </c>
      <c r="AN22" s="8" t="s">
        <v>310</v>
      </c>
      <c r="AO22" s="11">
        <v>3243</v>
      </c>
      <c r="AP22" s="8" t="s">
        <v>310</v>
      </c>
      <c r="AQ22" s="11">
        <v>3243</v>
      </c>
      <c r="AR22" s="8" t="s">
        <v>310</v>
      </c>
      <c r="AS22" s="77" t="s">
        <v>339</v>
      </c>
      <c r="AT22" s="1" t="s">
        <v>348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</row>
    <row r="23" spans="2:129" x14ac:dyDescent="0.2">
      <c r="C23" s="14" t="s">
        <v>60</v>
      </c>
      <c r="D23" s="14"/>
      <c r="E23" s="14"/>
      <c r="F23" s="14"/>
      <c r="G23" s="15">
        <f>SUM(G7:G22)</f>
        <v>25950</v>
      </c>
      <c r="H23" s="15" t="s">
        <v>187</v>
      </c>
      <c r="I23" s="15">
        <f>SUM(I7:I22)</f>
        <v>55497</v>
      </c>
      <c r="J23" s="15">
        <f t="shared" ref="J23:AP23" si="0">SUM(J7:J22)</f>
        <v>0</v>
      </c>
      <c r="K23" s="15">
        <f>SUM(K7:K22)</f>
        <v>55698</v>
      </c>
      <c r="L23" s="15">
        <f t="shared" si="0"/>
        <v>0</v>
      </c>
      <c r="M23" s="15">
        <f>SUM(M7:M22)</f>
        <v>53343.5</v>
      </c>
      <c r="N23" s="15">
        <f t="shared" si="0"/>
        <v>0</v>
      </c>
      <c r="O23" s="15">
        <f>SUM(O7:O22)</f>
        <v>55423</v>
      </c>
      <c r="P23" s="15">
        <f t="shared" si="0"/>
        <v>0</v>
      </c>
      <c r="Q23" s="15">
        <f>SUM(Q7:Q22)</f>
        <v>54753.880000000005</v>
      </c>
      <c r="R23" s="15">
        <f t="shared" si="0"/>
        <v>0</v>
      </c>
      <c r="S23" s="15">
        <f>SUM(S7:S22)</f>
        <v>54447</v>
      </c>
      <c r="T23" s="15">
        <f t="shared" si="0"/>
        <v>0</v>
      </c>
      <c r="U23" s="15">
        <f>SUM(U7:U22)</f>
        <v>55121.5</v>
      </c>
      <c r="V23" s="15">
        <f t="shared" si="0"/>
        <v>0</v>
      </c>
      <c r="W23" s="15">
        <f>SUM(W7:W22)</f>
        <v>55126.5</v>
      </c>
      <c r="X23" s="15">
        <f t="shared" si="0"/>
        <v>0</v>
      </c>
      <c r="Y23" s="15">
        <f>SUM(Y7:Y22)</f>
        <v>54597</v>
      </c>
      <c r="Z23" s="15">
        <f t="shared" si="0"/>
        <v>0</v>
      </c>
      <c r="AA23" s="15">
        <f>SUM(AA7:AA22)</f>
        <v>55279.5</v>
      </c>
      <c r="AB23" s="15">
        <f t="shared" si="0"/>
        <v>0</v>
      </c>
      <c r="AC23" s="15">
        <f>SUM(AC7:AC22)</f>
        <v>54032</v>
      </c>
      <c r="AD23" s="15">
        <f t="shared" si="0"/>
        <v>0</v>
      </c>
      <c r="AE23" s="15">
        <f t="shared" si="0"/>
        <v>54454</v>
      </c>
      <c r="AF23" s="15">
        <f t="shared" si="0"/>
        <v>0</v>
      </c>
      <c r="AG23" s="15">
        <f t="shared" si="0"/>
        <v>55654.5</v>
      </c>
      <c r="AH23" s="15">
        <f t="shared" si="0"/>
        <v>0</v>
      </c>
      <c r="AI23" s="15">
        <f t="shared" si="0"/>
        <v>57429</v>
      </c>
      <c r="AJ23" s="15">
        <f t="shared" si="0"/>
        <v>0</v>
      </c>
      <c r="AK23" s="15">
        <f t="shared" si="0"/>
        <v>57553.5</v>
      </c>
      <c r="AL23" s="15">
        <f t="shared" si="0"/>
        <v>0</v>
      </c>
      <c r="AM23" s="15">
        <f t="shared" si="0"/>
        <v>56341.5</v>
      </c>
      <c r="AN23" s="15">
        <f t="shared" si="0"/>
        <v>0</v>
      </c>
      <c r="AO23" s="15">
        <f t="shared" si="0"/>
        <v>55864</v>
      </c>
      <c r="AP23" s="15">
        <f t="shared" si="0"/>
        <v>0</v>
      </c>
      <c r="AQ23" s="15">
        <f>SUM(AQ7:AQ22)</f>
        <v>55876.5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</row>
    <row r="26" spans="2:129" ht="16.5" x14ac:dyDescent="0.25">
      <c r="C26" s="9" t="s">
        <v>152</v>
      </c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</row>
    <row r="27" spans="2:129" x14ac:dyDescent="0.2">
      <c r="B27" s="1">
        <v>1</v>
      </c>
      <c r="C27" s="1" t="s">
        <v>12</v>
      </c>
      <c r="D27" s="77" t="s">
        <v>339</v>
      </c>
      <c r="G27" s="22"/>
      <c r="H27" s="8"/>
      <c r="I27" s="1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</row>
    <row r="28" spans="2:129" x14ac:dyDescent="0.2">
      <c r="B28" s="1">
        <v>2</v>
      </c>
      <c r="C28" s="1" t="s">
        <v>154</v>
      </c>
      <c r="D28" s="77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</row>
    <row r="30" spans="2:129" ht="16.5" x14ac:dyDescent="0.25">
      <c r="C30" s="9" t="s">
        <v>153</v>
      </c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</row>
    <row r="31" spans="2:129" x14ac:dyDescent="0.2">
      <c r="B31" s="1">
        <v>3</v>
      </c>
      <c r="C31" s="1" t="s">
        <v>10</v>
      </c>
      <c r="D31" s="1" t="s">
        <v>58</v>
      </c>
      <c r="E31" s="1">
        <v>2014</v>
      </c>
      <c r="F31" s="1" t="s">
        <v>84</v>
      </c>
      <c r="G31" s="18">
        <v>1475</v>
      </c>
      <c r="H31" s="8" t="s">
        <v>78</v>
      </c>
      <c r="I31" s="18">
        <v>3450</v>
      </c>
      <c r="J31" s="8" t="s">
        <v>102</v>
      </c>
      <c r="K31" s="11"/>
      <c r="L31" s="8"/>
      <c r="M31" s="11"/>
      <c r="N31" s="8"/>
      <c r="O31" s="11"/>
      <c r="P31" s="8"/>
      <c r="Q31" s="11"/>
      <c r="R31" s="8"/>
      <c r="S31" s="11"/>
      <c r="T31" s="8"/>
      <c r="U31" s="11"/>
      <c r="V31" s="8"/>
      <c r="W31" s="11"/>
      <c r="X31" s="8"/>
      <c r="Y31" s="11"/>
      <c r="Z31" s="8"/>
      <c r="AA31" s="11"/>
      <c r="AB31" s="8"/>
      <c r="AC31" s="11"/>
      <c r="AD31" s="8"/>
      <c r="AE31" s="11"/>
      <c r="AF31" s="8"/>
      <c r="AG31" s="11"/>
      <c r="AH31" s="8"/>
      <c r="AI31" s="11"/>
      <c r="AJ31" s="8"/>
      <c r="AK31" s="11"/>
      <c r="AL31" s="8"/>
      <c r="AM31" s="11"/>
      <c r="AN31" s="8"/>
      <c r="AO31" s="11"/>
      <c r="AP31" s="8"/>
      <c r="AQ31" s="11"/>
      <c r="AR31" s="8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</row>
    <row r="32" spans="2:129" x14ac:dyDescent="0.2">
      <c r="B32" s="1">
        <v>1</v>
      </c>
      <c r="C32" s="1" t="s">
        <v>25</v>
      </c>
      <c r="D32" s="1" t="s">
        <v>58</v>
      </c>
      <c r="E32" s="1">
        <v>2014</v>
      </c>
      <c r="F32" s="26" t="s">
        <v>88</v>
      </c>
      <c r="G32" s="18">
        <v>1475</v>
      </c>
      <c r="H32" s="8" t="s">
        <v>76</v>
      </c>
      <c r="I32" s="53"/>
      <c r="J32" s="8"/>
      <c r="K32" s="11"/>
      <c r="L32" s="8"/>
      <c r="M32" s="11"/>
      <c r="N32" s="8"/>
      <c r="O32" s="11"/>
      <c r="P32" s="8"/>
      <c r="Q32" s="11"/>
      <c r="R32" s="8"/>
      <c r="S32" s="11"/>
      <c r="T32" s="8"/>
      <c r="U32" s="11"/>
      <c r="V32" s="8"/>
      <c r="W32" s="11"/>
      <c r="X32" s="8"/>
      <c r="Y32" s="11"/>
      <c r="Z32" s="8"/>
      <c r="AA32" s="11"/>
      <c r="AB32" s="8"/>
      <c r="AC32" s="11"/>
      <c r="AD32" s="8"/>
      <c r="AE32" s="11"/>
      <c r="AF32" s="8"/>
      <c r="AG32" s="11"/>
      <c r="AH32" s="8"/>
      <c r="AI32" s="11"/>
      <c r="AJ32" s="8"/>
      <c r="AK32" s="11"/>
      <c r="AL32" s="8"/>
      <c r="AM32" s="11"/>
      <c r="AN32" s="8"/>
      <c r="AO32" s="11"/>
      <c r="AP32" s="8"/>
      <c r="AQ32" s="11"/>
      <c r="AR32" s="8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</row>
    <row r="33" spans="2:129" x14ac:dyDescent="0.2">
      <c r="B33" s="1">
        <v>2</v>
      </c>
      <c r="C33" s="1" t="s">
        <v>18</v>
      </c>
      <c r="D33" s="1" t="s">
        <v>59</v>
      </c>
      <c r="G33" s="18">
        <v>1475</v>
      </c>
      <c r="H33" s="8" t="s">
        <v>72</v>
      </c>
      <c r="I33" s="54"/>
      <c r="J33" s="8"/>
      <c r="K33" s="19"/>
      <c r="L33" s="8"/>
      <c r="M33" s="11"/>
      <c r="N33" s="8"/>
      <c r="O33" s="11"/>
      <c r="P33" s="8"/>
      <c r="Q33" s="11"/>
      <c r="R33" s="8"/>
      <c r="S33" s="11"/>
      <c r="T33" s="8"/>
      <c r="U33" s="11"/>
      <c r="V33" s="8"/>
      <c r="W33" s="11"/>
      <c r="X33" s="8"/>
      <c r="Y33" s="11"/>
      <c r="Z33" s="8"/>
      <c r="AA33" s="11"/>
      <c r="AB33" s="8"/>
      <c r="AC33" s="11"/>
      <c r="AD33" s="8"/>
      <c r="AE33" s="11"/>
      <c r="AF33" s="8"/>
      <c r="AG33" s="11"/>
      <c r="AH33" s="8"/>
      <c r="AI33" s="11"/>
      <c r="AJ33" s="8"/>
      <c r="AK33" s="11"/>
      <c r="AL33" s="8"/>
      <c r="AM33" s="11"/>
      <c r="AN33" s="8"/>
      <c r="AO33" s="11"/>
      <c r="AP33" s="8"/>
      <c r="AQ33" s="11"/>
      <c r="AR33" s="8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</row>
    <row r="34" spans="2:129" x14ac:dyDescent="0.2">
      <c r="B34" s="1">
        <v>9</v>
      </c>
      <c r="C34" s="1" t="s">
        <v>155</v>
      </c>
      <c r="D34" s="1" t="s">
        <v>59</v>
      </c>
      <c r="E34" s="16"/>
      <c r="G34" s="11" t="s">
        <v>172</v>
      </c>
      <c r="I34" s="18"/>
      <c r="J34" s="8"/>
      <c r="K34" s="57"/>
      <c r="L34" s="8"/>
      <c r="M34" s="59">
        <v>4200</v>
      </c>
      <c r="N34" s="8" t="s">
        <v>231</v>
      </c>
      <c r="O34" s="11">
        <v>4000</v>
      </c>
      <c r="P34" s="8" t="s">
        <v>299</v>
      </c>
      <c r="Q34" s="11">
        <v>3896</v>
      </c>
      <c r="R34" s="8"/>
      <c r="S34" s="62">
        <v>3948</v>
      </c>
      <c r="T34" s="8"/>
      <c r="U34" s="11">
        <v>3948</v>
      </c>
      <c r="V34" s="8" t="s">
        <v>195</v>
      </c>
      <c r="W34" s="11">
        <v>4200</v>
      </c>
      <c r="X34" s="8"/>
      <c r="Y34" s="11">
        <v>3948</v>
      </c>
      <c r="Z34" s="8"/>
      <c r="AA34" s="11">
        <v>3948</v>
      </c>
      <c r="AB34" s="8"/>
      <c r="AC34" s="11">
        <v>3896</v>
      </c>
      <c r="AD34" s="8" t="s">
        <v>272</v>
      </c>
      <c r="AE34" s="11">
        <v>3948</v>
      </c>
      <c r="AF34" s="8" t="s">
        <v>243</v>
      </c>
      <c r="AG34" s="68" t="s">
        <v>254</v>
      </c>
      <c r="AH34" s="67"/>
      <c r="AI34" s="68"/>
      <c r="AJ34" s="3" t="s">
        <v>1977</v>
      </c>
      <c r="AK34" s="11"/>
      <c r="AL34" s="8"/>
      <c r="AM34" s="11"/>
      <c r="AN34" s="8"/>
      <c r="AO34" s="11"/>
      <c r="AP34" s="8"/>
      <c r="AQ34" s="11"/>
      <c r="AR34" s="8"/>
    </row>
  </sheetData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3281D"/>
  </sheetPr>
  <dimension ref="A3:K113"/>
  <sheetViews>
    <sheetView topLeftCell="A25" workbookViewId="0">
      <selection activeCell="M77" sqref="M77"/>
    </sheetView>
  </sheetViews>
  <sheetFormatPr baseColWidth="10" defaultRowHeight="15" x14ac:dyDescent="0.25"/>
  <cols>
    <col min="1" max="1" width="16.28515625" bestFit="1" customWidth="1"/>
    <col min="14" max="14" width="11.42578125" customWidth="1"/>
    <col min="15" max="15" width="41.42578125" customWidth="1"/>
  </cols>
  <sheetData>
    <row r="3" spans="1:11" ht="15.75" thickBot="1" x14ac:dyDescent="0.3"/>
    <row r="4" spans="1:11" ht="15.75" thickBot="1" x14ac:dyDescent="0.3">
      <c r="A4" s="821" t="s">
        <v>128</v>
      </c>
      <c r="B4" s="822"/>
      <c r="C4" s="822"/>
      <c r="D4" s="822"/>
      <c r="E4" s="822"/>
      <c r="F4" s="822"/>
      <c r="G4" s="822"/>
      <c r="H4" s="822"/>
      <c r="I4" s="823"/>
    </row>
    <row r="5" spans="1:11" x14ac:dyDescent="0.25">
      <c r="A5" s="28"/>
      <c r="B5" s="29"/>
      <c r="C5" s="29"/>
      <c r="D5" s="29"/>
      <c r="E5" s="29"/>
      <c r="F5" s="29"/>
      <c r="G5" s="29"/>
      <c r="H5" s="29"/>
      <c r="I5" s="30"/>
      <c r="K5" t="s">
        <v>232</v>
      </c>
    </row>
    <row r="6" spans="1:11" x14ac:dyDescent="0.25">
      <c r="A6" s="824" t="s">
        <v>129</v>
      </c>
      <c r="B6" s="825"/>
      <c r="C6" s="825"/>
      <c r="D6" s="825"/>
      <c r="E6" s="10" t="s">
        <v>23</v>
      </c>
      <c r="F6" s="31"/>
      <c r="G6" s="31"/>
      <c r="H6" s="31"/>
      <c r="I6" s="32"/>
    </row>
    <row r="7" spans="1:11" ht="15.75" thickBot="1" x14ac:dyDescent="0.3">
      <c r="A7" s="826" t="s">
        <v>170</v>
      </c>
      <c r="B7" s="827"/>
      <c r="C7" s="827"/>
      <c r="D7" s="827"/>
      <c r="E7" s="827"/>
      <c r="F7" s="827"/>
      <c r="G7" s="827"/>
      <c r="H7" s="827"/>
      <c r="I7" s="828"/>
    </row>
    <row r="8" spans="1:11" ht="38.25" x14ac:dyDescent="0.25">
      <c r="A8" s="33" t="s">
        <v>130</v>
      </c>
      <c r="B8" s="34" t="s">
        <v>131</v>
      </c>
      <c r="C8" s="35" t="s">
        <v>132</v>
      </c>
      <c r="D8" s="36" t="s">
        <v>133</v>
      </c>
      <c r="E8" s="37" t="s">
        <v>134</v>
      </c>
      <c r="F8" s="38" t="s">
        <v>135</v>
      </c>
      <c r="G8" s="39" t="s">
        <v>136</v>
      </c>
      <c r="H8" s="39" t="s">
        <v>137</v>
      </c>
      <c r="I8" s="40" t="s">
        <v>138</v>
      </c>
    </row>
    <row r="9" spans="1:11" x14ac:dyDescent="0.25">
      <c r="A9" s="41" t="s">
        <v>176</v>
      </c>
      <c r="B9" s="42">
        <v>41943</v>
      </c>
      <c r="C9" s="43">
        <v>3450</v>
      </c>
      <c r="D9" s="44">
        <v>150</v>
      </c>
      <c r="E9" s="43">
        <f t="shared" ref="E9:E18" si="0">+C9*0.05*F9</f>
        <v>172.5</v>
      </c>
      <c r="F9" s="44">
        <v>1</v>
      </c>
      <c r="G9" s="43">
        <f t="shared" ref="G9:G18" si="1">+C9+D9+E9</f>
        <v>3772.5</v>
      </c>
      <c r="H9" s="45">
        <v>3772.5</v>
      </c>
      <c r="I9" s="46">
        <f>G9-H9</f>
        <v>0</v>
      </c>
    </row>
    <row r="10" spans="1:11" x14ac:dyDescent="0.25">
      <c r="A10" s="41" t="s">
        <v>198</v>
      </c>
      <c r="B10" s="42">
        <v>41943</v>
      </c>
      <c r="C10" s="43">
        <v>3450</v>
      </c>
      <c r="D10" s="44">
        <v>150</v>
      </c>
      <c r="E10" s="43">
        <f t="shared" si="0"/>
        <v>0</v>
      </c>
      <c r="F10" s="44">
        <v>0</v>
      </c>
      <c r="G10" s="43">
        <f t="shared" si="1"/>
        <v>3600</v>
      </c>
      <c r="H10" s="45">
        <v>3600</v>
      </c>
      <c r="I10" s="46">
        <f t="shared" ref="I10:I18" si="2">+I9+G10-H10</f>
        <v>0</v>
      </c>
    </row>
    <row r="11" spans="1:11" x14ac:dyDescent="0.25">
      <c r="A11" s="41" t="s">
        <v>218</v>
      </c>
      <c r="B11" s="42">
        <v>42349</v>
      </c>
      <c r="C11" s="43">
        <v>3450</v>
      </c>
      <c r="D11" s="44">
        <v>150</v>
      </c>
      <c r="E11" s="43">
        <f t="shared" si="0"/>
        <v>172.5</v>
      </c>
      <c r="F11" s="44">
        <v>1</v>
      </c>
      <c r="G11" s="43">
        <f t="shared" si="1"/>
        <v>3772.5</v>
      </c>
      <c r="H11" s="43">
        <v>3772.5</v>
      </c>
      <c r="I11" s="46">
        <f t="shared" si="2"/>
        <v>0</v>
      </c>
    </row>
    <row r="12" spans="1:11" x14ac:dyDescent="0.25">
      <c r="A12" s="41" t="s">
        <v>219</v>
      </c>
      <c r="B12" s="42">
        <v>42349</v>
      </c>
      <c r="C12" s="44">
        <v>3450</v>
      </c>
      <c r="D12" s="44">
        <v>0</v>
      </c>
      <c r="E12" s="43">
        <f t="shared" si="0"/>
        <v>0</v>
      </c>
      <c r="F12" s="44">
        <v>0</v>
      </c>
      <c r="G12" s="43">
        <f t="shared" si="1"/>
        <v>3450</v>
      </c>
      <c r="H12" s="43">
        <v>3450</v>
      </c>
      <c r="I12" s="46">
        <f t="shared" si="2"/>
        <v>0</v>
      </c>
    </row>
    <row r="13" spans="1:11" x14ac:dyDescent="0.25">
      <c r="A13" s="41" t="s">
        <v>53</v>
      </c>
      <c r="B13" s="42">
        <v>42062</v>
      </c>
      <c r="C13" s="44">
        <v>3450</v>
      </c>
      <c r="D13" s="44">
        <v>150</v>
      </c>
      <c r="E13" s="43">
        <f t="shared" si="0"/>
        <v>172.5</v>
      </c>
      <c r="F13" s="44">
        <v>1</v>
      </c>
      <c r="G13" s="43">
        <f t="shared" si="1"/>
        <v>3772.5</v>
      </c>
      <c r="H13" s="43">
        <v>3772.5</v>
      </c>
      <c r="I13" s="46">
        <f t="shared" si="2"/>
        <v>0</v>
      </c>
    </row>
    <row r="14" spans="1:11" x14ac:dyDescent="0.25">
      <c r="A14" s="41" t="s">
        <v>220</v>
      </c>
      <c r="B14" s="42">
        <v>42062</v>
      </c>
      <c r="C14" s="44">
        <v>3450</v>
      </c>
      <c r="D14" s="44">
        <v>150</v>
      </c>
      <c r="E14" s="43">
        <f t="shared" si="0"/>
        <v>0</v>
      </c>
      <c r="F14" s="44">
        <v>0</v>
      </c>
      <c r="G14" s="43">
        <f t="shared" si="1"/>
        <v>3600</v>
      </c>
      <c r="H14" s="43">
        <v>3600</v>
      </c>
      <c r="I14" s="46">
        <f t="shared" si="2"/>
        <v>0</v>
      </c>
    </row>
    <row r="15" spans="1:11" x14ac:dyDescent="0.25">
      <c r="A15" s="41" t="s">
        <v>4</v>
      </c>
      <c r="B15" s="42">
        <v>42109</v>
      </c>
      <c r="C15" s="44">
        <v>3450</v>
      </c>
      <c r="D15" s="44">
        <v>150</v>
      </c>
      <c r="E15" s="44">
        <f t="shared" si="0"/>
        <v>172.5</v>
      </c>
      <c r="F15" s="44">
        <v>1</v>
      </c>
      <c r="G15" s="43">
        <f t="shared" si="1"/>
        <v>3772.5</v>
      </c>
      <c r="H15" s="44">
        <v>3772.5</v>
      </c>
      <c r="I15" s="46">
        <f t="shared" si="2"/>
        <v>0</v>
      </c>
    </row>
    <row r="16" spans="1:11" x14ac:dyDescent="0.25">
      <c r="A16" s="41" t="s">
        <v>27</v>
      </c>
      <c r="B16" s="42">
        <v>42109</v>
      </c>
      <c r="C16" s="44">
        <v>3450</v>
      </c>
      <c r="D16" s="44">
        <v>0</v>
      </c>
      <c r="E16" s="44">
        <f t="shared" si="0"/>
        <v>0</v>
      </c>
      <c r="F16" s="44"/>
      <c r="G16" s="43">
        <f t="shared" si="1"/>
        <v>3450</v>
      </c>
      <c r="H16" s="44">
        <v>3450</v>
      </c>
      <c r="I16" s="46">
        <f t="shared" si="2"/>
        <v>0</v>
      </c>
    </row>
    <row r="17" spans="1:9" x14ac:dyDescent="0.25">
      <c r="A17" s="41" t="s">
        <v>46</v>
      </c>
      <c r="B17" s="42">
        <v>42130</v>
      </c>
      <c r="C17" s="44">
        <v>3450</v>
      </c>
      <c r="D17" s="44">
        <v>0</v>
      </c>
      <c r="E17" s="44">
        <f t="shared" si="0"/>
        <v>0</v>
      </c>
      <c r="F17" s="44">
        <v>0</v>
      </c>
      <c r="G17" s="66">
        <f t="shared" si="1"/>
        <v>3450</v>
      </c>
      <c r="H17" s="44">
        <v>3450</v>
      </c>
      <c r="I17" s="46">
        <f t="shared" si="2"/>
        <v>0</v>
      </c>
    </row>
    <row r="18" spans="1:9" x14ac:dyDescent="0.25">
      <c r="A18" s="41" t="s">
        <v>47</v>
      </c>
      <c r="B18" s="42">
        <v>42170</v>
      </c>
      <c r="C18" s="44">
        <v>3450</v>
      </c>
      <c r="D18" s="44"/>
      <c r="E18" s="44">
        <f t="shared" si="0"/>
        <v>0</v>
      </c>
      <c r="F18" s="44"/>
      <c r="G18" s="66">
        <f t="shared" si="1"/>
        <v>3450</v>
      </c>
      <c r="H18" s="44">
        <v>3450</v>
      </c>
      <c r="I18" s="46">
        <f t="shared" si="2"/>
        <v>0</v>
      </c>
    </row>
    <row r="19" spans="1:9" ht="15.75" thickBot="1" x14ac:dyDescent="0.3">
      <c r="A19" s="47" t="s">
        <v>139</v>
      </c>
      <c r="B19" s="48"/>
      <c r="C19" s="49"/>
      <c r="D19" s="49"/>
      <c r="E19" s="49"/>
      <c r="F19" s="49"/>
      <c r="G19" s="50"/>
      <c r="H19" s="52"/>
      <c r="I19" s="51">
        <f>I18</f>
        <v>0</v>
      </c>
    </row>
    <row r="22" spans="1:9" ht="15.75" thickBot="1" x14ac:dyDescent="0.3"/>
    <row r="23" spans="1:9" ht="15.75" thickBot="1" x14ac:dyDescent="0.3">
      <c r="A23" s="821" t="s">
        <v>128</v>
      </c>
      <c r="B23" s="822"/>
      <c r="C23" s="822"/>
      <c r="D23" s="822"/>
      <c r="E23" s="822"/>
      <c r="F23" s="822"/>
      <c r="G23" s="822"/>
      <c r="H23" s="822"/>
      <c r="I23" s="823"/>
    </row>
    <row r="24" spans="1:9" x14ac:dyDescent="0.25">
      <c r="A24" s="28"/>
      <c r="B24" s="29"/>
      <c r="C24" s="29"/>
      <c r="D24" s="29"/>
      <c r="E24" s="29"/>
      <c r="F24" s="29"/>
      <c r="G24" s="29"/>
      <c r="H24" s="29"/>
      <c r="I24" s="30"/>
    </row>
    <row r="25" spans="1:9" x14ac:dyDescent="0.25">
      <c r="A25" s="824" t="s">
        <v>129</v>
      </c>
      <c r="B25" s="825"/>
      <c r="C25" s="825"/>
      <c r="D25" s="825"/>
      <c r="E25" s="10" t="s">
        <v>20</v>
      </c>
      <c r="F25" s="31"/>
      <c r="G25" s="31"/>
      <c r="H25" s="31"/>
      <c r="I25" s="32"/>
    </row>
    <row r="26" spans="1:9" ht="15.75" thickBot="1" x14ac:dyDescent="0.3">
      <c r="A26" s="826" t="s">
        <v>170</v>
      </c>
      <c r="B26" s="827"/>
      <c r="C26" s="827"/>
      <c r="D26" s="827"/>
      <c r="E26" s="827"/>
      <c r="F26" s="827"/>
      <c r="G26" s="827"/>
      <c r="H26" s="827"/>
      <c r="I26" s="828"/>
    </row>
    <row r="27" spans="1:9" ht="38.25" x14ac:dyDescent="0.25">
      <c r="A27" s="33" t="s">
        <v>130</v>
      </c>
      <c r="B27" s="34" t="s">
        <v>131</v>
      </c>
      <c r="C27" s="35" t="s">
        <v>132</v>
      </c>
      <c r="D27" s="36" t="s">
        <v>133</v>
      </c>
      <c r="E27" s="37" t="s">
        <v>134</v>
      </c>
      <c r="F27" s="38" t="s">
        <v>135</v>
      </c>
      <c r="G27" s="39" t="s">
        <v>136</v>
      </c>
      <c r="H27" s="39" t="s">
        <v>137</v>
      </c>
      <c r="I27" s="40" t="s">
        <v>138</v>
      </c>
    </row>
    <row r="28" spans="1:9" x14ac:dyDescent="0.25">
      <c r="A28" s="41" t="s">
        <v>4</v>
      </c>
      <c r="B28" s="42">
        <v>42115</v>
      </c>
      <c r="C28" s="43">
        <v>3450</v>
      </c>
      <c r="D28" s="44">
        <v>150</v>
      </c>
      <c r="E28" s="43">
        <f t="shared" ref="E28:E33" si="3">+C28*0.05*F28</f>
        <v>172.5</v>
      </c>
      <c r="F28" s="44">
        <v>1</v>
      </c>
      <c r="G28" s="43">
        <f t="shared" ref="G28:G33" si="4">+C28+D28+E28</f>
        <v>3772.5</v>
      </c>
      <c r="H28" s="45">
        <v>3772.5</v>
      </c>
      <c r="I28" s="46">
        <f>+G28-H28</f>
        <v>0</v>
      </c>
    </row>
    <row r="29" spans="1:9" x14ac:dyDescent="0.25">
      <c r="A29" s="41" t="s">
        <v>27</v>
      </c>
      <c r="B29" s="42">
        <v>42115</v>
      </c>
      <c r="C29" s="43">
        <v>3450</v>
      </c>
      <c r="D29" s="44">
        <v>150</v>
      </c>
      <c r="E29" s="43">
        <f t="shared" si="3"/>
        <v>0</v>
      </c>
      <c r="F29" s="44"/>
      <c r="G29" s="43">
        <f t="shared" si="4"/>
        <v>3600</v>
      </c>
      <c r="H29" s="45">
        <v>3600</v>
      </c>
      <c r="I29" s="46">
        <f>+I28+G29-H29</f>
        <v>0</v>
      </c>
    </row>
    <row r="30" spans="1:9" x14ac:dyDescent="0.25">
      <c r="A30" s="41" t="s">
        <v>46</v>
      </c>
      <c r="B30" s="42">
        <v>42153</v>
      </c>
      <c r="C30" s="43">
        <v>3450</v>
      </c>
      <c r="D30" s="44">
        <v>150</v>
      </c>
      <c r="E30" s="43">
        <f t="shared" si="3"/>
        <v>0</v>
      </c>
      <c r="F30" s="44">
        <v>0</v>
      </c>
      <c r="G30" s="43">
        <f t="shared" si="4"/>
        <v>3600</v>
      </c>
      <c r="H30" s="45">
        <v>3450</v>
      </c>
      <c r="I30" s="46">
        <f>+I29+G30-H30</f>
        <v>150</v>
      </c>
    </row>
    <row r="31" spans="1:9" x14ac:dyDescent="0.25">
      <c r="A31" s="41" t="s">
        <v>47</v>
      </c>
      <c r="B31" s="42"/>
      <c r="C31" s="43">
        <v>3450</v>
      </c>
      <c r="D31" s="44">
        <v>150</v>
      </c>
      <c r="E31" s="43">
        <f t="shared" si="3"/>
        <v>172.5</v>
      </c>
      <c r="F31" s="44">
        <v>1</v>
      </c>
      <c r="G31" s="43">
        <f t="shared" si="4"/>
        <v>3772.5</v>
      </c>
      <c r="H31" s="45"/>
      <c r="I31" s="46">
        <f>+I30+G31-H31</f>
        <v>3922.5</v>
      </c>
    </row>
    <row r="32" spans="1:9" x14ac:dyDescent="0.25">
      <c r="A32" s="41" t="s">
        <v>48</v>
      </c>
      <c r="B32" s="42"/>
      <c r="C32" s="44">
        <v>3450</v>
      </c>
      <c r="D32" s="44">
        <v>150</v>
      </c>
      <c r="E32" s="43">
        <f t="shared" si="3"/>
        <v>0</v>
      </c>
      <c r="F32" s="44"/>
      <c r="G32" s="66">
        <f t="shared" si="4"/>
        <v>3600</v>
      </c>
      <c r="H32" s="66"/>
      <c r="I32" s="46">
        <f>+I31+G32-H32</f>
        <v>7522.5</v>
      </c>
    </row>
    <row r="33" spans="1:9" x14ac:dyDescent="0.25">
      <c r="A33" s="41" t="s">
        <v>171</v>
      </c>
      <c r="B33" s="42"/>
      <c r="C33" s="44">
        <v>3450</v>
      </c>
      <c r="D33" s="44">
        <v>-207</v>
      </c>
      <c r="E33" s="43">
        <f t="shared" si="3"/>
        <v>0</v>
      </c>
      <c r="F33" s="44"/>
      <c r="G33" s="66">
        <f t="shared" si="4"/>
        <v>3243</v>
      </c>
      <c r="H33" s="66"/>
      <c r="I33" s="46">
        <f>+I32+G33-H33</f>
        <v>10765.5</v>
      </c>
    </row>
    <row r="34" spans="1:9" ht="15.75" thickBot="1" x14ac:dyDescent="0.3">
      <c r="A34" s="47" t="s">
        <v>139</v>
      </c>
      <c r="B34" s="48"/>
      <c r="C34" s="49"/>
      <c r="D34" s="49"/>
      <c r="E34" s="49"/>
      <c r="F34" s="49"/>
      <c r="G34" s="50"/>
      <c r="H34" s="52"/>
      <c r="I34" s="51">
        <f>I33</f>
        <v>10765.5</v>
      </c>
    </row>
    <row r="36" spans="1:9" ht="15.75" thickBot="1" x14ac:dyDescent="0.3"/>
    <row r="37" spans="1:9" ht="15.75" thickBot="1" x14ac:dyDescent="0.3">
      <c r="A37" s="821" t="s">
        <v>128</v>
      </c>
      <c r="B37" s="822"/>
      <c r="C37" s="822"/>
      <c r="D37" s="822"/>
      <c r="E37" s="822"/>
      <c r="F37" s="822"/>
      <c r="G37" s="822"/>
      <c r="H37" s="822"/>
      <c r="I37" s="823"/>
    </row>
    <row r="38" spans="1:9" x14ac:dyDescent="0.25">
      <c r="A38" s="28"/>
      <c r="B38" s="29"/>
      <c r="C38" s="29"/>
      <c r="D38" s="29"/>
      <c r="E38" s="29"/>
      <c r="F38" s="29"/>
      <c r="G38" s="29"/>
      <c r="H38" s="29"/>
      <c r="I38" s="30"/>
    </row>
    <row r="39" spans="1:9" x14ac:dyDescent="0.25">
      <c r="A39" s="824" t="s">
        <v>129</v>
      </c>
      <c r="B39" s="825"/>
      <c r="C39" s="825"/>
      <c r="D39" s="825"/>
      <c r="E39" s="10" t="s">
        <v>221</v>
      </c>
      <c r="F39" s="31"/>
      <c r="G39" s="31"/>
      <c r="H39" s="31"/>
      <c r="I39" s="32"/>
    </row>
    <row r="40" spans="1:9" ht="15.75" thickBot="1" x14ac:dyDescent="0.3">
      <c r="A40" s="826" t="s">
        <v>170</v>
      </c>
      <c r="B40" s="827"/>
      <c r="C40" s="827"/>
      <c r="D40" s="827"/>
      <c r="E40" s="827"/>
      <c r="F40" s="827"/>
      <c r="G40" s="827"/>
      <c r="H40" s="827"/>
      <c r="I40" s="828"/>
    </row>
    <row r="41" spans="1:9" ht="38.25" x14ac:dyDescent="0.25">
      <c r="A41" s="33" t="s">
        <v>130</v>
      </c>
      <c r="B41" s="34" t="s">
        <v>131</v>
      </c>
      <c r="C41" s="35" t="s">
        <v>132</v>
      </c>
      <c r="D41" s="36" t="s">
        <v>133</v>
      </c>
      <c r="E41" s="37" t="s">
        <v>134</v>
      </c>
      <c r="F41" s="38" t="s">
        <v>135</v>
      </c>
      <c r="G41" s="39" t="s">
        <v>136</v>
      </c>
      <c r="H41" s="39" t="s">
        <v>137</v>
      </c>
      <c r="I41" s="40" t="s">
        <v>138</v>
      </c>
    </row>
    <row r="42" spans="1:9" x14ac:dyDescent="0.25">
      <c r="A42" s="41" t="s">
        <v>198</v>
      </c>
      <c r="B42" s="42">
        <v>41995</v>
      </c>
      <c r="C42" s="43">
        <v>3450</v>
      </c>
      <c r="D42" s="44">
        <v>150</v>
      </c>
      <c r="E42" s="43">
        <f>+C42*0.05*F42</f>
        <v>345</v>
      </c>
      <c r="F42" s="44">
        <v>2</v>
      </c>
      <c r="G42" s="43">
        <f>+C42+D42+E42</f>
        <v>3945</v>
      </c>
      <c r="H42" s="45">
        <v>3945</v>
      </c>
      <c r="I42" s="46">
        <f>+G42-H42</f>
        <v>0</v>
      </c>
    </row>
    <row r="43" spans="1:9" x14ac:dyDescent="0.25">
      <c r="A43" s="41" t="s">
        <v>218</v>
      </c>
      <c r="B43" s="42">
        <v>41995</v>
      </c>
      <c r="C43" s="43">
        <v>3450</v>
      </c>
      <c r="D43" s="44">
        <v>150</v>
      </c>
      <c r="E43" s="43">
        <f>+C43*0.05*F43</f>
        <v>172.5</v>
      </c>
      <c r="F43" s="44">
        <v>1</v>
      </c>
      <c r="G43" s="43">
        <f>+C43+D43+E43</f>
        <v>3772.5</v>
      </c>
      <c r="H43" s="45">
        <v>3772.5</v>
      </c>
      <c r="I43" s="46">
        <f>+I42+G43-H43</f>
        <v>0</v>
      </c>
    </row>
    <row r="44" spans="1:9" x14ac:dyDescent="0.25">
      <c r="A44" s="41" t="s">
        <v>219</v>
      </c>
      <c r="B44" s="42">
        <v>41995</v>
      </c>
      <c r="C44" s="43">
        <v>3450</v>
      </c>
      <c r="D44" s="44">
        <v>150</v>
      </c>
      <c r="E44" s="43">
        <f t="shared" ref="E44:E51" si="5">+C44*0.05*F44</f>
        <v>0</v>
      </c>
      <c r="F44" s="44">
        <v>0</v>
      </c>
      <c r="G44" s="43">
        <f>+C44+D44+E44</f>
        <v>3600</v>
      </c>
      <c r="H44" s="45">
        <v>3105</v>
      </c>
      <c r="I44" s="46">
        <f>+I43+G44-H44</f>
        <v>495</v>
      </c>
    </row>
    <row r="45" spans="1:9" x14ac:dyDescent="0.25">
      <c r="A45" s="41" t="s">
        <v>53</v>
      </c>
      <c r="B45" s="42">
        <v>42009</v>
      </c>
      <c r="C45" s="44">
        <v>3450</v>
      </c>
      <c r="D45" s="44">
        <v>-207</v>
      </c>
      <c r="E45" s="43">
        <f t="shared" si="5"/>
        <v>0</v>
      </c>
      <c r="F45" s="44">
        <v>0</v>
      </c>
      <c r="G45" s="43">
        <f>+C45+D45+E45</f>
        <v>3243</v>
      </c>
      <c r="H45" s="66">
        <v>3243</v>
      </c>
      <c r="I45" s="46">
        <f>+I44+G45-H45</f>
        <v>495</v>
      </c>
    </row>
    <row r="46" spans="1:9" x14ac:dyDescent="0.25">
      <c r="A46" s="41" t="s">
        <v>53</v>
      </c>
      <c r="B46" s="42">
        <v>42023</v>
      </c>
      <c r="C46" s="44"/>
      <c r="D46" s="44"/>
      <c r="E46" s="43">
        <f t="shared" si="5"/>
        <v>0</v>
      </c>
      <c r="F46" s="44">
        <v>0</v>
      </c>
      <c r="G46" s="43">
        <f t="shared" ref="G46:G53" si="6">+C46+D46+E46</f>
        <v>0</v>
      </c>
      <c r="H46" s="45">
        <v>495</v>
      </c>
      <c r="I46" s="46">
        <f>+I45+G46-H46</f>
        <v>0</v>
      </c>
    </row>
    <row r="47" spans="1:9" x14ac:dyDescent="0.25">
      <c r="A47" s="41" t="s">
        <v>220</v>
      </c>
      <c r="B47" s="42">
        <v>42052</v>
      </c>
      <c r="C47" s="44">
        <v>3450</v>
      </c>
      <c r="D47" s="44">
        <v>150</v>
      </c>
      <c r="E47" s="43">
        <f t="shared" si="5"/>
        <v>0</v>
      </c>
      <c r="F47" s="44">
        <v>0</v>
      </c>
      <c r="G47" s="43">
        <f t="shared" si="6"/>
        <v>3600</v>
      </c>
      <c r="H47" s="43">
        <v>3450</v>
      </c>
      <c r="I47" s="46">
        <f t="shared" ref="I47:I53" si="7">+I46+G47-H47</f>
        <v>150</v>
      </c>
    </row>
    <row r="48" spans="1:9" x14ac:dyDescent="0.25">
      <c r="A48" s="41" t="s">
        <v>4</v>
      </c>
      <c r="B48" s="42">
        <v>42068</v>
      </c>
      <c r="C48" s="44">
        <v>3450</v>
      </c>
      <c r="D48" s="44">
        <v>-207</v>
      </c>
      <c r="E48" s="43">
        <f t="shared" si="5"/>
        <v>0</v>
      </c>
      <c r="F48" s="44">
        <v>0</v>
      </c>
      <c r="G48" s="43">
        <f t="shared" si="6"/>
        <v>3243</v>
      </c>
      <c r="H48" s="43">
        <v>3243</v>
      </c>
      <c r="I48" s="46">
        <f t="shared" si="7"/>
        <v>150</v>
      </c>
    </row>
    <row r="49" spans="1:9" x14ac:dyDescent="0.25">
      <c r="A49" s="41" t="s">
        <v>27</v>
      </c>
      <c r="B49" s="42">
        <v>42095</v>
      </c>
      <c r="C49" s="44">
        <v>3450</v>
      </c>
      <c r="D49" s="44">
        <v>-207</v>
      </c>
      <c r="E49" s="43">
        <f t="shared" si="5"/>
        <v>0</v>
      </c>
      <c r="F49" s="44">
        <v>0</v>
      </c>
      <c r="G49" s="43">
        <f t="shared" si="6"/>
        <v>3243</v>
      </c>
      <c r="H49" s="43">
        <v>3243</v>
      </c>
      <c r="I49" s="46">
        <f t="shared" si="7"/>
        <v>150</v>
      </c>
    </row>
    <row r="50" spans="1:9" x14ac:dyDescent="0.25">
      <c r="A50" s="41" t="s">
        <v>46</v>
      </c>
      <c r="B50" s="42">
        <v>42174</v>
      </c>
      <c r="C50" s="44">
        <v>3450</v>
      </c>
      <c r="D50" s="44">
        <v>150</v>
      </c>
      <c r="E50" s="43">
        <f t="shared" si="5"/>
        <v>172.5</v>
      </c>
      <c r="F50" s="44">
        <v>1</v>
      </c>
      <c r="G50" s="43">
        <f t="shared" si="6"/>
        <v>3772.5</v>
      </c>
      <c r="H50" s="43">
        <v>3450</v>
      </c>
      <c r="I50" s="46">
        <f t="shared" si="7"/>
        <v>472.5</v>
      </c>
    </row>
    <row r="51" spans="1:9" x14ac:dyDescent="0.25">
      <c r="A51" s="41" t="s">
        <v>47</v>
      </c>
      <c r="B51" s="42">
        <v>42208</v>
      </c>
      <c r="C51" s="44">
        <v>3450</v>
      </c>
      <c r="D51" s="44">
        <v>150</v>
      </c>
      <c r="E51" s="44">
        <f t="shared" si="5"/>
        <v>172.5</v>
      </c>
      <c r="F51" s="44">
        <v>1</v>
      </c>
      <c r="G51" s="43">
        <f t="shared" si="6"/>
        <v>3772.5</v>
      </c>
      <c r="H51" s="43">
        <v>3450</v>
      </c>
      <c r="I51" s="46">
        <f t="shared" si="7"/>
        <v>795</v>
      </c>
    </row>
    <row r="52" spans="1:9" x14ac:dyDescent="0.25">
      <c r="A52" s="41" t="s">
        <v>48</v>
      </c>
      <c r="B52" s="42">
        <v>42208</v>
      </c>
      <c r="C52" s="44">
        <v>3450</v>
      </c>
      <c r="D52" s="44">
        <v>150</v>
      </c>
      <c r="E52" s="71"/>
      <c r="F52" s="44"/>
      <c r="G52" s="43">
        <f t="shared" si="6"/>
        <v>3600</v>
      </c>
      <c r="H52" s="43">
        <v>3450</v>
      </c>
      <c r="I52" s="46">
        <f t="shared" si="7"/>
        <v>945</v>
      </c>
    </row>
    <row r="53" spans="1:9" x14ac:dyDescent="0.25">
      <c r="A53" s="41" t="s">
        <v>171</v>
      </c>
      <c r="B53" s="42">
        <v>42228</v>
      </c>
      <c r="C53" s="44">
        <v>3450</v>
      </c>
      <c r="D53" s="44"/>
      <c r="E53" s="71"/>
      <c r="F53" s="44"/>
      <c r="G53" s="43">
        <f t="shared" si="6"/>
        <v>3450</v>
      </c>
      <c r="H53" s="43">
        <v>4395</v>
      </c>
      <c r="I53" s="46">
        <f t="shared" si="7"/>
        <v>0</v>
      </c>
    </row>
    <row r="54" spans="1:9" ht="15.75" thickBot="1" x14ac:dyDescent="0.3">
      <c r="A54" s="47" t="s">
        <v>139</v>
      </c>
      <c r="B54" s="48"/>
      <c r="C54" s="49"/>
      <c r="D54" s="49"/>
      <c r="E54" s="49"/>
      <c r="F54" s="49"/>
      <c r="G54" s="50"/>
      <c r="H54" s="43"/>
      <c r="I54" s="51">
        <f>I53</f>
        <v>0</v>
      </c>
    </row>
    <row r="59" spans="1:9" ht="15.75" thickBot="1" x14ac:dyDescent="0.3"/>
    <row r="60" spans="1:9" ht="15.75" thickBot="1" x14ac:dyDescent="0.3">
      <c r="A60" s="821" t="s">
        <v>128</v>
      </c>
      <c r="B60" s="822"/>
      <c r="C60" s="822"/>
      <c r="D60" s="822"/>
      <c r="E60" s="822"/>
      <c r="F60" s="822"/>
      <c r="G60" s="822"/>
      <c r="H60" s="822"/>
      <c r="I60" s="823"/>
    </row>
    <row r="61" spans="1:9" x14ac:dyDescent="0.25">
      <c r="A61" s="28"/>
      <c r="B61" s="29"/>
      <c r="C61" s="29"/>
      <c r="D61" s="29"/>
      <c r="E61" s="29"/>
      <c r="F61" s="29"/>
      <c r="G61" s="29"/>
      <c r="H61" s="29"/>
      <c r="I61" s="30"/>
    </row>
    <row r="62" spans="1:9" x14ac:dyDescent="0.25">
      <c r="A62" s="824" t="s">
        <v>129</v>
      </c>
      <c r="B62" s="825"/>
      <c r="C62" s="825"/>
      <c r="D62" s="825"/>
      <c r="E62" s="31" t="s">
        <v>26</v>
      </c>
      <c r="F62" s="31"/>
      <c r="G62" s="31"/>
      <c r="H62" s="31"/>
      <c r="I62" s="32"/>
    </row>
    <row r="63" spans="1:9" ht="15.75" thickBot="1" x14ac:dyDescent="0.3">
      <c r="A63" s="826" t="s">
        <v>170</v>
      </c>
      <c r="B63" s="827"/>
      <c r="C63" s="827"/>
      <c r="D63" s="827"/>
      <c r="E63" s="827"/>
      <c r="F63" s="827"/>
      <c r="G63" s="827"/>
      <c r="H63" s="827"/>
      <c r="I63" s="828"/>
    </row>
    <row r="64" spans="1:9" ht="38.25" x14ac:dyDescent="0.25">
      <c r="A64" s="33" t="s">
        <v>130</v>
      </c>
      <c r="B64" s="34" t="s">
        <v>131</v>
      </c>
      <c r="C64" s="35" t="s">
        <v>132</v>
      </c>
      <c r="D64" s="36" t="s">
        <v>133</v>
      </c>
      <c r="E64" s="37" t="s">
        <v>134</v>
      </c>
      <c r="F64" s="38" t="s">
        <v>135</v>
      </c>
      <c r="G64" s="39" t="s">
        <v>136</v>
      </c>
      <c r="H64" s="39" t="s">
        <v>137</v>
      </c>
      <c r="I64" s="40" t="s">
        <v>138</v>
      </c>
    </row>
    <row r="65" spans="1:9" x14ac:dyDescent="0.25">
      <c r="A65" s="41" t="s">
        <v>220</v>
      </c>
      <c r="B65" s="42">
        <v>42083</v>
      </c>
      <c r="C65" s="43">
        <v>3450</v>
      </c>
      <c r="D65" s="44">
        <v>150</v>
      </c>
      <c r="E65" s="43">
        <f t="shared" ref="E65:E71" si="8">+C65*0.05*F65</f>
        <v>172.5</v>
      </c>
      <c r="F65" s="44">
        <v>1</v>
      </c>
      <c r="G65" s="43">
        <f t="shared" ref="G65:G71" si="9">+C65+D65+E65</f>
        <v>3772.5</v>
      </c>
      <c r="H65" s="45">
        <v>3772.5</v>
      </c>
      <c r="I65" s="46">
        <f>G65-H65</f>
        <v>0</v>
      </c>
    </row>
    <row r="66" spans="1:9" x14ac:dyDescent="0.25">
      <c r="A66" s="41" t="s">
        <v>4</v>
      </c>
      <c r="B66" s="42">
        <v>42083</v>
      </c>
      <c r="C66" s="43">
        <v>3450</v>
      </c>
      <c r="D66" s="44">
        <v>150</v>
      </c>
      <c r="E66" s="43">
        <f t="shared" si="8"/>
        <v>0</v>
      </c>
      <c r="F66" s="44">
        <v>0</v>
      </c>
      <c r="G66" s="43">
        <f t="shared" si="9"/>
        <v>3600</v>
      </c>
      <c r="H66" s="45">
        <v>3450</v>
      </c>
      <c r="I66" s="46">
        <f t="shared" ref="I66:I71" si="10">+I65+G66-H66</f>
        <v>150</v>
      </c>
    </row>
    <row r="67" spans="1:9" x14ac:dyDescent="0.25">
      <c r="A67" s="41" t="s">
        <v>27</v>
      </c>
      <c r="B67" s="42">
        <v>42167</v>
      </c>
      <c r="C67" s="43">
        <v>3450</v>
      </c>
      <c r="D67" s="44">
        <v>150</v>
      </c>
      <c r="E67" s="43">
        <f t="shared" si="8"/>
        <v>345</v>
      </c>
      <c r="F67" s="44">
        <v>2</v>
      </c>
      <c r="G67" s="43">
        <f t="shared" si="9"/>
        <v>3945</v>
      </c>
      <c r="H67" s="45">
        <v>4095</v>
      </c>
      <c r="I67" s="46">
        <f t="shared" si="10"/>
        <v>0</v>
      </c>
    </row>
    <row r="68" spans="1:9" x14ac:dyDescent="0.25">
      <c r="A68" s="41" t="s">
        <v>46</v>
      </c>
      <c r="B68" s="42">
        <v>42202</v>
      </c>
      <c r="C68" s="44">
        <v>3450</v>
      </c>
      <c r="D68" s="44">
        <v>150</v>
      </c>
      <c r="E68" s="43">
        <f t="shared" si="8"/>
        <v>345</v>
      </c>
      <c r="F68" s="44">
        <v>2</v>
      </c>
      <c r="G68" s="43">
        <f t="shared" si="9"/>
        <v>3945</v>
      </c>
      <c r="H68" s="66">
        <v>4095</v>
      </c>
      <c r="I68" s="46">
        <f t="shared" si="10"/>
        <v>-150</v>
      </c>
    </row>
    <row r="69" spans="1:9" x14ac:dyDescent="0.25">
      <c r="A69" s="41" t="s">
        <v>47</v>
      </c>
      <c r="B69" s="42">
        <v>42202</v>
      </c>
      <c r="C69" s="44">
        <v>3450</v>
      </c>
      <c r="D69" s="44">
        <v>150</v>
      </c>
      <c r="E69" s="44">
        <f t="shared" si="8"/>
        <v>172.5</v>
      </c>
      <c r="F69" s="44">
        <v>1</v>
      </c>
      <c r="G69" s="66">
        <f t="shared" si="9"/>
        <v>3772.5</v>
      </c>
      <c r="H69" s="66">
        <v>3772.5</v>
      </c>
      <c r="I69" s="46">
        <f t="shared" si="10"/>
        <v>-150</v>
      </c>
    </row>
    <row r="70" spans="1:9" x14ac:dyDescent="0.25">
      <c r="A70" s="41" t="s">
        <v>48</v>
      </c>
      <c r="B70" s="42"/>
      <c r="C70" s="44">
        <v>3450</v>
      </c>
      <c r="D70" s="44">
        <v>150</v>
      </c>
      <c r="E70" s="44">
        <f t="shared" si="8"/>
        <v>172.5</v>
      </c>
      <c r="F70" s="44">
        <v>1</v>
      </c>
      <c r="G70" s="66">
        <f t="shared" si="9"/>
        <v>3772.5</v>
      </c>
      <c r="H70" s="66"/>
      <c r="I70" s="46">
        <f t="shared" si="10"/>
        <v>3622.5</v>
      </c>
    </row>
    <row r="71" spans="1:9" x14ac:dyDescent="0.25">
      <c r="A71" s="41" t="s">
        <v>171</v>
      </c>
      <c r="B71" s="42"/>
      <c r="C71" s="44">
        <v>3450</v>
      </c>
      <c r="D71" s="44"/>
      <c r="E71" s="44">
        <f t="shared" si="8"/>
        <v>0</v>
      </c>
      <c r="F71" s="44"/>
      <c r="G71" s="66">
        <f t="shared" si="9"/>
        <v>3450</v>
      </c>
      <c r="H71" s="66"/>
      <c r="I71" s="46">
        <f t="shared" si="10"/>
        <v>7072.5</v>
      </c>
    </row>
    <row r="72" spans="1:9" ht="15.75" thickBot="1" x14ac:dyDescent="0.3">
      <c r="A72" s="47" t="s">
        <v>139</v>
      </c>
      <c r="B72" s="48"/>
      <c r="C72" s="49"/>
      <c r="D72" s="49"/>
      <c r="E72" s="49"/>
      <c r="F72" s="49"/>
      <c r="G72" s="50"/>
      <c r="H72" s="52"/>
      <c r="I72" s="75">
        <f>I71</f>
        <v>7072.5</v>
      </c>
    </row>
    <row r="74" spans="1:9" ht="15.75" thickBot="1" x14ac:dyDescent="0.3"/>
    <row r="75" spans="1:9" ht="15.75" thickBot="1" x14ac:dyDescent="0.3">
      <c r="A75" s="821" t="s">
        <v>128</v>
      </c>
      <c r="B75" s="822"/>
      <c r="C75" s="822"/>
      <c r="D75" s="822"/>
      <c r="E75" s="822"/>
      <c r="F75" s="822"/>
      <c r="G75" s="822"/>
      <c r="H75" s="822"/>
      <c r="I75" s="823"/>
    </row>
    <row r="76" spans="1:9" x14ac:dyDescent="0.25">
      <c r="A76" s="28"/>
      <c r="B76" s="29"/>
      <c r="C76" s="29"/>
      <c r="D76" s="29"/>
      <c r="E76" s="29"/>
      <c r="F76" s="29"/>
      <c r="G76" s="29"/>
      <c r="H76" s="29"/>
      <c r="I76" s="30"/>
    </row>
    <row r="77" spans="1:9" x14ac:dyDescent="0.25">
      <c r="A77" s="824" t="s">
        <v>129</v>
      </c>
      <c r="B77" s="825"/>
      <c r="C77" s="825"/>
      <c r="D77" s="825"/>
      <c r="E77" s="31" t="s">
        <v>268</v>
      </c>
      <c r="F77" s="31"/>
      <c r="G77" s="31"/>
      <c r="H77" s="31"/>
      <c r="I77" s="32"/>
    </row>
    <row r="78" spans="1:9" ht="15.75" thickBot="1" x14ac:dyDescent="0.3">
      <c r="A78" s="826" t="s">
        <v>170</v>
      </c>
      <c r="B78" s="827"/>
      <c r="C78" s="827"/>
      <c r="D78" s="827"/>
      <c r="E78" s="827"/>
      <c r="F78" s="827"/>
      <c r="G78" s="827"/>
      <c r="H78" s="827"/>
      <c r="I78" s="828"/>
    </row>
    <row r="79" spans="1:9" ht="38.25" x14ac:dyDescent="0.25">
      <c r="A79" s="33" t="s">
        <v>130</v>
      </c>
      <c r="B79" s="34" t="s">
        <v>131</v>
      </c>
      <c r="C79" s="35" t="s">
        <v>132</v>
      </c>
      <c r="D79" s="36" t="s">
        <v>133</v>
      </c>
      <c r="E79" s="37" t="s">
        <v>134</v>
      </c>
      <c r="F79" s="38" t="s">
        <v>135</v>
      </c>
      <c r="G79" s="39" t="s">
        <v>136</v>
      </c>
      <c r="H79" s="39" t="s">
        <v>137</v>
      </c>
      <c r="I79" s="40" t="s">
        <v>138</v>
      </c>
    </row>
    <row r="80" spans="1:9" x14ac:dyDescent="0.25">
      <c r="A80" s="41" t="s">
        <v>4</v>
      </c>
      <c r="B80" s="42">
        <v>42111</v>
      </c>
      <c r="C80" s="43">
        <v>3450</v>
      </c>
      <c r="D80" s="44">
        <v>150</v>
      </c>
      <c r="E80" s="43">
        <f>+C80*0.05*F80</f>
        <v>172.5</v>
      </c>
      <c r="F80" s="44">
        <v>1</v>
      </c>
      <c r="G80" s="43">
        <f>+C80+D80+E80</f>
        <v>3772.5</v>
      </c>
      <c r="H80" s="45">
        <v>3250</v>
      </c>
      <c r="I80" s="46">
        <f>G80-H80</f>
        <v>522.5</v>
      </c>
    </row>
    <row r="81" spans="1:9" x14ac:dyDescent="0.25">
      <c r="A81" s="41" t="s">
        <v>27</v>
      </c>
      <c r="B81" s="42">
        <v>42111</v>
      </c>
      <c r="C81" s="43">
        <v>3450</v>
      </c>
      <c r="D81" s="44">
        <v>150</v>
      </c>
      <c r="E81" s="43">
        <f>+C81*0.05*F81</f>
        <v>0</v>
      </c>
      <c r="F81" s="44">
        <v>0</v>
      </c>
      <c r="G81" s="43">
        <f>+C81+D81+E81</f>
        <v>3600</v>
      </c>
      <c r="H81" s="45">
        <v>3250</v>
      </c>
      <c r="I81" s="46">
        <f>+I80+G81-H81</f>
        <v>872.5</v>
      </c>
    </row>
    <row r="82" spans="1:9" x14ac:dyDescent="0.25">
      <c r="A82" s="41" t="s">
        <v>46</v>
      </c>
      <c r="B82" s="42"/>
      <c r="C82" s="43">
        <v>3450</v>
      </c>
      <c r="D82" s="44">
        <v>150</v>
      </c>
      <c r="E82" s="43"/>
      <c r="F82" s="44"/>
      <c r="G82" s="43">
        <f>+C82+D82+E82</f>
        <v>3600</v>
      </c>
      <c r="H82" s="45"/>
      <c r="I82" s="46">
        <f>+I81+G82-H82</f>
        <v>4472.5</v>
      </c>
    </row>
    <row r="83" spans="1:9" x14ac:dyDescent="0.25">
      <c r="A83" s="41" t="s">
        <v>47</v>
      </c>
      <c r="B83" s="42"/>
      <c r="C83" s="44">
        <v>3450</v>
      </c>
      <c r="D83" s="44">
        <v>150</v>
      </c>
      <c r="E83" s="44"/>
      <c r="F83" s="44"/>
      <c r="G83" s="43">
        <f>+C83+D83+E83</f>
        <v>3600</v>
      </c>
      <c r="H83" s="66"/>
      <c r="I83" s="46">
        <f>+I82+G83-H83</f>
        <v>8072.5</v>
      </c>
    </row>
    <row r="84" spans="1:9" ht="15.75" thickBot="1" x14ac:dyDescent="0.3">
      <c r="A84" s="47" t="s">
        <v>139</v>
      </c>
      <c r="B84" s="48"/>
      <c r="C84" s="49"/>
      <c r="D84" s="49"/>
      <c r="E84" s="49"/>
      <c r="F84" s="49"/>
      <c r="G84" s="50"/>
      <c r="H84" s="52"/>
      <c r="I84" s="51">
        <f>I83</f>
        <v>8072.5</v>
      </c>
    </row>
    <row r="87" spans="1:9" x14ac:dyDescent="0.25">
      <c r="A87" s="829"/>
      <c r="B87" s="829"/>
      <c r="C87" s="829"/>
      <c r="D87" s="829"/>
      <c r="E87" s="829"/>
      <c r="F87" s="829"/>
      <c r="G87" s="829"/>
      <c r="H87" s="829"/>
      <c r="I87" s="829"/>
    </row>
    <row r="88" spans="1:9" ht="15.75" thickBot="1" x14ac:dyDescent="0.3"/>
    <row r="89" spans="1:9" ht="15.75" thickBot="1" x14ac:dyDescent="0.3">
      <c r="A89" s="821" t="s">
        <v>128</v>
      </c>
      <c r="B89" s="822"/>
      <c r="C89" s="822"/>
      <c r="D89" s="822"/>
      <c r="E89" s="822"/>
      <c r="F89" s="822"/>
      <c r="G89" s="822"/>
      <c r="H89" s="822"/>
      <c r="I89" s="823"/>
    </row>
    <row r="90" spans="1:9" x14ac:dyDescent="0.25">
      <c r="A90" s="28"/>
      <c r="B90" s="29"/>
      <c r="C90" s="29"/>
      <c r="D90" s="29"/>
      <c r="E90" s="29"/>
      <c r="F90" s="29"/>
      <c r="G90" s="29"/>
      <c r="H90" s="29"/>
      <c r="I90" s="30"/>
    </row>
    <row r="91" spans="1:9" x14ac:dyDescent="0.25">
      <c r="A91" s="824" t="s">
        <v>129</v>
      </c>
      <c r="B91" s="825"/>
      <c r="C91" s="825"/>
      <c r="D91" s="825"/>
      <c r="E91" s="10" t="s">
        <v>11</v>
      </c>
      <c r="F91" s="31"/>
      <c r="G91" s="31"/>
      <c r="H91" s="31"/>
      <c r="I91" s="32"/>
    </row>
    <row r="92" spans="1:9" ht="15.75" thickBot="1" x14ac:dyDescent="0.3">
      <c r="A92" s="826" t="s">
        <v>170</v>
      </c>
      <c r="B92" s="827"/>
      <c r="C92" s="827"/>
      <c r="D92" s="827"/>
      <c r="E92" s="827"/>
      <c r="F92" s="827"/>
      <c r="G92" s="827"/>
      <c r="H92" s="827"/>
      <c r="I92" s="828"/>
    </row>
    <row r="93" spans="1:9" ht="38.25" x14ac:dyDescent="0.25">
      <c r="A93" s="33" t="s">
        <v>130</v>
      </c>
      <c r="B93" s="34" t="s">
        <v>131</v>
      </c>
      <c r="C93" s="35" t="s">
        <v>132</v>
      </c>
      <c r="D93" s="36" t="s">
        <v>133</v>
      </c>
      <c r="E93" s="37" t="s">
        <v>134</v>
      </c>
      <c r="F93" s="38" t="s">
        <v>135</v>
      </c>
      <c r="G93" s="39" t="s">
        <v>136</v>
      </c>
      <c r="H93" s="39" t="s">
        <v>137</v>
      </c>
      <c r="I93" s="40" t="s">
        <v>138</v>
      </c>
    </row>
    <row r="94" spans="1:9" x14ac:dyDescent="0.25">
      <c r="A94" s="41" t="s">
        <v>27</v>
      </c>
      <c r="B94" s="42"/>
      <c r="C94" s="44">
        <v>4200</v>
      </c>
      <c r="D94" s="44">
        <v>150</v>
      </c>
      <c r="E94" s="44">
        <f>+C94*0.05*F94</f>
        <v>840</v>
      </c>
      <c r="F94" s="44">
        <v>4</v>
      </c>
      <c r="G94" s="66">
        <f>+C94+D94+E94</f>
        <v>5190</v>
      </c>
      <c r="H94" s="43"/>
      <c r="I94" s="69">
        <f>G94-H94</f>
        <v>5190</v>
      </c>
    </row>
    <row r="95" spans="1:9" x14ac:dyDescent="0.25">
      <c r="A95" s="41" t="s">
        <v>46</v>
      </c>
      <c r="B95" s="42"/>
      <c r="C95" s="44">
        <v>4200</v>
      </c>
      <c r="D95" s="44">
        <v>150</v>
      </c>
      <c r="E95" s="44">
        <f>+C95*0.05*F95</f>
        <v>630</v>
      </c>
      <c r="F95" s="44">
        <v>3</v>
      </c>
      <c r="G95" s="66">
        <f>+C95+D95+E95</f>
        <v>4980</v>
      </c>
      <c r="H95" s="43"/>
      <c r="I95" s="69">
        <f>+I94+G95-H95</f>
        <v>10170</v>
      </c>
    </row>
    <row r="96" spans="1:9" x14ac:dyDescent="0.25">
      <c r="A96" s="41" t="s">
        <v>47</v>
      </c>
      <c r="B96" s="42"/>
      <c r="C96" s="44">
        <v>4200</v>
      </c>
      <c r="D96" s="44">
        <v>150</v>
      </c>
      <c r="E96" s="44">
        <f>+C96*0.05*F96</f>
        <v>420</v>
      </c>
      <c r="F96" s="44">
        <v>2</v>
      </c>
      <c r="G96" s="66">
        <f>+C96+D96+E96</f>
        <v>4770</v>
      </c>
      <c r="H96" s="43"/>
      <c r="I96" s="69">
        <f>+I95+G96-H96</f>
        <v>14940</v>
      </c>
    </row>
    <row r="97" spans="1:9" x14ac:dyDescent="0.25">
      <c r="A97" s="41" t="s">
        <v>48</v>
      </c>
      <c r="B97" s="42"/>
      <c r="C97" s="44">
        <v>4200</v>
      </c>
      <c r="D97" s="44">
        <v>150</v>
      </c>
      <c r="E97" s="44">
        <f>+C97*0.05*F97</f>
        <v>210</v>
      </c>
      <c r="F97" s="44">
        <v>1</v>
      </c>
      <c r="G97" s="66">
        <f>+C97+D97+E97</f>
        <v>4560</v>
      </c>
      <c r="H97" s="43"/>
      <c r="I97" s="69">
        <f>+I96+G97-H97</f>
        <v>19500</v>
      </c>
    </row>
    <row r="98" spans="1:9" x14ac:dyDescent="0.25">
      <c r="A98" s="41" t="s">
        <v>171</v>
      </c>
      <c r="B98" s="42"/>
      <c r="C98" s="44">
        <v>4200</v>
      </c>
      <c r="D98" s="44"/>
      <c r="E98" s="44"/>
      <c r="F98" s="44"/>
      <c r="G98" s="66">
        <f>+C98+D98+E98</f>
        <v>4200</v>
      </c>
      <c r="H98" s="43"/>
      <c r="I98" s="69">
        <f>+I97+G98-H98</f>
        <v>23700</v>
      </c>
    </row>
    <row r="99" spans="1:9" ht="15.75" thickBot="1" x14ac:dyDescent="0.3">
      <c r="A99" s="47" t="s">
        <v>139</v>
      </c>
      <c r="B99" s="48"/>
      <c r="C99" s="49"/>
      <c r="D99" s="49"/>
      <c r="E99" s="49"/>
      <c r="F99" s="49"/>
      <c r="G99" s="50"/>
      <c r="H99" s="70"/>
      <c r="I99" s="51">
        <f>I98</f>
        <v>23700</v>
      </c>
    </row>
    <row r="102" spans="1:9" ht="15.75" thickBot="1" x14ac:dyDescent="0.3"/>
    <row r="103" spans="1:9" ht="15.75" thickBot="1" x14ac:dyDescent="0.3">
      <c r="A103" s="821" t="s">
        <v>128</v>
      </c>
      <c r="B103" s="822"/>
      <c r="C103" s="822"/>
      <c r="D103" s="822"/>
      <c r="E103" s="822"/>
      <c r="F103" s="822"/>
      <c r="G103" s="822"/>
      <c r="H103" s="822"/>
      <c r="I103" s="823"/>
    </row>
    <row r="104" spans="1:9" x14ac:dyDescent="0.25">
      <c r="A104" s="28"/>
      <c r="B104" s="29"/>
      <c r="C104" s="29"/>
      <c r="D104" s="29"/>
      <c r="E104" s="29"/>
      <c r="F104" s="29"/>
      <c r="G104" s="29"/>
      <c r="H104" s="29"/>
      <c r="I104" s="30"/>
    </row>
    <row r="105" spans="1:9" x14ac:dyDescent="0.25">
      <c r="A105" s="824" t="s">
        <v>129</v>
      </c>
      <c r="B105" s="825"/>
      <c r="C105" s="825"/>
      <c r="D105" s="825"/>
      <c r="E105" s="10" t="s">
        <v>11</v>
      </c>
      <c r="F105" s="31"/>
      <c r="G105" s="31"/>
      <c r="H105" s="31"/>
      <c r="I105" s="32"/>
    </row>
    <row r="106" spans="1:9" ht="15.75" thickBot="1" x14ac:dyDescent="0.3">
      <c r="A106" s="826" t="s">
        <v>170</v>
      </c>
      <c r="B106" s="827"/>
      <c r="C106" s="827"/>
      <c r="D106" s="827"/>
      <c r="E106" s="827"/>
      <c r="F106" s="827"/>
      <c r="G106" s="827"/>
      <c r="H106" s="827"/>
      <c r="I106" s="828"/>
    </row>
    <row r="107" spans="1:9" ht="38.25" x14ac:dyDescent="0.25">
      <c r="A107" s="33" t="s">
        <v>130</v>
      </c>
      <c r="B107" s="34" t="s">
        <v>131</v>
      </c>
      <c r="C107" s="35" t="s">
        <v>132</v>
      </c>
      <c r="D107" s="36" t="s">
        <v>133</v>
      </c>
      <c r="E107" s="37" t="s">
        <v>134</v>
      </c>
      <c r="F107" s="38" t="s">
        <v>135</v>
      </c>
      <c r="G107" s="39" t="s">
        <v>136</v>
      </c>
      <c r="H107" s="39" t="s">
        <v>137</v>
      </c>
      <c r="I107" s="40" t="s">
        <v>138</v>
      </c>
    </row>
    <row r="108" spans="1:9" x14ac:dyDescent="0.25">
      <c r="A108" s="41" t="s">
        <v>27</v>
      </c>
      <c r="B108" s="42"/>
      <c r="C108" s="44">
        <v>4200</v>
      </c>
      <c r="D108" s="44">
        <v>150</v>
      </c>
      <c r="E108" s="44">
        <f>+C108*0.05*F108</f>
        <v>840</v>
      </c>
      <c r="F108" s="44">
        <v>4</v>
      </c>
      <c r="G108" s="66">
        <f>+C108+D108+E108</f>
        <v>5190</v>
      </c>
      <c r="H108" s="43"/>
      <c r="I108" s="69">
        <f>G108-H108</f>
        <v>5190</v>
      </c>
    </row>
    <row r="109" spans="1:9" x14ac:dyDescent="0.25">
      <c r="A109" s="41" t="s">
        <v>46</v>
      </c>
      <c r="B109" s="42"/>
      <c r="C109" s="44">
        <v>4200</v>
      </c>
      <c r="D109" s="44">
        <v>150</v>
      </c>
      <c r="E109" s="44">
        <f>+C109*0.05*F109</f>
        <v>630</v>
      </c>
      <c r="F109" s="44">
        <v>3</v>
      </c>
      <c r="G109" s="66">
        <f>+C109+D109+E109</f>
        <v>4980</v>
      </c>
      <c r="H109" s="43"/>
      <c r="I109" s="69">
        <f>+I108+G109-H109</f>
        <v>10170</v>
      </c>
    </row>
    <row r="110" spans="1:9" x14ac:dyDescent="0.25">
      <c r="A110" s="41" t="s">
        <v>47</v>
      </c>
      <c r="B110" s="42"/>
      <c r="C110" s="44">
        <v>4200</v>
      </c>
      <c r="D110" s="44">
        <v>150</v>
      </c>
      <c r="E110" s="44">
        <f>+C110*0.05*F110</f>
        <v>420</v>
      </c>
      <c r="F110" s="44">
        <v>2</v>
      </c>
      <c r="G110" s="66">
        <f>+C110+D110+E110</f>
        <v>4770</v>
      </c>
      <c r="H110" s="43"/>
      <c r="I110" s="69">
        <f>+I109+G110-H110</f>
        <v>14940</v>
      </c>
    </row>
    <row r="111" spans="1:9" x14ac:dyDescent="0.25">
      <c r="A111" s="41" t="s">
        <v>48</v>
      </c>
      <c r="B111" s="42"/>
      <c r="C111" s="44">
        <v>4200</v>
      </c>
      <c r="D111" s="44">
        <v>150</v>
      </c>
      <c r="E111" s="44">
        <f>+C111*0.05*F111</f>
        <v>210</v>
      </c>
      <c r="F111" s="44">
        <v>1</v>
      </c>
      <c r="G111" s="66">
        <f>+C111+D111+E111</f>
        <v>4560</v>
      </c>
      <c r="H111" s="43"/>
      <c r="I111" s="69">
        <f>+I110+G111-H111</f>
        <v>19500</v>
      </c>
    </row>
    <row r="112" spans="1:9" x14ac:dyDescent="0.25">
      <c r="A112" s="41" t="s">
        <v>171</v>
      </c>
      <c r="B112" s="42"/>
      <c r="C112" s="44">
        <v>4200</v>
      </c>
      <c r="D112" s="44"/>
      <c r="E112" s="44"/>
      <c r="F112" s="44"/>
      <c r="G112" s="66">
        <f>+C112+D112+E112</f>
        <v>4200</v>
      </c>
      <c r="H112" s="43"/>
      <c r="I112" s="69">
        <f>+I111+G112-H112</f>
        <v>23700</v>
      </c>
    </row>
    <row r="113" spans="1:9" ht="15.75" thickBot="1" x14ac:dyDescent="0.3">
      <c r="A113" s="47" t="s">
        <v>139</v>
      </c>
      <c r="B113" s="48"/>
      <c r="C113" s="49"/>
      <c r="D113" s="49"/>
      <c r="E113" s="49"/>
      <c r="F113" s="49"/>
      <c r="G113" s="50"/>
      <c r="H113" s="70"/>
      <c r="I113" s="51">
        <f>I112</f>
        <v>23700</v>
      </c>
    </row>
  </sheetData>
  <mergeCells count="22">
    <mergeCell ref="A87:I87"/>
    <mergeCell ref="A60:I60"/>
    <mergeCell ref="A62:D62"/>
    <mergeCell ref="A63:I63"/>
    <mergeCell ref="A77:D77"/>
    <mergeCell ref="A78:I78"/>
    <mergeCell ref="A103:I103"/>
    <mergeCell ref="A105:D105"/>
    <mergeCell ref="A106:I106"/>
    <mergeCell ref="A75:I75"/>
    <mergeCell ref="A4:I4"/>
    <mergeCell ref="A6:D6"/>
    <mergeCell ref="A7:I7"/>
    <mergeCell ref="A23:I23"/>
    <mergeCell ref="A25:D25"/>
    <mergeCell ref="A26:I26"/>
    <mergeCell ref="A37:I37"/>
    <mergeCell ref="A39:D39"/>
    <mergeCell ref="A40:I40"/>
    <mergeCell ref="A92:I92"/>
    <mergeCell ref="A89:I89"/>
    <mergeCell ref="A91:D91"/>
  </mergeCells>
  <pageMargins left="0.7" right="0.7" top="0.75" bottom="0.75" header="0.3" footer="0.3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3281D"/>
  </sheetPr>
  <dimension ref="A2:BZ24"/>
  <sheetViews>
    <sheetView workbookViewId="0">
      <selection activeCell="I17" sqref="I17"/>
    </sheetView>
  </sheetViews>
  <sheetFormatPr baseColWidth="10" defaultColWidth="11.42578125" defaultRowHeight="14.25" x14ac:dyDescent="0.2"/>
  <cols>
    <col min="1" max="1" width="8.85546875" style="1" customWidth="1"/>
    <col min="2" max="2" width="5.140625" style="20" customWidth="1"/>
    <col min="3" max="3" width="40" style="1" bestFit="1" customWidth="1"/>
    <col min="4" max="4" width="14.5703125" style="3" bestFit="1" customWidth="1"/>
    <col min="5" max="5" width="11.42578125" style="3"/>
    <col min="6" max="6" width="8.7109375" style="3" customWidth="1"/>
    <col min="7" max="78" width="11.42578125" style="3"/>
    <col min="79" max="16384" width="11.42578125" style="1"/>
  </cols>
  <sheetData>
    <row r="2" spans="1:78" ht="18.75" x14ac:dyDescent="0.25">
      <c r="B2" s="21" t="s">
        <v>5</v>
      </c>
      <c r="C2" s="21"/>
    </row>
    <row r="3" spans="1:78" ht="18.75" x14ac:dyDescent="0.25">
      <c r="A3" s="753" t="s">
        <v>6</v>
      </c>
      <c r="B3" s="753"/>
      <c r="C3" s="753"/>
      <c r="D3" s="753"/>
      <c r="E3" s="753"/>
      <c r="F3" s="753"/>
    </row>
    <row r="4" spans="1:78" ht="18.75" x14ac:dyDescent="0.25">
      <c r="A4" s="753" t="s">
        <v>0</v>
      </c>
      <c r="B4" s="753"/>
      <c r="C4" s="753"/>
      <c r="D4" s="753"/>
      <c r="E4" s="753"/>
      <c r="F4" s="753"/>
    </row>
    <row r="5" spans="1:78" s="4" customFormat="1" ht="16.5" x14ac:dyDescent="0.25">
      <c r="B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s="4" customFormat="1" ht="18" customHeight="1" x14ac:dyDescent="0.25">
      <c r="B6" s="9" t="s">
        <v>1</v>
      </c>
      <c r="C6" s="9" t="s">
        <v>2</v>
      </c>
      <c r="D6" s="9" t="s">
        <v>93</v>
      </c>
      <c r="F6" s="6"/>
      <c r="G6" s="6"/>
      <c r="H6" s="6"/>
      <c r="I6" s="6"/>
      <c r="J6" s="6"/>
      <c r="K6" s="9" t="s">
        <v>92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ht="18" customHeight="1" x14ac:dyDescent="0.2">
      <c r="B7" s="1">
        <v>1</v>
      </c>
      <c r="C7" s="1" t="s">
        <v>8</v>
      </c>
      <c r="D7" s="1" t="s">
        <v>59</v>
      </c>
      <c r="E7" s="1"/>
      <c r="F7" s="1"/>
      <c r="K7" s="3">
        <v>4200</v>
      </c>
    </row>
    <row r="8" spans="1:78" ht="18" customHeight="1" x14ac:dyDescent="0.2">
      <c r="B8" s="1">
        <v>2</v>
      </c>
      <c r="C8" s="16" t="s">
        <v>9</v>
      </c>
      <c r="D8" s="1" t="s">
        <v>58</v>
      </c>
      <c r="E8" s="1">
        <v>2014</v>
      </c>
      <c r="F8" s="17" t="s">
        <v>108</v>
      </c>
      <c r="K8" s="3">
        <v>3450</v>
      </c>
    </row>
    <row r="9" spans="1:78" ht="18" customHeight="1" x14ac:dyDescent="0.2">
      <c r="B9" s="1">
        <v>3</v>
      </c>
      <c r="C9" s="16" t="s">
        <v>61</v>
      </c>
      <c r="D9" s="1" t="s">
        <v>121</v>
      </c>
      <c r="E9" s="1"/>
      <c r="F9" s="1" t="s">
        <v>120</v>
      </c>
      <c r="K9" s="3">
        <v>3950</v>
      </c>
    </row>
    <row r="10" spans="1:78" ht="18" customHeight="1" x14ac:dyDescent="0.2">
      <c r="B10" s="1">
        <v>4</v>
      </c>
      <c r="C10" s="1" t="s">
        <v>10</v>
      </c>
      <c r="D10" s="1" t="s">
        <v>58</v>
      </c>
      <c r="E10" s="1">
        <v>2014</v>
      </c>
      <c r="F10" s="1" t="s">
        <v>84</v>
      </c>
      <c r="K10" s="3">
        <v>3450</v>
      </c>
    </row>
    <row r="11" spans="1:78" ht="18" customHeight="1" x14ac:dyDescent="0.2">
      <c r="B11" s="1">
        <v>5</v>
      </c>
      <c r="C11" s="1" t="s">
        <v>11</v>
      </c>
      <c r="D11" s="1" t="s">
        <v>59</v>
      </c>
      <c r="E11" s="1"/>
      <c r="F11" s="1"/>
      <c r="K11" s="3">
        <v>4200</v>
      </c>
    </row>
    <row r="12" spans="1:78" ht="18" customHeight="1" x14ac:dyDescent="0.2">
      <c r="B12" s="1">
        <v>6</v>
      </c>
      <c r="C12" s="1" t="s">
        <v>13</v>
      </c>
      <c r="D12" s="1" t="s">
        <v>58</v>
      </c>
      <c r="E12" s="1">
        <v>2014</v>
      </c>
      <c r="F12" s="1" t="s">
        <v>13</v>
      </c>
      <c r="K12" s="3">
        <v>3450</v>
      </c>
    </row>
    <row r="13" spans="1:78" ht="18" customHeight="1" x14ac:dyDescent="0.2">
      <c r="B13" s="1">
        <v>7</v>
      </c>
      <c r="C13" s="1" t="s">
        <v>14</v>
      </c>
      <c r="D13" s="1" t="s">
        <v>59</v>
      </c>
      <c r="E13" s="1"/>
      <c r="F13" s="1"/>
      <c r="K13" s="3">
        <v>4200</v>
      </c>
    </row>
    <row r="14" spans="1:78" ht="18" customHeight="1" x14ac:dyDescent="0.2">
      <c r="B14" s="1">
        <v>8</v>
      </c>
      <c r="C14" s="1" t="s">
        <v>15</v>
      </c>
      <c r="D14" s="17" t="s">
        <v>103</v>
      </c>
      <c r="E14" s="17"/>
      <c r="F14" s="1" t="s">
        <v>107</v>
      </c>
      <c r="K14" s="3">
        <v>2940</v>
      </c>
    </row>
    <row r="15" spans="1:78" ht="18" customHeight="1" x14ac:dyDescent="0.2">
      <c r="B15" s="1">
        <v>9</v>
      </c>
      <c r="C15" s="1" t="s">
        <v>16</v>
      </c>
      <c r="D15" s="1" t="s">
        <v>58</v>
      </c>
      <c r="E15" s="23">
        <v>2013</v>
      </c>
      <c r="F15" s="1" t="s">
        <v>85</v>
      </c>
    </row>
    <row r="16" spans="1:78" ht="18" customHeight="1" x14ac:dyDescent="0.2">
      <c r="B16" s="1">
        <v>10</v>
      </c>
      <c r="C16" s="1" t="s">
        <v>17</v>
      </c>
      <c r="D16" s="1" t="s">
        <v>86</v>
      </c>
      <c r="E16" s="1">
        <v>2014</v>
      </c>
      <c r="F16" s="1" t="s">
        <v>87</v>
      </c>
      <c r="K16" s="3">
        <v>3450</v>
      </c>
    </row>
    <row r="17" spans="2:11" ht="18" customHeight="1" x14ac:dyDescent="0.2">
      <c r="B17" s="1">
        <v>11</v>
      </c>
      <c r="C17" s="1" t="s">
        <v>25</v>
      </c>
      <c r="D17" s="1" t="s">
        <v>58</v>
      </c>
      <c r="E17" s="1">
        <v>2014</v>
      </c>
      <c r="F17" s="26" t="s">
        <v>88</v>
      </c>
      <c r="K17" s="3">
        <v>3450</v>
      </c>
    </row>
    <row r="18" spans="2:11" ht="18" customHeight="1" x14ac:dyDescent="0.2">
      <c r="B18" s="1">
        <v>12</v>
      </c>
      <c r="C18" s="1" t="s">
        <v>19</v>
      </c>
      <c r="D18" s="1" t="s">
        <v>58</v>
      </c>
      <c r="E18" s="1">
        <v>2014</v>
      </c>
      <c r="F18" s="17" t="s">
        <v>89</v>
      </c>
      <c r="K18" s="3">
        <v>3450</v>
      </c>
    </row>
    <row r="19" spans="2:11" ht="18" customHeight="1" x14ac:dyDescent="0.2">
      <c r="B19" s="1">
        <v>13</v>
      </c>
      <c r="C19" s="1" t="s">
        <v>20</v>
      </c>
      <c r="D19" s="1" t="s">
        <v>58</v>
      </c>
      <c r="E19" s="1">
        <v>2014</v>
      </c>
      <c r="F19" s="1" t="s">
        <v>90</v>
      </c>
      <c r="K19" s="3">
        <v>3450</v>
      </c>
    </row>
    <row r="20" spans="2:11" ht="18" customHeight="1" x14ac:dyDescent="0.2">
      <c r="B20" s="1">
        <v>14</v>
      </c>
      <c r="C20" s="1" t="s">
        <v>26</v>
      </c>
      <c r="D20" s="1" t="s">
        <v>58</v>
      </c>
      <c r="E20" s="1">
        <v>2014</v>
      </c>
      <c r="F20" s="1" t="s">
        <v>26</v>
      </c>
      <c r="K20" s="3">
        <v>3450</v>
      </c>
    </row>
    <row r="21" spans="2:11" ht="18" customHeight="1" x14ac:dyDescent="0.2">
      <c r="B21" s="1">
        <v>15</v>
      </c>
      <c r="C21" s="1" t="s">
        <v>21</v>
      </c>
      <c r="D21" s="1" t="s">
        <v>58</v>
      </c>
      <c r="E21" s="1">
        <v>2014</v>
      </c>
      <c r="F21" s="1" t="s">
        <v>122</v>
      </c>
      <c r="K21" s="3">
        <v>3450</v>
      </c>
    </row>
    <row r="22" spans="2:11" ht="18" customHeight="1" x14ac:dyDescent="0.2">
      <c r="B22" s="1">
        <v>16</v>
      </c>
      <c r="C22" s="1" t="s">
        <v>22</v>
      </c>
      <c r="D22" s="17" t="s">
        <v>103</v>
      </c>
      <c r="E22" s="17"/>
      <c r="F22" s="1" t="s">
        <v>107</v>
      </c>
      <c r="K22" s="3">
        <v>2940</v>
      </c>
    </row>
    <row r="23" spans="2:11" ht="18" customHeight="1" x14ac:dyDescent="0.2">
      <c r="B23" s="1">
        <v>17</v>
      </c>
      <c r="C23" s="1" t="s">
        <v>23</v>
      </c>
      <c r="D23" s="1" t="s">
        <v>123</v>
      </c>
      <c r="E23" s="1"/>
      <c r="F23" s="1" t="s">
        <v>124</v>
      </c>
      <c r="K23" s="3">
        <v>3450</v>
      </c>
    </row>
    <row r="24" spans="2:11" ht="18" customHeight="1" x14ac:dyDescent="0.2">
      <c r="B24" s="1">
        <v>18</v>
      </c>
      <c r="C24" s="1" t="s">
        <v>24</v>
      </c>
      <c r="D24" s="1" t="s">
        <v>58</v>
      </c>
      <c r="E24" s="1">
        <v>2014</v>
      </c>
      <c r="F24" s="25" t="s">
        <v>91</v>
      </c>
      <c r="K24" s="3">
        <v>3450</v>
      </c>
    </row>
  </sheetData>
  <mergeCells count="2">
    <mergeCell ref="A3:F3"/>
    <mergeCell ref="A4:F4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DY38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L41" sqref="L41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3.42578125" style="1" customWidth="1"/>
    <col min="7" max="7" width="15.5703125" style="2" bestFit="1" customWidth="1"/>
    <col min="8" max="8" width="11.140625" style="2" customWidth="1"/>
    <col min="9" max="9" width="11.28515625" style="2" bestFit="1" customWidth="1"/>
    <col min="10" max="10" width="10.140625" style="2" customWidth="1"/>
    <col min="11" max="11" width="11.5703125" style="3" bestFit="1" customWidth="1"/>
    <col min="12" max="12" width="12" style="2" customWidth="1"/>
    <col min="13" max="13" width="11.5703125" style="3" bestFit="1" customWidth="1"/>
    <col min="14" max="14" width="8.28515625" style="2" customWidth="1"/>
    <col min="15" max="15" width="13.7109375" style="3" customWidth="1"/>
    <col min="16" max="16" width="7.28515625" style="2" customWidth="1"/>
    <col min="17" max="17" width="11.5703125" style="3" bestFit="1" customWidth="1"/>
    <col min="18" max="18" width="12.42578125" style="2" bestFit="1" customWidth="1"/>
    <col min="19" max="19" width="11.5703125" style="3" bestFit="1" customWidth="1"/>
    <col min="20" max="20" width="11.28515625" style="2" bestFit="1" customWidth="1"/>
    <col min="21" max="21" width="11.42578125" style="3"/>
    <col min="22" max="22" width="9.42578125" style="2" customWidth="1"/>
    <col min="23" max="23" width="11.5703125" style="3" bestFit="1" customWidth="1"/>
    <col min="24" max="24" width="7.7109375" style="2" bestFit="1" customWidth="1"/>
    <col min="25" max="25" width="11.5703125" style="3" bestFit="1" customWidth="1"/>
    <col min="26" max="26" width="10" style="2" bestFit="1" customWidth="1"/>
    <col min="27" max="27" width="12.85546875" style="3" bestFit="1" customWidth="1"/>
    <col min="28" max="28" width="10" style="2" bestFit="1" customWidth="1"/>
    <col min="29" max="29" width="12.85546875" style="3" bestFit="1" customWidth="1"/>
    <col min="30" max="30" width="10" style="2" bestFit="1" customWidth="1"/>
    <col min="31" max="31" width="12.85546875" style="3" bestFit="1" customWidth="1"/>
    <col min="32" max="32" width="10" style="2" bestFit="1" customWidth="1"/>
    <col min="33" max="33" width="12.85546875" style="3" bestFit="1" customWidth="1"/>
    <col min="34" max="34" width="7.7109375" style="2" bestFit="1" customWidth="1"/>
    <col min="35" max="35" width="12.85546875" style="3" bestFit="1" customWidth="1"/>
    <col min="36" max="36" width="7.7109375" style="2" bestFit="1" customWidth="1"/>
    <col min="37" max="37" width="12.85546875" style="3" bestFit="1" customWidth="1"/>
    <col min="38" max="38" width="7.7109375" style="2" bestFit="1" customWidth="1"/>
    <col min="39" max="39" width="12.85546875" style="3" bestFit="1" customWidth="1"/>
    <col min="40" max="40" width="7.7109375" style="2" bestFit="1" customWidth="1"/>
    <col min="41" max="41" width="12.85546875" style="3" bestFit="1" customWidth="1"/>
    <col min="42" max="42" width="7.7109375" style="2" bestFit="1" customWidth="1"/>
    <col min="43" max="43" width="12.85546875" style="3" bestFit="1" customWidth="1"/>
    <col min="44" max="44" width="7.7109375" style="2" bestFit="1" customWidth="1"/>
    <col min="45" max="129" width="11.42578125" style="3"/>
    <col min="130" max="16384" width="11.42578125" style="1"/>
  </cols>
  <sheetData>
    <row r="1" spans="2:129" x14ac:dyDescent="0.2">
      <c r="H1" s="10" t="s">
        <v>356</v>
      </c>
      <c r="I1" s="10" t="s">
        <v>357</v>
      </c>
      <c r="J1" s="10" t="s">
        <v>358</v>
      </c>
    </row>
    <row r="2" spans="2:129" ht="18.75" x14ac:dyDescent="0.25">
      <c r="B2" s="753" t="s">
        <v>5</v>
      </c>
      <c r="C2" s="753"/>
      <c r="D2" s="753"/>
      <c r="E2" s="753"/>
      <c r="F2" s="753"/>
      <c r="G2" s="753"/>
      <c r="H2" s="79">
        <v>3450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753" t="s">
        <v>359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753" t="s">
        <v>0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2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2" t="s">
        <v>47</v>
      </c>
      <c r="J6" s="2" t="s">
        <v>57</v>
      </c>
      <c r="K6" s="2" t="s">
        <v>48</v>
      </c>
      <c r="L6" s="2" t="s">
        <v>57</v>
      </c>
      <c r="M6" s="2" t="s">
        <v>171</v>
      </c>
      <c r="N6" s="2" t="s">
        <v>57</v>
      </c>
      <c r="O6" s="2" t="s">
        <v>176</v>
      </c>
      <c r="P6" s="2" t="s">
        <v>57</v>
      </c>
      <c r="Q6" s="2" t="s">
        <v>198</v>
      </c>
      <c r="R6" s="2" t="s">
        <v>57</v>
      </c>
      <c r="S6" s="2" t="s">
        <v>218</v>
      </c>
      <c r="T6" s="2" t="s">
        <v>57</v>
      </c>
      <c r="U6" s="2" t="s">
        <v>219</v>
      </c>
      <c r="V6" s="2" t="s">
        <v>57</v>
      </c>
      <c r="W6" s="2" t="s">
        <v>53</v>
      </c>
      <c r="X6" s="2" t="s">
        <v>57</v>
      </c>
      <c r="Y6" s="2" t="s">
        <v>220</v>
      </c>
      <c r="Z6" s="2" t="s">
        <v>57</v>
      </c>
      <c r="AA6" s="2" t="s">
        <v>4</v>
      </c>
      <c r="AB6" s="2" t="s">
        <v>57</v>
      </c>
      <c r="AC6" s="2" t="s">
        <v>27</v>
      </c>
      <c r="AD6" s="2" t="s">
        <v>57</v>
      </c>
      <c r="AE6" s="2" t="s">
        <v>46</v>
      </c>
      <c r="AF6" s="2" t="s">
        <v>57</v>
      </c>
      <c r="AG6" s="2" t="s">
        <v>47</v>
      </c>
      <c r="AH6" s="2" t="s">
        <v>57</v>
      </c>
      <c r="AI6" s="2" t="s">
        <v>48</v>
      </c>
      <c r="AJ6" s="2" t="s">
        <v>57</v>
      </c>
      <c r="AK6" s="2" t="s">
        <v>171</v>
      </c>
      <c r="AL6" s="2" t="s">
        <v>57</v>
      </c>
      <c r="AM6" s="2" t="s">
        <v>176</v>
      </c>
      <c r="AN6" s="2" t="s">
        <v>57</v>
      </c>
      <c r="AO6" s="2" t="s">
        <v>198</v>
      </c>
      <c r="AP6" s="2" t="s">
        <v>57</v>
      </c>
      <c r="AQ6" s="2" t="s">
        <v>218</v>
      </c>
      <c r="AR6" s="2" t="s">
        <v>57</v>
      </c>
      <c r="AS6" s="5"/>
      <c r="AT6" s="6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x14ac:dyDescent="0.2">
      <c r="B7" s="1">
        <v>1</v>
      </c>
      <c r="C7" s="1" t="s">
        <v>360</v>
      </c>
      <c r="D7" s="58" t="s">
        <v>270</v>
      </c>
      <c r="E7" s="58">
        <v>2015</v>
      </c>
      <c r="F7" s="1" t="s">
        <v>361</v>
      </c>
      <c r="G7" s="8">
        <v>1600</v>
      </c>
      <c r="H7" s="8" t="s">
        <v>362</v>
      </c>
      <c r="I7" s="53">
        <v>3243</v>
      </c>
      <c r="J7" s="8" t="s">
        <v>363</v>
      </c>
      <c r="K7" s="11">
        <v>3243</v>
      </c>
      <c r="L7" s="8" t="s">
        <v>364</v>
      </c>
      <c r="M7" s="80">
        <v>3243</v>
      </c>
      <c r="N7" s="8" t="s">
        <v>298</v>
      </c>
      <c r="O7" s="11">
        <v>3243</v>
      </c>
      <c r="P7" s="8" t="s">
        <v>318</v>
      </c>
      <c r="Q7" s="11">
        <v>3450</v>
      </c>
      <c r="R7" s="8" t="s">
        <v>318</v>
      </c>
      <c r="S7" s="11">
        <v>3243</v>
      </c>
      <c r="T7" s="8" t="s">
        <v>318</v>
      </c>
      <c r="U7" s="11">
        <v>3450</v>
      </c>
      <c r="V7" s="8" t="s">
        <v>318</v>
      </c>
      <c r="W7" s="11">
        <v>3243</v>
      </c>
      <c r="X7" s="8" t="s">
        <v>365</v>
      </c>
      <c r="Y7" s="11">
        <v>3243</v>
      </c>
      <c r="Z7" s="8" t="s">
        <v>366</v>
      </c>
      <c r="AA7" s="11">
        <v>3243</v>
      </c>
      <c r="AB7" s="8" t="s">
        <v>367</v>
      </c>
      <c r="AC7" s="11">
        <v>3450</v>
      </c>
      <c r="AD7" s="2" t="s">
        <v>298</v>
      </c>
      <c r="AE7" s="11">
        <v>3250</v>
      </c>
      <c r="AF7" s="8" t="s">
        <v>298</v>
      </c>
      <c r="AG7" s="11">
        <v>3243</v>
      </c>
      <c r="AH7" s="8" t="s">
        <v>318</v>
      </c>
      <c r="AI7" s="11">
        <v>3243</v>
      </c>
      <c r="AJ7" s="8" t="s">
        <v>318</v>
      </c>
      <c r="AK7" s="11">
        <v>3243</v>
      </c>
      <c r="AL7" s="8" t="s">
        <v>368</v>
      </c>
      <c r="AM7" s="11">
        <v>3243</v>
      </c>
      <c r="AN7" s="8" t="s">
        <v>369</v>
      </c>
      <c r="AO7" s="11">
        <v>3243</v>
      </c>
      <c r="AP7" s="8" t="s">
        <v>298</v>
      </c>
      <c r="AQ7" s="11">
        <v>3243</v>
      </c>
      <c r="AR7" s="8" t="s">
        <v>370</v>
      </c>
      <c r="AS7" s="3" t="s">
        <v>371</v>
      </c>
      <c r="AT7" s="3" t="s">
        <v>372</v>
      </c>
    </row>
    <row r="8" spans="2:129" x14ac:dyDescent="0.2">
      <c r="B8" s="1">
        <v>3</v>
      </c>
      <c r="C8" s="16" t="s">
        <v>373</v>
      </c>
      <c r="D8" s="58" t="s">
        <v>270</v>
      </c>
      <c r="E8" s="58">
        <v>2015</v>
      </c>
      <c r="F8" s="1" t="s">
        <v>374</v>
      </c>
      <c r="G8" s="22">
        <v>1600</v>
      </c>
      <c r="H8" s="81" t="s">
        <v>375</v>
      </c>
      <c r="I8" s="18">
        <v>3243</v>
      </c>
      <c r="J8" s="18" t="s">
        <v>376</v>
      </c>
      <c r="K8" s="80">
        <v>3243</v>
      </c>
      <c r="L8" s="8" t="s">
        <v>377</v>
      </c>
      <c r="M8" s="80">
        <v>3243</v>
      </c>
      <c r="N8" s="8" t="s">
        <v>378</v>
      </c>
      <c r="O8" s="11">
        <v>3243</v>
      </c>
      <c r="P8" s="8" t="s">
        <v>379</v>
      </c>
      <c r="Q8" s="11">
        <v>3243</v>
      </c>
      <c r="R8" s="8" t="s">
        <v>380</v>
      </c>
      <c r="S8" s="11">
        <v>3243</v>
      </c>
      <c r="T8" s="8" t="s">
        <v>381</v>
      </c>
      <c r="U8" s="11">
        <v>3243</v>
      </c>
      <c r="V8" s="8" t="s">
        <v>382</v>
      </c>
      <c r="W8" s="11">
        <v>3243</v>
      </c>
      <c r="X8" s="8" t="s">
        <v>383</v>
      </c>
      <c r="Y8" s="11">
        <v>3243</v>
      </c>
      <c r="Z8" s="8" t="s">
        <v>298</v>
      </c>
      <c r="AA8" s="11">
        <v>3243</v>
      </c>
      <c r="AB8" s="8" t="s">
        <v>298</v>
      </c>
      <c r="AC8" s="11">
        <v>3243</v>
      </c>
      <c r="AD8" s="8" t="s">
        <v>384</v>
      </c>
      <c r="AE8" s="11">
        <v>3415</v>
      </c>
      <c r="AF8" s="8" t="s">
        <v>385</v>
      </c>
      <c r="AG8" s="11">
        <v>3243</v>
      </c>
      <c r="AH8" s="8" t="s">
        <v>386</v>
      </c>
      <c r="AI8" s="11">
        <v>3243</v>
      </c>
      <c r="AJ8" s="8" t="s">
        <v>298</v>
      </c>
      <c r="AK8" s="11">
        <v>3243</v>
      </c>
      <c r="AL8" s="8" t="s">
        <v>387</v>
      </c>
      <c r="AM8" s="11">
        <v>3243</v>
      </c>
      <c r="AN8" s="8" t="s">
        <v>388</v>
      </c>
      <c r="AO8" s="11">
        <v>3243</v>
      </c>
      <c r="AP8" s="8" t="s">
        <v>389</v>
      </c>
      <c r="AQ8" s="11">
        <v>3243</v>
      </c>
      <c r="AR8" s="8" t="s">
        <v>390</v>
      </c>
      <c r="AS8" s="3" t="s">
        <v>371</v>
      </c>
      <c r="AT8" s="3" t="s">
        <v>372</v>
      </c>
    </row>
    <row r="9" spans="2:129" x14ac:dyDescent="0.2">
      <c r="B9" s="1">
        <v>4</v>
      </c>
      <c r="C9" s="1" t="s">
        <v>391</v>
      </c>
      <c r="D9" s="58" t="s">
        <v>270</v>
      </c>
      <c r="E9" s="58">
        <v>2015</v>
      </c>
      <c r="F9" s="1" t="s">
        <v>392</v>
      </c>
      <c r="G9" s="18">
        <v>1600</v>
      </c>
      <c r="H9" s="81" t="s">
        <v>393</v>
      </c>
      <c r="I9" s="53">
        <v>3254.71</v>
      </c>
      <c r="J9" s="8" t="s">
        <v>394</v>
      </c>
      <c r="K9" s="53">
        <v>3254.71</v>
      </c>
      <c r="L9" s="8" t="s">
        <v>395</v>
      </c>
      <c r="M9" s="53">
        <v>3600</v>
      </c>
      <c r="N9" s="8" t="s">
        <v>396</v>
      </c>
      <c r="O9" s="11">
        <v>3600</v>
      </c>
      <c r="P9" s="8" t="s">
        <v>397</v>
      </c>
      <c r="Q9" s="11">
        <v>3600</v>
      </c>
      <c r="R9" s="8" t="s">
        <v>318</v>
      </c>
      <c r="S9" s="11">
        <v>3600</v>
      </c>
      <c r="T9" s="8" t="s">
        <v>398</v>
      </c>
      <c r="U9" s="11">
        <v>3600</v>
      </c>
      <c r="V9" s="8" t="s">
        <v>399</v>
      </c>
      <c r="W9" s="11">
        <v>4790</v>
      </c>
      <c r="X9" s="8" t="s">
        <v>298</v>
      </c>
      <c r="Y9" s="11">
        <v>3500</v>
      </c>
      <c r="Z9" s="8" t="s">
        <v>298</v>
      </c>
      <c r="AA9" s="11">
        <v>3300</v>
      </c>
      <c r="AB9" s="8" t="s">
        <v>298</v>
      </c>
      <c r="AC9" s="11">
        <v>3600</v>
      </c>
      <c r="AD9" s="8" t="s">
        <v>298</v>
      </c>
      <c r="AE9" s="11">
        <v>3600</v>
      </c>
      <c r="AF9" s="8" t="s">
        <v>298</v>
      </c>
      <c r="AG9" s="11">
        <v>3600</v>
      </c>
      <c r="AH9" s="8" t="s">
        <v>318</v>
      </c>
      <c r="AI9" s="11">
        <v>3600</v>
      </c>
      <c r="AJ9" s="8" t="s">
        <v>298</v>
      </c>
      <c r="AK9" s="11">
        <v>5000</v>
      </c>
      <c r="AL9" s="8" t="s">
        <v>298</v>
      </c>
      <c r="AM9" s="11">
        <v>3135.5</v>
      </c>
      <c r="AN9" s="8" t="s">
        <v>298</v>
      </c>
      <c r="AO9" s="11">
        <v>3600</v>
      </c>
      <c r="AP9" s="8" t="s">
        <v>298</v>
      </c>
      <c r="AQ9" s="11">
        <v>3600</v>
      </c>
      <c r="AR9" s="8" t="s">
        <v>298</v>
      </c>
      <c r="AS9" s="3" t="s">
        <v>371</v>
      </c>
      <c r="AT9" s="3" t="s">
        <v>372</v>
      </c>
    </row>
    <row r="10" spans="2:129" x14ac:dyDescent="0.2">
      <c r="B10" s="1">
        <v>5</v>
      </c>
      <c r="C10" s="1" t="s">
        <v>400</v>
      </c>
      <c r="D10" s="58" t="s">
        <v>401</v>
      </c>
      <c r="E10" s="58"/>
      <c r="F10" s="1" t="s">
        <v>402</v>
      </c>
      <c r="G10" s="18">
        <v>1600</v>
      </c>
      <c r="H10" s="81" t="s">
        <v>403</v>
      </c>
      <c r="I10" s="53">
        <v>5053</v>
      </c>
      <c r="J10" s="8" t="s">
        <v>404</v>
      </c>
      <c r="K10" s="80">
        <v>5375</v>
      </c>
      <c r="L10" s="8" t="s">
        <v>405</v>
      </c>
      <c r="M10" s="80">
        <v>5053</v>
      </c>
      <c r="N10" s="24" t="s">
        <v>406</v>
      </c>
      <c r="O10" s="11">
        <v>4042</v>
      </c>
      <c r="P10" s="8" t="s">
        <v>407</v>
      </c>
      <c r="Q10" s="11">
        <v>4195</v>
      </c>
      <c r="R10" s="8" t="s">
        <v>408</v>
      </c>
      <c r="S10" s="11">
        <v>4042</v>
      </c>
      <c r="T10" s="8" t="s">
        <v>409</v>
      </c>
      <c r="U10" s="11">
        <v>4295</v>
      </c>
      <c r="V10" s="8" t="s">
        <v>410</v>
      </c>
      <c r="W10" s="11">
        <v>5053</v>
      </c>
      <c r="X10" s="8" t="s">
        <v>411</v>
      </c>
      <c r="Y10" s="11">
        <v>4042</v>
      </c>
      <c r="Z10" s="8" t="s">
        <v>412</v>
      </c>
      <c r="AA10" s="11">
        <v>4042</v>
      </c>
      <c r="AB10" s="8" t="s">
        <v>413</v>
      </c>
      <c r="AC10" s="11">
        <v>4295</v>
      </c>
      <c r="AD10" s="8" t="s">
        <v>414</v>
      </c>
      <c r="AE10" s="11">
        <v>4042</v>
      </c>
      <c r="AF10" s="8" t="s">
        <v>415</v>
      </c>
      <c r="AG10" s="11">
        <v>4042</v>
      </c>
      <c r="AH10" s="8" t="s">
        <v>416</v>
      </c>
      <c r="AI10" s="11">
        <v>4042</v>
      </c>
      <c r="AJ10" s="8" t="s">
        <v>298</v>
      </c>
      <c r="AK10" s="11">
        <v>5053</v>
      </c>
      <c r="AL10" s="8" t="s">
        <v>417</v>
      </c>
      <c r="AM10" s="11">
        <v>3285</v>
      </c>
      <c r="AN10" s="8" t="s">
        <v>418</v>
      </c>
      <c r="AO10" s="11">
        <v>5053</v>
      </c>
      <c r="AP10" s="8" t="s">
        <v>419</v>
      </c>
      <c r="AQ10" s="11">
        <v>3032</v>
      </c>
      <c r="AR10" s="8" t="s">
        <v>420</v>
      </c>
      <c r="AS10" s="3" t="s">
        <v>371</v>
      </c>
      <c r="AT10" s="3" t="s">
        <v>372</v>
      </c>
    </row>
    <row r="11" spans="2:129" x14ac:dyDescent="0.2">
      <c r="B11" s="1">
        <v>6</v>
      </c>
      <c r="C11" s="1" t="s">
        <v>421</v>
      </c>
      <c r="D11" s="58" t="s">
        <v>401</v>
      </c>
      <c r="E11" s="58"/>
      <c r="F11" s="1" t="s">
        <v>422</v>
      </c>
      <c r="G11" s="18">
        <v>3200</v>
      </c>
      <c r="H11" s="81" t="s">
        <v>318</v>
      </c>
      <c r="I11" s="18">
        <v>5375</v>
      </c>
      <c r="J11" s="8" t="s">
        <v>318</v>
      </c>
      <c r="K11" s="80">
        <v>7556.25</v>
      </c>
      <c r="L11" s="8" t="s">
        <v>423</v>
      </c>
      <c r="M11" s="11">
        <v>6868.75</v>
      </c>
      <c r="N11" s="8" t="s">
        <v>423</v>
      </c>
      <c r="O11" s="11">
        <v>6600</v>
      </c>
      <c r="P11" s="8" t="s">
        <v>423</v>
      </c>
      <c r="Q11" s="11">
        <v>6331.25</v>
      </c>
      <c r="R11" s="8" t="s">
        <v>423</v>
      </c>
      <c r="S11" s="11">
        <v>6062.5</v>
      </c>
      <c r="T11" s="8" t="s">
        <v>423</v>
      </c>
      <c r="U11" s="11">
        <v>5903.12</v>
      </c>
      <c r="V11" s="8" t="s">
        <v>423</v>
      </c>
      <c r="W11" s="11">
        <v>7675.63</v>
      </c>
      <c r="X11" s="8" t="s">
        <v>424</v>
      </c>
      <c r="Y11" s="11">
        <v>7406.25</v>
      </c>
      <c r="Z11" s="8" t="s">
        <v>424</v>
      </c>
      <c r="AA11" s="11">
        <v>7137.5</v>
      </c>
      <c r="AB11" s="8" t="s">
        <v>424</v>
      </c>
      <c r="AC11" s="11">
        <v>6868.75</v>
      </c>
      <c r="AD11" s="8" t="s">
        <v>424</v>
      </c>
      <c r="AE11" s="11">
        <v>6600</v>
      </c>
      <c r="AF11" s="8" t="s">
        <v>425</v>
      </c>
      <c r="AG11" s="11">
        <v>4421.87</v>
      </c>
      <c r="AH11" s="8" t="s">
        <v>425</v>
      </c>
      <c r="AI11" s="11">
        <v>8240.6299999999992</v>
      </c>
      <c r="AJ11" s="8" t="s">
        <v>298</v>
      </c>
      <c r="AK11" s="11">
        <v>6062.5</v>
      </c>
      <c r="AL11" s="8" t="s">
        <v>298</v>
      </c>
      <c r="AM11" s="11">
        <v>5696.87</v>
      </c>
      <c r="AN11" s="8" t="s">
        <v>298</v>
      </c>
      <c r="AO11" s="11">
        <v>5696.87</v>
      </c>
      <c r="AP11" s="8" t="s">
        <v>426</v>
      </c>
      <c r="AQ11" s="11">
        <v>5375</v>
      </c>
      <c r="AR11" s="8" t="s">
        <v>426</v>
      </c>
      <c r="AS11" s="3" t="s">
        <v>371</v>
      </c>
      <c r="AT11" s="3" t="s">
        <v>372</v>
      </c>
    </row>
    <row r="12" spans="2:129" x14ac:dyDescent="0.2">
      <c r="B12" s="1">
        <v>7</v>
      </c>
      <c r="C12" s="1" t="s">
        <v>427</v>
      </c>
      <c r="D12" s="58" t="s">
        <v>270</v>
      </c>
      <c r="E12" s="16"/>
      <c r="F12" s="1" t="s">
        <v>427</v>
      </c>
      <c r="G12" s="11">
        <v>3200</v>
      </c>
      <c r="H12" s="81" t="s">
        <v>428</v>
      </c>
      <c r="I12" s="18">
        <v>4290</v>
      </c>
      <c r="J12" s="8" t="s">
        <v>429</v>
      </c>
      <c r="K12" s="80">
        <v>3600</v>
      </c>
      <c r="L12" s="8" t="s">
        <v>430</v>
      </c>
      <c r="M12" s="80">
        <v>4462.5</v>
      </c>
      <c r="N12" s="8" t="s">
        <v>431</v>
      </c>
      <c r="O12" s="11">
        <v>4290</v>
      </c>
      <c r="P12" s="8" t="s">
        <v>431</v>
      </c>
      <c r="Q12" s="11">
        <v>3622.5</v>
      </c>
      <c r="R12" s="8" t="s">
        <v>429</v>
      </c>
      <c r="S12" s="11">
        <v>5130</v>
      </c>
      <c r="T12" s="8" t="s">
        <v>431</v>
      </c>
      <c r="U12" s="11">
        <v>3772.5</v>
      </c>
      <c r="V12" s="8" t="s">
        <v>431</v>
      </c>
      <c r="W12" s="11">
        <v>3600</v>
      </c>
      <c r="X12" s="8" t="s">
        <v>431</v>
      </c>
      <c r="Y12" s="11">
        <v>4290</v>
      </c>
      <c r="Z12" s="8" t="s">
        <v>432</v>
      </c>
      <c r="AA12" s="11">
        <v>4117.5</v>
      </c>
      <c r="AB12" s="8" t="s">
        <v>432</v>
      </c>
      <c r="AC12" s="11">
        <v>3945</v>
      </c>
      <c r="AD12" s="8" t="s">
        <v>432</v>
      </c>
      <c r="AE12" s="11">
        <v>3772.5</v>
      </c>
      <c r="AF12" s="8" t="s">
        <v>432</v>
      </c>
      <c r="AG12" s="11">
        <v>3450</v>
      </c>
      <c r="AH12" s="8" t="s">
        <v>432</v>
      </c>
      <c r="AI12" s="11">
        <v>3945</v>
      </c>
      <c r="AJ12" s="8" t="s">
        <v>433</v>
      </c>
      <c r="AK12" s="11">
        <v>3772.5</v>
      </c>
      <c r="AL12" s="8" t="s">
        <v>433</v>
      </c>
      <c r="AM12" s="11">
        <v>3600</v>
      </c>
      <c r="AN12" s="8" t="s">
        <v>433</v>
      </c>
      <c r="AO12" s="11">
        <v>3243</v>
      </c>
      <c r="AP12" s="8" t="s">
        <v>433</v>
      </c>
      <c r="AQ12" s="11">
        <v>3243</v>
      </c>
      <c r="AR12" s="8" t="s">
        <v>433</v>
      </c>
      <c r="AS12" s="3" t="s">
        <v>371</v>
      </c>
      <c r="AT12" s="3" t="s">
        <v>372</v>
      </c>
    </row>
    <row r="13" spans="2:129" x14ac:dyDescent="0.2">
      <c r="B13" s="1">
        <v>10</v>
      </c>
      <c r="C13" s="1" t="s">
        <v>434</v>
      </c>
      <c r="D13" s="58" t="s">
        <v>270</v>
      </c>
      <c r="E13" s="58">
        <v>2015</v>
      </c>
      <c r="F13" s="1" t="s">
        <v>374</v>
      </c>
      <c r="G13" s="18">
        <v>1600</v>
      </c>
      <c r="H13" s="81" t="s">
        <v>435</v>
      </c>
      <c r="I13" s="18">
        <v>3243</v>
      </c>
      <c r="J13" s="8" t="s">
        <v>436</v>
      </c>
      <c r="K13" s="80">
        <v>3242</v>
      </c>
      <c r="L13" s="8" t="s">
        <v>437</v>
      </c>
      <c r="M13" s="80">
        <v>3243</v>
      </c>
      <c r="N13" s="8" t="s">
        <v>438</v>
      </c>
      <c r="O13" s="11">
        <v>3243</v>
      </c>
      <c r="P13" s="8" t="s">
        <v>318</v>
      </c>
      <c r="Q13" s="11">
        <v>3243</v>
      </c>
      <c r="R13" s="8" t="s">
        <v>318</v>
      </c>
      <c r="S13" s="11">
        <v>3242</v>
      </c>
      <c r="T13" s="8" t="s">
        <v>318</v>
      </c>
      <c r="U13" s="11">
        <v>3243</v>
      </c>
      <c r="V13" s="8" t="s">
        <v>318</v>
      </c>
      <c r="W13" s="11">
        <v>3242</v>
      </c>
      <c r="X13" s="8" t="s">
        <v>439</v>
      </c>
      <c r="Y13" s="11">
        <v>3242</v>
      </c>
      <c r="Z13" s="8" t="s">
        <v>298</v>
      </c>
      <c r="AA13" s="11">
        <v>3242</v>
      </c>
      <c r="AB13" s="8" t="s">
        <v>298</v>
      </c>
      <c r="AC13" s="11">
        <v>3242</v>
      </c>
      <c r="AD13" s="8" t="s">
        <v>298</v>
      </c>
      <c r="AE13" s="11">
        <v>3242</v>
      </c>
      <c r="AF13" s="8" t="s">
        <v>298</v>
      </c>
      <c r="AG13" s="11">
        <v>3242</v>
      </c>
      <c r="AH13" s="8" t="s">
        <v>298</v>
      </c>
      <c r="AI13" s="11">
        <v>3242</v>
      </c>
      <c r="AJ13" s="8" t="s">
        <v>318</v>
      </c>
      <c r="AK13" s="11">
        <v>3242</v>
      </c>
      <c r="AL13" s="8" t="s">
        <v>298</v>
      </c>
      <c r="AM13" s="11">
        <v>3243</v>
      </c>
      <c r="AN13" s="8" t="s">
        <v>298</v>
      </c>
      <c r="AO13" s="11">
        <v>3242</v>
      </c>
      <c r="AP13" s="8" t="s">
        <v>298</v>
      </c>
      <c r="AQ13" s="11">
        <v>3242</v>
      </c>
      <c r="AR13" s="8" t="s">
        <v>298</v>
      </c>
      <c r="AS13" s="1" t="s">
        <v>371</v>
      </c>
      <c r="AT13" s="1" t="s">
        <v>372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</row>
    <row r="14" spans="2:129" x14ac:dyDescent="0.2">
      <c r="B14" s="1">
        <v>11</v>
      </c>
      <c r="C14" s="1" t="s">
        <v>440</v>
      </c>
      <c r="D14" s="16" t="s">
        <v>441</v>
      </c>
      <c r="E14" s="58" t="s">
        <v>442</v>
      </c>
      <c r="F14" s="1" t="s">
        <v>443</v>
      </c>
      <c r="G14" s="18">
        <v>3200</v>
      </c>
      <c r="H14" s="81" t="s">
        <v>444</v>
      </c>
      <c r="I14" s="18">
        <v>3763</v>
      </c>
      <c r="J14" s="81" t="s">
        <v>444</v>
      </c>
      <c r="K14" s="80">
        <v>3773</v>
      </c>
      <c r="L14" s="8" t="s">
        <v>445</v>
      </c>
      <c r="M14" s="11">
        <v>3773</v>
      </c>
      <c r="N14" s="8" t="s">
        <v>446</v>
      </c>
      <c r="O14" s="11">
        <v>3773</v>
      </c>
      <c r="P14" s="8" t="s">
        <v>447</v>
      </c>
      <c r="Q14" s="11">
        <v>3773</v>
      </c>
      <c r="R14" s="8" t="s">
        <v>448</v>
      </c>
      <c r="S14" s="11">
        <v>3773</v>
      </c>
      <c r="T14" s="8" t="s">
        <v>448</v>
      </c>
      <c r="U14" s="11">
        <v>3773</v>
      </c>
      <c r="V14" s="8" t="s">
        <v>449</v>
      </c>
      <c r="W14" s="11">
        <v>3773</v>
      </c>
      <c r="X14" s="8" t="s">
        <v>450</v>
      </c>
      <c r="Y14" s="11">
        <v>3773</v>
      </c>
      <c r="Z14" s="8" t="s">
        <v>450</v>
      </c>
      <c r="AA14" s="80">
        <v>3773</v>
      </c>
      <c r="AC14" s="11">
        <v>3773</v>
      </c>
      <c r="AD14" s="8" t="s">
        <v>451</v>
      </c>
      <c r="AE14" s="11">
        <v>3773</v>
      </c>
      <c r="AF14" s="8" t="s">
        <v>451</v>
      </c>
      <c r="AG14" s="11">
        <v>3773</v>
      </c>
      <c r="AH14" s="8" t="s">
        <v>451</v>
      </c>
      <c r="AI14" s="11">
        <v>5616.25</v>
      </c>
      <c r="AJ14" s="8" t="s">
        <v>318</v>
      </c>
      <c r="AK14" s="11">
        <v>3773</v>
      </c>
      <c r="AL14" s="8" t="s">
        <v>452</v>
      </c>
      <c r="AM14" s="11">
        <v>3773</v>
      </c>
      <c r="AN14" s="8" t="s">
        <v>453</v>
      </c>
      <c r="AO14" s="11">
        <v>3773</v>
      </c>
      <c r="AP14" s="8" t="s">
        <v>454</v>
      </c>
      <c r="AQ14" s="11">
        <v>3773</v>
      </c>
      <c r="AR14" s="8" t="s">
        <v>455</v>
      </c>
      <c r="AS14" s="1" t="s">
        <v>371</v>
      </c>
      <c r="AT14" s="1" t="s">
        <v>372</v>
      </c>
      <c r="AU14" s="1"/>
      <c r="AV14" s="1" t="s">
        <v>456</v>
      </c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</row>
    <row r="15" spans="2:129" x14ac:dyDescent="0.2">
      <c r="B15" s="1">
        <v>12</v>
      </c>
      <c r="C15" s="1" t="s">
        <v>457</v>
      </c>
      <c r="D15" s="58" t="s">
        <v>270</v>
      </c>
      <c r="E15" s="58">
        <v>2015</v>
      </c>
      <c r="F15" s="1" t="s">
        <v>458</v>
      </c>
      <c r="G15" s="18">
        <v>3200</v>
      </c>
      <c r="H15" s="8" t="s">
        <v>459</v>
      </c>
      <c r="I15" s="18">
        <v>3000</v>
      </c>
      <c r="J15" s="8" t="s">
        <v>459</v>
      </c>
      <c r="K15" s="80">
        <v>5407.5</v>
      </c>
      <c r="L15" s="8" t="s">
        <v>460</v>
      </c>
      <c r="M15" s="80">
        <v>4462.5</v>
      </c>
      <c r="N15" s="8" t="s">
        <v>460</v>
      </c>
      <c r="O15" s="11">
        <v>4290</v>
      </c>
      <c r="P15" s="8" t="s">
        <v>460</v>
      </c>
      <c r="Q15" s="11">
        <v>4117.5</v>
      </c>
      <c r="R15" s="8" t="s">
        <v>460</v>
      </c>
      <c r="S15" s="11">
        <v>3945</v>
      </c>
      <c r="T15" s="8" t="s">
        <v>460</v>
      </c>
      <c r="U15" s="11">
        <v>3772.5</v>
      </c>
      <c r="V15" s="8" t="s">
        <v>460</v>
      </c>
      <c r="W15" s="11">
        <v>3600</v>
      </c>
      <c r="X15" s="8" t="s">
        <v>460</v>
      </c>
      <c r="Y15" s="8">
        <v>4807.5</v>
      </c>
      <c r="Z15" s="8" t="s">
        <v>461</v>
      </c>
      <c r="AA15" s="11">
        <v>4635</v>
      </c>
      <c r="AB15" s="8" t="s">
        <v>461</v>
      </c>
      <c r="AC15" s="11">
        <v>4462.5</v>
      </c>
      <c r="AD15" s="8" t="s">
        <v>461</v>
      </c>
      <c r="AE15" s="11">
        <v>4290</v>
      </c>
      <c r="AF15" s="8" t="s">
        <v>461</v>
      </c>
      <c r="AG15" s="11">
        <v>4117.5</v>
      </c>
      <c r="AH15" s="8" t="s">
        <v>461</v>
      </c>
      <c r="AI15" s="11">
        <v>3945</v>
      </c>
      <c r="AJ15" s="8" t="s">
        <v>461</v>
      </c>
      <c r="AK15" s="11">
        <v>3772.5</v>
      </c>
      <c r="AL15" s="8" t="s">
        <v>461</v>
      </c>
      <c r="AM15" s="11">
        <v>3600</v>
      </c>
      <c r="AN15" s="8" t="s">
        <v>461</v>
      </c>
      <c r="AO15" s="80">
        <v>3772.5</v>
      </c>
      <c r="AP15" s="8" t="s">
        <v>298</v>
      </c>
      <c r="AQ15" s="11">
        <v>3600</v>
      </c>
      <c r="AR15" s="8" t="s">
        <v>298</v>
      </c>
      <c r="AS15" s="1" t="s">
        <v>371</v>
      </c>
      <c r="AT15" s="1" t="s">
        <v>372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</row>
    <row r="16" spans="2:129" x14ac:dyDescent="0.2">
      <c r="B16" s="1">
        <v>13</v>
      </c>
      <c r="C16" s="1" t="s">
        <v>462</v>
      </c>
      <c r="D16" s="58" t="s">
        <v>270</v>
      </c>
      <c r="E16" s="58">
        <v>2015</v>
      </c>
      <c r="F16" s="1" t="s">
        <v>463</v>
      </c>
      <c r="G16" s="18">
        <v>3200</v>
      </c>
      <c r="H16" s="8" t="s">
        <v>464</v>
      </c>
      <c r="I16" s="18">
        <v>3254.71</v>
      </c>
      <c r="J16" s="8" t="s">
        <v>465</v>
      </c>
      <c r="K16" s="80">
        <v>3450</v>
      </c>
      <c r="L16" s="8" t="s">
        <v>466</v>
      </c>
      <c r="M16" s="80">
        <v>3450</v>
      </c>
      <c r="N16" s="8" t="s">
        <v>318</v>
      </c>
      <c r="O16" s="80">
        <v>3450</v>
      </c>
      <c r="P16" s="8" t="s">
        <v>318</v>
      </c>
      <c r="Q16" s="11">
        <v>3450</v>
      </c>
      <c r="R16" s="8" t="s">
        <v>318</v>
      </c>
      <c r="S16" s="11">
        <v>3450</v>
      </c>
      <c r="T16" s="8" t="s">
        <v>318</v>
      </c>
      <c r="U16" s="11">
        <v>3450</v>
      </c>
      <c r="V16" s="8" t="s">
        <v>467</v>
      </c>
      <c r="W16" s="11">
        <v>3450</v>
      </c>
      <c r="X16" s="8" t="s">
        <v>468</v>
      </c>
      <c r="Y16" s="11">
        <v>3450</v>
      </c>
      <c r="Z16" s="8" t="s">
        <v>469</v>
      </c>
      <c r="AA16" s="11">
        <v>3450</v>
      </c>
      <c r="AB16" s="8" t="s">
        <v>470</v>
      </c>
      <c r="AC16" s="11">
        <v>3450</v>
      </c>
      <c r="AD16" s="8" t="s">
        <v>471</v>
      </c>
      <c r="AE16" s="11">
        <v>3600</v>
      </c>
      <c r="AF16" s="8" t="s">
        <v>472</v>
      </c>
      <c r="AG16" s="11">
        <v>3450</v>
      </c>
      <c r="AH16" s="8" t="s">
        <v>473</v>
      </c>
      <c r="AI16" s="11">
        <v>3450</v>
      </c>
      <c r="AJ16" s="8" t="s">
        <v>298</v>
      </c>
      <c r="AK16" s="11">
        <v>3450</v>
      </c>
      <c r="AL16" s="8" t="s">
        <v>474</v>
      </c>
      <c r="AM16" s="11">
        <v>3450</v>
      </c>
      <c r="AN16" s="8" t="s">
        <v>475</v>
      </c>
      <c r="AO16" s="11">
        <v>3450</v>
      </c>
      <c r="AP16" s="8" t="s">
        <v>476</v>
      </c>
      <c r="AQ16" s="11">
        <v>2829</v>
      </c>
      <c r="AR16" s="8" t="s">
        <v>477</v>
      </c>
      <c r="AS16" s="1" t="s">
        <v>371</v>
      </c>
      <c r="AT16" s="1" t="s">
        <v>372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</row>
    <row r="17" spans="1:129" x14ac:dyDescent="0.2">
      <c r="B17" s="1">
        <v>15</v>
      </c>
      <c r="C17" s="1" t="s">
        <v>478</v>
      </c>
      <c r="D17" s="58" t="s">
        <v>270</v>
      </c>
      <c r="E17" s="58" t="s">
        <v>479</v>
      </c>
      <c r="F17" s="1" t="s">
        <v>480</v>
      </c>
      <c r="G17" s="18">
        <v>3200</v>
      </c>
      <c r="H17" s="8" t="s">
        <v>318</v>
      </c>
      <c r="I17" s="18">
        <v>3243</v>
      </c>
      <c r="J17" s="8" t="s">
        <v>481</v>
      </c>
      <c r="K17" s="80">
        <v>3243</v>
      </c>
      <c r="L17" s="8" t="s">
        <v>481</v>
      </c>
      <c r="M17" s="11">
        <v>3243</v>
      </c>
      <c r="N17" s="8" t="s">
        <v>481</v>
      </c>
      <c r="O17" s="11">
        <v>3243</v>
      </c>
      <c r="P17" s="8" t="s">
        <v>481</v>
      </c>
      <c r="Q17" s="11">
        <v>3772.5</v>
      </c>
      <c r="R17" s="8" t="s">
        <v>482</v>
      </c>
      <c r="S17" s="8">
        <v>3243</v>
      </c>
      <c r="T17" s="8" t="s">
        <v>482</v>
      </c>
      <c r="U17" s="11">
        <v>3450</v>
      </c>
      <c r="V17" s="8" t="s">
        <v>483</v>
      </c>
      <c r="W17" s="11">
        <v>3243</v>
      </c>
      <c r="X17" s="8" t="s">
        <v>484</v>
      </c>
      <c r="Y17" s="11">
        <v>3243</v>
      </c>
      <c r="Z17" s="8" t="s">
        <v>484</v>
      </c>
      <c r="AA17" s="11">
        <v>3243</v>
      </c>
      <c r="AB17" s="8" t="s">
        <v>484</v>
      </c>
      <c r="AC17" s="11">
        <v>3243</v>
      </c>
      <c r="AD17" s="8" t="s">
        <v>484</v>
      </c>
      <c r="AE17" s="11">
        <v>3243</v>
      </c>
      <c r="AF17" s="8" t="s">
        <v>484</v>
      </c>
      <c r="AG17" s="11">
        <v>3243</v>
      </c>
      <c r="AH17" s="8" t="s">
        <v>485</v>
      </c>
      <c r="AI17" s="11">
        <v>3243</v>
      </c>
      <c r="AJ17" s="8" t="s">
        <v>485</v>
      </c>
      <c r="AK17" s="11">
        <v>3450</v>
      </c>
      <c r="AL17" s="8" t="s">
        <v>486</v>
      </c>
      <c r="AM17" s="11">
        <v>3450</v>
      </c>
      <c r="AN17" s="8" t="s">
        <v>487</v>
      </c>
      <c r="AO17" s="11">
        <v>3450</v>
      </c>
      <c r="AP17" s="8" t="s">
        <v>487</v>
      </c>
      <c r="AQ17" s="11">
        <v>3600</v>
      </c>
      <c r="AR17" s="8" t="s">
        <v>298</v>
      </c>
      <c r="AS17" s="1" t="s">
        <v>371</v>
      </c>
      <c r="AT17" s="1" t="s">
        <v>372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</row>
    <row r="18" spans="1:129" x14ac:dyDescent="0.2">
      <c r="B18" s="1">
        <v>16</v>
      </c>
      <c r="C18" s="1" t="s">
        <v>488</v>
      </c>
      <c r="D18" s="16" t="s">
        <v>107</v>
      </c>
      <c r="E18" s="82">
        <v>0.3</v>
      </c>
      <c r="F18" s="1" t="s">
        <v>107</v>
      </c>
      <c r="G18" s="18">
        <v>1600</v>
      </c>
      <c r="H18" s="8" t="s">
        <v>318</v>
      </c>
      <c r="I18" s="18">
        <v>2765</v>
      </c>
      <c r="J18" s="8" t="s">
        <v>489</v>
      </c>
      <c r="K18" s="80">
        <v>2765</v>
      </c>
      <c r="L18" s="8" t="s">
        <v>490</v>
      </c>
      <c r="M18" s="11">
        <v>2765</v>
      </c>
      <c r="N18" s="8" t="s">
        <v>491</v>
      </c>
      <c r="O18" s="11">
        <v>2765</v>
      </c>
      <c r="P18" s="8" t="s">
        <v>492</v>
      </c>
      <c r="Q18" s="11">
        <v>2765</v>
      </c>
      <c r="R18" s="8" t="s">
        <v>493</v>
      </c>
      <c r="S18" s="11">
        <v>2765</v>
      </c>
      <c r="T18" s="8" t="s">
        <v>494</v>
      </c>
      <c r="U18" s="11">
        <v>2765</v>
      </c>
      <c r="V18" s="8" t="s">
        <v>494</v>
      </c>
      <c r="W18" s="11">
        <v>2765</v>
      </c>
      <c r="X18" s="8" t="s">
        <v>495</v>
      </c>
      <c r="Y18" s="11">
        <v>2765</v>
      </c>
      <c r="Z18" s="8" t="s">
        <v>496</v>
      </c>
      <c r="AA18" s="11">
        <v>2765</v>
      </c>
      <c r="AB18" s="8" t="s">
        <v>497</v>
      </c>
      <c r="AC18" s="11">
        <v>2765</v>
      </c>
      <c r="AD18" s="8" t="s">
        <v>498</v>
      </c>
      <c r="AE18" s="11">
        <v>2765</v>
      </c>
      <c r="AF18" s="8" t="s">
        <v>499</v>
      </c>
      <c r="AG18" s="11">
        <v>2765</v>
      </c>
      <c r="AH18" s="8" t="s">
        <v>500</v>
      </c>
      <c r="AI18" s="11">
        <v>2765</v>
      </c>
      <c r="AJ18" s="8" t="s">
        <v>298</v>
      </c>
      <c r="AK18" s="11">
        <v>2765</v>
      </c>
      <c r="AL18" s="8" t="s">
        <v>501</v>
      </c>
      <c r="AM18" s="11">
        <v>3191.5</v>
      </c>
      <c r="AN18" s="8" t="s">
        <v>298</v>
      </c>
      <c r="AO18" s="11">
        <v>2765</v>
      </c>
      <c r="AP18" s="8" t="s">
        <v>298</v>
      </c>
      <c r="AQ18" s="11">
        <v>2915</v>
      </c>
      <c r="AR18" s="8" t="s">
        <v>298</v>
      </c>
      <c r="AS18" s="1" t="s">
        <v>371</v>
      </c>
      <c r="AT18" s="1" t="s">
        <v>372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</row>
    <row r="19" spans="1:129" x14ac:dyDescent="0.2">
      <c r="B19" s="1">
        <v>17</v>
      </c>
      <c r="C19" s="1" t="s">
        <v>502</v>
      </c>
      <c r="D19" s="58" t="s">
        <v>270</v>
      </c>
      <c r="E19" s="58"/>
      <c r="F19" s="1" t="s">
        <v>502</v>
      </c>
      <c r="G19" s="18">
        <v>1600</v>
      </c>
      <c r="H19" s="8" t="s">
        <v>318</v>
      </c>
      <c r="I19" s="18">
        <v>3500</v>
      </c>
      <c r="J19" s="8" t="s">
        <v>298</v>
      </c>
      <c r="K19" s="11">
        <v>3600</v>
      </c>
      <c r="L19" s="8" t="s">
        <v>298</v>
      </c>
      <c r="M19" s="11">
        <v>3600</v>
      </c>
      <c r="N19" s="8" t="s">
        <v>503</v>
      </c>
      <c r="O19" s="11">
        <v>3600</v>
      </c>
      <c r="P19" s="8" t="s">
        <v>298</v>
      </c>
      <c r="Q19" s="11">
        <v>3600</v>
      </c>
      <c r="R19" s="8" t="s">
        <v>504</v>
      </c>
      <c r="S19" s="11">
        <v>3600</v>
      </c>
      <c r="T19" s="8" t="s">
        <v>505</v>
      </c>
      <c r="U19" s="11">
        <v>3600</v>
      </c>
      <c r="V19" s="8" t="s">
        <v>506</v>
      </c>
      <c r="W19" s="11">
        <v>4900</v>
      </c>
      <c r="X19" s="8" t="s">
        <v>507</v>
      </c>
      <c r="Y19" s="11">
        <v>3600</v>
      </c>
      <c r="Z19" s="8" t="s">
        <v>508</v>
      </c>
      <c r="AA19" s="11">
        <v>3600</v>
      </c>
      <c r="AB19" s="8" t="s">
        <v>509</v>
      </c>
      <c r="AC19" s="11">
        <v>3600</v>
      </c>
      <c r="AD19" s="8" t="s">
        <v>298</v>
      </c>
      <c r="AE19" s="11">
        <v>3600</v>
      </c>
      <c r="AF19" s="8" t="s">
        <v>298</v>
      </c>
      <c r="AG19" s="11">
        <v>5000</v>
      </c>
      <c r="AH19" s="8" t="s">
        <v>298</v>
      </c>
      <c r="AI19" s="11">
        <v>4117.5</v>
      </c>
      <c r="AJ19" s="8" t="s">
        <v>510</v>
      </c>
      <c r="AK19" s="11">
        <v>3945</v>
      </c>
      <c r="AL19" s="8" t="s">
        <v>510</v>
      </c>
      <c r="AM19" s="11">
        <v>3772.5</v>
      </c>
      <c r="AN19" s="8" t="s">
        <v>510</v>
      </c>
      <c r="AO19" s="11">
        <v>3450</v>
      </c>
      <c r="AP19" s="8" t="s">
        <v>298</v>
      </c>
      <c r="AQ19" s="11">
        <v>3600</v>
      </c>
      <c r="AR19" s="8" t="s">
        <v>298</v>
      </c>
      <c r="AS19" s="1" t="s">
        <v>371</v>
      </c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</row>
    <row r="20" spans="1:129" x14ac:dyDescent="0.2">
      <c r="B20" s="1">
        <v>18</v>
      </c>
      <c r="C20" s="1" t="s">
        <v>511</v>
      </c>
      <c r="D20" s="58" t="s">
        <v>401</v>
      </c>
      <c r="E20" s="58"/>
      <c r="F20" s="1" t="s">
        <v>512</v>
      </c>
      <c r="G20" s="18">
        <v>3200</v>
      </c>
      <c r="H20" s="8" t="s">
        <v>318</v>
      </c>
      <c r="I20" s="18">
        <v>5052.5</v>
      </c>
      <c r="J20" s="8" t="s">
        <v>318</v>
      </c>
      <c r="K20" s="80">
        <v>3555</v>
      </c>
      <c r="L20" s="8" t="s">
        <v>513</v>
      </c>
      <c r="M20" s="11">
        <v>5052</v>
      </c>
      <c r="N20" s="8" t="s">
        <v>514</v>
      </c>
      <c r="O20" s="11">
        <v>4300</v>
      </c>
      <c r="P20" s="8" t="s">
        <v>515</v>
      </c>
      <c r="Q20" s="11">
        <v>4361</v>
      </c>
      <c r="R20" s="8" t="s">
        <v>516</v>
      </c>
      <c r="S20" s="11">
        <v>4295</v>
      </c>
      <c r="T20" s="8" t="s">
        <v>517</v>
      </c>
      <c r="U20" s="11">
        <v>4295</v>
      </c>
      <c r="V20" s="8" t="s">
        <v>518</v>
      </c>
      <c r="W20" s="11">
        <v>4200</v>
      </c>
      <c r="X20" s="8" t="s">
        <v>519</v>
      </c>
      <c r="Y20" s="11">
        <v>4200</v>
      </c>
      <c r="Z20" s="8" t="s">
        <v>520</v>
      </c>
      <c r="AA20" s="11">
        <v>4300</v>
      </c>
      <c r="AB20" s="8" t="s">
        <v>521</v>
      </c>
      <c r="AC20" s="11">
        <v>4300</v>
      </c>
      <c r="AD20" s="8" t="s">
        <v>522</v>
      </c>
      <c r="AE20" s="11">
        <v>4200</v>
      </c>
      <c r="AF20" s="8" t="s">
        <v>523</v>
      </c>
      <c r="AG20" s="11">
        <v>4300</v>
      </c>
      <c r="AH20" s="8" t="s">
        <v>524</v>
      </c>
      <c r="AI20" s="11">
        <v>4100</v>
      </c>
      <c r="AJ20" s="8" t="s">
        <v>298</v>
      </c>
      <c r="AK20" s="11">
        <v>4300</v>
      </c>
      <c r="AL20" s="8" t="s">
        <v>525</v>
      </c>
      <c r="AM20" s="11">
        <v>4300</v>
      </c>
      <c r="AN20" s="8" t="s">
        <v>526</v>
      </c>
      <c r="AO20" s="11">
        <v>4300</v>
      </c>
      <c r="AP20" s="8" t="s">
        <v>527</v>
      </c>
      <c r="AQ20" s="11">
        <v>4300</v>
      </c>
      <c r="AR20" s="8" t="s">
        <v>298</v>
      </c>
      <c r="AS20" s="1" t="s">
        <v>371</v>
      </c>
      <c r="AT20" s="1" t="s">
        <v>372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</row>
    <row r="21" spans="1:129" x14ac:dyDescent="0.2">
      <c r="C21" s="14" t="s">
        <v>60</v>
      </c>
      <c r="D21" s="14"/>
      <c r="E21" s="14"/>
      <c r="F21" s="14"/>
      <c r="G21" s="15">
        <f>SUM(G7:G20)</f>
        <v>33600</v>
      </c>
      <c r="H21" s="15" t="s">
        <v>187</v>
      </c>
      <c r="I21" s="15">
        <f t="shared" ref="I21:AC21" si="0">SUM(I7:I20)</f>
        <v>52279.92</v>
      </c>
      <c r="J21" s="15">
        <f t="shared" si="0"/>
        <v>0</v>
      </c>
      <c r="K21" s="15">
        <f t="shared" si="0"/>
        <v>55307.46</v>
      </c>
      <c r="L21" s="15">
        <f t="shared" si="0"/>
        <v>0</v>
      </c>
      <c r="M21" s="15">
        <f t="shared" si="0"/>
        <v>56058.75</v>
      </c>
      <c r="N21" s="15">
        <f t="shared" si="0"/>
        <v>0</v>
      </c>
      <c r="O21" s="15">
        <f t="shared" si="0"/>
        <v>53682</v>
      </c>
      <c r="P21" s="15">
        <f t="shared" si="0"/>
        <v>0</v>
      </c>
      <c r="Q21" s="15">
        <f t="shared" si="0"/>
        <v>53523.75</v>
      </c>
      <c r="R21" s="15">
        <f t="shared" si="0"/>
        <v>0</v>
      </c>
      <c r="S21" s="15">
        <f t="shared" si="0"/>
        <v>53633.5</v>
      </c>
      <c r="T21" s="15">
        <f t="shared" si="0"/>
        <v>0</v>
      </c>
      <c r="U21" s="15">
        <f t="shared" si="0"/>
        <v>52612.119999999995</v>
      </c>
      <c r="V21" s="15">
        <f t="shared" si="0"/>
        <v>0</v>
      </c>
      <c r="W21" s="15">
        <f t="shared" si="0"/>
        <v>56777.630000000005</v>
      </c>
      <c r="X21" s="15">
        <f t="shared" si="0"/>
        <v>0</v>
      </c>
      <c r="Y21" s="15">
        <f t="shared" si="0"/>
        <v>54804.75</v>
      </c>
      <c r="Z21" s="15">
        <f t="shared" si="0"/>
        <v>0</v>
      </c>
      <c r="AA21" s="15">
        <f t="shared" si="0"/>
        <v>54091</v>
      </c>
      <c r="AB21" s="15">
        <f t="shared" si="0"/>
        <v>0</v>
      </c>
      <c r="AC21" s="15">
        <f t="shared" si="0"/>
        <v>54237.25</v>
      </c>
      <c r="AD21" s="15">
        <f>SUM(AD8:AD20)</f>
        <v>0</v>
      </c>
      <c r="AE21" s="15">
        <f t="shared" ref="AE21:AQ21" si="1">SUM(AE7:AE20)</f>
        <v>53392.5</v>
      </c>
      <c r="AF21" s="15">
        <f t="shared" si="1"/>
        <v>0</v>
      </c>
      <c r="AG21" s="15">
        <f t="shared" si="1"/>
        <v>51890.369999999995</v>
      </c>
      <c r="AH21" s="15">
        <f t="shared" si="1"/>
        <v>0</v>
      </c>
      <c r="AI21" s="15">
        <f t="shared" si="1"/>
        <v>56792.38</v>
      </c>
      <c r="AJ21" s="15">
        <f t="shared" si="1"/>
        <v>0</v>
      </c>
      <c r="AK21" s="15">
        <f t="shared" si="1"/>
        <v>55071.5</v>
      </c>
      <c r="AL21" s="15">
        <f t="shared" si="1"/>
        <v>0</v>
      </c>
      <c r="AM21" s="15">
        <f t="shared" si="1"/>
        <v>50983.369999999995</v>
      </c>
      <c r="AN21" s="15">
        <f t="shared" si="1"/>
        <v>0</v>
      </c>
      <c r="AO21" s="15">
        <f t="shared" si="1"/>
        <v>52281.369999999995</v>
      </c>
      <c r="AP21" s="15">
        <f t="shared" si="1"/>
        <v>0</v>
      </c>
      <c r="AQ21" s="15">
        <f t="shared" si="1"/>
        <v>49595</v>
      </c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</row>
    <row r="24" spans="1:129" ht="16.5" x14ac:dyDescent="0.25">
      <c r="C24" s="9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</row>
    <row r="25" spans="1:129" x14ac:dyDescent="0.2">
      <c r="G25" s="22"/>
      <c r="H25" s="8"/>
      <c r="I25" s="1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</row>
    <row r="26" spans="1:129" x14ac:dyDescent="0.2"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</row>
    <row r="28" spans="1:129" ht="16.5" x14ac:dyDescent="0.25">
      <c r="C28" s="83" t="s">
        <v>532</v>
      </c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</row>
    <row r="29" spans="1:129" x14ac:dyDescent="0.2">
      <c r="G29" s="18"/>
      <c r="H29" s="8"/>
      <c r="I29" s="18"/>
      <c r="J29" s="8"/>
      <c r="K29" s="11"/>
      <c r="L29" s="8"/>
      <c r="M29" s="11"/>
      <c r="N29" s="8"/>
      <c r="O29" s="11"/>
      <c r="P29" s="8"/>
      <c r="Q29" s="11"/>
      <c r="R29" s="8"/>
      <c r="S29" s="11"/>
      <c r="T29" s="8"/>
      <c r="U29" s="11"/>
      <c r="V29" s="8"/>
      <c r="W29" s="11"/>
      <c r="X29" s="8"/>
      <c r="Y29" s="11"/>
      <c r="Z29" s="8"/>
      <c r="AA29" s="11"/>
      <c r="AB29" s="8"/>
      <c r="AC29" s="11"/>
      <c r="AD29" s="8"/>
      <c r="AE29" s="11"/>
      <c r="AF29" s="8"/>
      <c r="AG29" s="11"/>
      <c r="AH29" s="8"/>
      <c r="AI29" s="11"/>
      <c r="AJ29" s="8"/>
      <c r="AK29" s="11"/>
      <c r="AL29" s="8"/>
      <c r="AM29" s="11"/>
      <c r="AN29" s="8"/>
      <c r="AO29" s="11"/>
      <c r="AP29" s="8"/>
      <c r="AQ29" s="11"/>
      <c r="AR29" s="8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</row>
    <row r="30" spans="1:129" x14ac:dyDescent="0.2">
      <c r="A30" s="1" t="s">
        <v>533</v>
      </c>
      <c r="B30" s="1">
        <v>2</v>
      </c>
      <c r="C30" s="16" t="s">
        <v>534</v>
      </c>
      <c r="D30" s="58" t="s">
        <v>270</v>
      </c>
      <c r="E30" s="58">
        <v>2015</v>
      </c>
      <c r="F30" s="1" t="s">
        <v>535</v>
      </c>
      <c r="G30" s="22">
        <v>1600</v>
      </c>
      <c r="H30" s="81" t="s">
        <v>318</v>
      </c>
      <c r="I30" s="18">
        <v>3243</v>
      </c>
      <c r="J30" s="8" t="s">
        <v>536</v>
      </c>
      <c r="K30" s="80">
        <v>3450</v>
      </c>
      <c r="L30" s="8" t="s">
        <v>537</v>
      </c>
      <c r="M30" s="80">
        <v>3450</v>
      </c>
      <c r="N30" s="8" t="s">
        <v>538</v>
      </c>
      <c r="O30" s="11">
        <v>3450</v>
      </c>
      <c r="P30" s="8" t="s">
        <v>539</v>
      </c>
      <c r="Q30" s="84" t="s">
        <v>540</v>
      </c>
      <c r="R30" s="8"/>
      <c r="S30" s="11"/>
      <c r="T30" s="8"/>
      <c r="U30" s="11"/>
      <c r="V30" s="8"/>
      <c r="W30" s="11"/>
      <c r="X30" s="8"/>
      <c r="Y30" s="11"/>
      <c r="Z30" s="8"/>
      <c r="AA30" s="11"/>
      <c r="AB30" s="8"/>
      <c r="AC30" s="11"/>
      <c r="AD30" s="8"/>
      <c r="AE30" s="11"/>
      <c r="AF30" s="8"/>
      <c r="AG30" s="11"/>
      <c r="AH30" s="8"/>
      <c r="AI30" s="11"/>
      <c r="AJ30" s="8"/>
      <c r="AK30" s="11"/>
      <c r="AL30" s="8"/>
      <c r="AM30" s="11"/>
      <c r="AN30" s="8"/>
      <c r="AO30" s="11"/>
      <c r="AP30" s="8"/>
      <c r="AQ30" s="11"/>
      <c r="AR30" s="8"/>
    </row>
    <row r="31" spans="1:129" x14ac:dyDescent="0.2">
      <c r="B31" s="1">
        <v>8</v>
      </c>
      <c r="C31" s="1" t="s">
        <v>25</v>
      </c>
      <c r="D31" s="58" t="s">
        <v>270</v>
      </c>
      <c r="E31" s="58">
        <v>2015</v>
      </c>
      <c r="F31" s="1" t="s">
        <v>555</v>
      </c>
      <c r="G31" s="18">
        <v>1600</v>
      </c>
      <c r="H31" s="81" t="s">
        <v>556</v>
      </c>
      <c r="I31" s="18">
        <v>4117.5</v>
      </c>
      <c r="J31" s="8" t="s">
        <v>557</v>
      </c>
      <c r="K31" s="80">
        <v>3945</v>
      </c>
      <c r="L31" s="8" t="s">
        <v>557</v>
      </c>
      <c r="M31" s="80">
        <v>3772.5</v>
      </c>
      <c r="N31" s="8" t="s">
        <v>557</v>
      </c>
      <c r="O31" s="11">
        <v>3600</v>
      </c>
      <c r="P31" s="8" t="s">
        <v>557</v>
      </c>
      <c r="Q31" s="11" t="s">
        <v>558</v>
      </c>
      <c r="R31" s="8"/>
      <c r="S31" s="11"/>
      <c r="T31" s="8"/>
      <c r="U31" s="11"/>
      <c r="V31" s="8"/>
      <c r="W31" s="11" t="s">
        <v>559</v>
      </c>
      <c r="X31" s="8"/>
      <c r="Y31" s="11"/>
      <c r="Z31" s="8"/>
      <c r="AA31" s="11"/>
      <c r="AB31" s="8"/>
      <c r="AC31" s="11"/>
      <c r="AD31" s="8"/>
      <c r="AE31" s="11"/>
      <c r="AF31" s="8"/>
      <c r="AG31" s="11"/>
      <c r="AH31" s="8"/>
      <c r="AI31" s="11"/>
      <c r="AJ31" s="8"/>
      <c r="AK31" s="11"/>
      <c r="AL31" s="8"/>
      <c r="AM31" s="11"/>
      <c r="AN31" s="8"/>
      <c r="AO31" s="11"/>
      <c r="AP31" s="8"/>
      <c r="AQ31" s="11"/>
      <c r="AR31" s="8"/>
    </row>
    <row r="32" spans="1:129" x14ac:dyDescent="0.2">
      <c r="B32" s="1">
        <v>9</v>
      </c>
      <c r="C32" s="1" t="s">
        <v>560</v>
      </c>
      <c r="D32" s="16" t="s">
        <v>441</v>
      </c>
      <c r="E32" s="58" t="s">
        <v>442</v>
      </c>
      <c r="F32" s="1" t="s">
        <v>561</v>
      </c>
      <c r="G32" s="18">
        <v>1600</v>
      </c>
      <c r="H32" s="81" t="s">
        <v>298</v>
      </c>
      <c r="I32" s="18">
        <v>4500</v>
      </c>
      <c r="J32" s="8" t="s">
        <v>298</v>
      </c>
      <c r="K32" s="80">
        <v>4780</v>
      </c>
      <c r="L32" s="8" t="s">
        <v>298</v>
      </c>
      <c r="M32" s="80">
        <v>4500</v>
      </c>
      <c r="N32" s="8" t="s">
        <v>298</v>
      </c>
      <c r="O32" s="11">
        <v>4494</v>
      </c>
      <c r="P32" s="8" t="s">
        <v>298</v>
      </c>
      <c r="Q32" s="11">
        <v>4494</v>
      </c>
      <c r="R32" s="8" t="s">
        <v>298</v>
      </c>
      <c r="S32" s="11" t="s">
        <v>562</v>
      </c>
      <c r="T32" s="65"/>
      <c r="U32" s="11">
        <v>3105</v>
      </c>
      <c r="V32" s="8" t="s">
        <v>318</v>
      </c>
      <c r="W32" s="11">
        <v>4780</v>
      </c>
      <c r="X32" s="8" t="s">
        <v>298</v>
      </c>
      <c r="Y32" s="80">
        <v>4305</v>
      </c>
      <c r="Z32" s="8" t="s">
        <v>298</v>
      </c>
      <c r="AA32" s="11"/>
      <c r="AB32" s="8"/>
      <c r="AC32" s="11" t="s">
        <v>563</v>
      </c>
      <c r="AD32" s="8"/>
      <c r="AE32" s="11" t="s">
        <v>563</v>
      </c>
      <c r="AF32" s="8"/>
      <c r="AG32" s="11" t="s">
        <v>563</v>
      </c>
      <c r="AH32" s="8"/>
      <c r="AI32" s="11" t="s">
        <v>563</v>
      </c>
      <c r="AJ32" s="8"/>
      <c r="AK32" s="11" t="s">
        <v>562</v>
      </c>
      <c r="AL32" s="8"/>
      <c r="AM32" s="11" t="s">
        <v>563</v>
      </c>
      <c r="AN32" s="8"/>
      <c r="AO32" s="11"/>
      <c r="AP32" s="8"/>
      <c r="AQ32" s="11"/>
      <c r="AR32" s="8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</row>
    <row r="33" spans="1:129" x14ac:dyDescent="0.2">
      <c r="A33" s="1" t="s">
        <v>533</v>
      </c>
      <c r="B33" s="1">
        <v>14</v>
      </c>
      <c r="C33" s="1" t="s">
        <v>551</v>
      </c>
      <c r="D33" s="58" t="s">
        <v>270</v>
      </c>
      <c r="E33" s="58"/>
      <c r="F33" s="1" t="s">
        <v>552</v>
      </c>
      <c r="G33" s="18">
        <v>1600</v>
      </c>
      <c r="H33" s="8" t="s">
        <v>375</v>
      </c>
      <c r="I33" s="18" t="s">
        <v>544</v>
      </c>
      <c r="J33" s="8"/>
      <c r="K33" s="80" t="s">
        <v>553</v>
      </c>
      <c r="L33" s="8"/>
      <c r="M33" s="59"/>
      <c r="N33" s="8" t="s">
        <v>554</v>
      </c>
      <c r="O33" s="11"/>
      <c r="P33" s="8"/>
      <c r="Q33" s="11"/>
      <c r="R33" s="8"/>
      <c r="S33" s="11"/>
      <c r="T33" s="8"/>
      <c r="U33" s="11"/>
      <c r="V33" s="8"/>
      <c r="W33" s="11"/>
      <c r="X33" s="8"/>
      <c r="Y33" s="11"/>
      <c r="Z33" s="8"/>
      <c r="AA33" s="11"/>
      <c r="AB33" s="8"/>
      <c r="AC33" s="11"/>
      <c r="AD33" s="8"/>
      <c r="AE33" s="11"/>
      <c r="AF33" s="8"/>
      <c r="AG33" s="11"/>
      <c r="AH33" s="8"/>
      <c r="AI33" s="11"/>
      <c r="AJ33" s="8"/>
      <c r="AK33" s="11"/>
      <c r="AL33" s="8"/>
      <c r="AM33" s="11"/>
      <c r="AN33" s="8"/>
      <c r="AO33" s="11"/>
      <c r="AP33" s="8"/>
      <c r="AQ33" s="11"/>
      <c r="AR33" s="8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</row>
    <row r="34" spans="1:129" x14ac:dyDescent="0.2">
      <c r="A34" s="1" t="s">
        <v>528</v>
      </c>
      <c r="B34" s="1">
        <v>19</v>
      </c>
      <c r="C34" s="1" t="s">
        <v>529</v>
      </c>
      <c r="D34" s="58" t="s">
        <v>270</v>
      </c>
      <c r="E34" s="58">
        <v>2015</v>
      </c>
      <c r="F34" s="1" t="s">
        <v>530</v>
      </c>
      <c r="G34" s="18">
        <v>3200</v>
      </c>
      <c r="H34" s="8" t="s">
        <v>531</v>
      </c>
      <c r="I34" s="18"/>
      <c r="J34" s="8"/>
      <c r="K34" s="57"/>
      <c r="L34" s="8"/>
      <c r="M34" s="11"/>
      <c r="N34" s="8"/>
      <c r="O34" s="11"/>
      <c r="P34" s="8"/>
      <c r="Q34" s="11"/>
      <c r="R34" s="8"/>
      <c r="S34" s="11"/>
      <c r="T34" s="8"/>
      <c r="U34" s="11"/>
      <c r="V34" s="8"/>
      <c r="W34" s="11"/>
      <c r="X34" s="8"/>
      <c r="Y34" s="11"/>
      <c r="Z34" s="8"/>
      <c r="AA34" s="11"/>
      <c r="AB34" s="8"/>
      <c r="AC34" s="11"/>
      <c r="AD34" s="8"/>
      <c r="AE34" s="11"/>
      <c r="AF34" s="8"/>
      <c r="AG34" s="11"/>
      <c r="AH34" s="8"/>
      <c r="AI34" s="11"/>
      <c r="AJ34" s="8"/>
      <c r="AK34" s="11"/>
      <c r="AL34" s="8"/>
      <c r="AM34" s="11"/>
      <c r="AN34" s="8"/>
      <c r="AO34" s="11"/>
      <c r="AP34" s="8"/>
      <c r="AQ34" s="11"/>
      <c r="AR34" s="8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</row>
    <row r="35" spans="1:129" ht="14.25" customHeight="1" x14ac:dyDescent="0.2">
      <c r="A35" s="1" t="s">
        <v>528</v>
      </c>
      <c r="B35" s="1">
        <v>20</v>
      </c>
      <c r="C35" s="1" t="s">
        <v>541</v>
      </c>
      <c r="D35" s="58" t="s">
        <v>270</v>
      </c>
      <c r="E35" s="58"/>
      <c r="F35" s="1" t="s">
        <v>542</v>
      </c>
      <c r="G35" s="18">
        <v>1600</v>
      </c>
      <c r="H35" s="81" t="s">
        <v>543</v>
      </c>
      <c r="I35" s="18" t="s">
        <v>544</v>
      </c>
      <c r="J35" s="8"/>
      <c r="K35" s="85" t="s">
        <v>545</v>
      </c>
      <c r="L35" s="8"/>
      <c r="M35" s="59"/>
      <c r="N35" s="8"/>
      <c r="O35" s="11"/>
      <c r="P35" s="8"/>
      <c r="Q35" s="11"/>
      <c r="R35" s="8"/>
      <c r="S35" s="11"/>
      <c r="T35" s="8"/>
      <c r="U35" s="11"/>
      <c r="V35" s="8"/>
      <c r="W35" s="11"/>
      <c r="X35" s="8"/>
      <c r="Y35" s="11"/>
      <c r="Z35" s="8"/>
      <c r="AA35" s="11"/>
      <c r="AB35" s="8"/>
      <c r="AC35" s="11"/>
      <c r="AD35" s="8"/>
      <c r="AE35" s="11"/>
      <c r="AF35" s="8"/>
      <c r="AG35" s="11"/>
      <c r="AH35" s="8"/>
      <c r="AI35" s="11"/>
      <c r="AJ35" s="8"/>
      <c r="AK35" s="11"/>
      <c r="AL35" s="8"/>
      <c r="AM35" s="11"/>
      <c r="AN35" s="8"/>
      <c r="AO35" s="11"/>
      <c r="AP35" s="8"/>
      <c r="AQ35" s="11"/>
      <c r="AR35" s="8"/>
    </row>
    <row r="36" spans="1:129" x14ac:dyDescent="0.2">
      <c r="A36" s="1" t="s">
        <v>533</v>
      </c>
      <c r="B36" s="1">
        <v>21</v>
      </c>
      <c r="C36" s="1" t="s">
        <v>546</v>
      </c>
      <c r="D36" s="58" t="s">
        <v>479</v>
      </c>
      <c r="E36" s="17"/>
      <c r="F36" s="1" t="s">
        <v>547</v>
      </c>
      <c r="G36" s="18">
        <v>3200</v>
      </c>
      <c r="H36" s="81" t="s">
        <v>548</v>
      </c>
      <c r="I36" s="18" t="s">
        <v>549</v>
      </c>
      <c r="J36" s="8"/>
      <c r="K36" s="80" t="s">
        <v>550</v>
      </c>
      <c r="L36" s="8"/>
      <c r="M36" s="56"/>
      <c r="N36" s="8"/>
      <c r="O36" s="59"/>
      <c r="P36" s="8"/>
      <c r="Q36" s="11"/>
      <c r="R36" s="8"/>
      <c r="S36" s="11"/>
      <c r="T36" s="8"/>
      <c r="U36" s="11"/>
      <c r="V36" s="8"/>
      <c r="W36" s="11"/>
      <c r="X36" s="8"/>
      <c r="Y36" s="11"/>
      <c r="Z36" s="8"/>
      <c r="AA36" s="11"/>
      <c r="AB36" s="8"/>
      <c r="AC36" s="11"/>
      <c r="AD36" s="8"/>
      <c r="AE36" s="11"/>
      <c r="AF36" s="8"/>
      <c r="AG36" s="11"/>
      <c r="AH36" s="8"/>
      <c r="AI36" s="11"/>
      <c r="AJ36" s="8"/>
      <c r="AK36" s="11"/>
      <c r="AL36" s="8"/>
      <c r="AM36" s="11"/>
      <c r="AN36" s="8"/>
      <c r="AO36" s="11"/>
      <c r="AP36" s="8"/>
      <c r="AQ36" s="11"/>
      <c r="AR36" s="8"/>
    </row>
    <row r="37" spans="1:129" x14ac:dyDescent="0.2">
      <c r="F37" s="26"/>
      <c r="G37" s="18"/>
      <c r="H37" s="8"/>
      <c r="I37" s="53"/>
      <c r="J37" s="8"/>
      <c r="K37" s="11"/>
      <c r="L37" s="8"/>
      <c r="M37" s="11"/>
      <c r="N37" s="8"/>
      <c r="O37" s="11"/>
      <c r="P37" s="8"/>
      <c r="Q37" s="11"/>
      <c r="R37" s="8"/>
      <c r="S37" s="11"/>
      <c r="T37" s="8"/>
      <c r="U37" s="11"/>
      <c r="V37" s="8"/>
      <c r="W37" s="11"/>
      <c r="X37" s="8"/>
      <c r="Y37" s="11"/>
      <c r="Z37" s="8"/>
      <c r="AA37" s="11"/>
      <c r="AB37" s="8"/>
      <c r="AC37" s="11"/>
      <c r="AD37" s="8"/>
      <c r="AE37" s="11"/>
      <c r="AF37" s="8"/>
      <c r="AG37" s="11"/>
      <c r="AH37" s="8"/>
      <c r="AI37" s="11"/>
      <c r="AJ37" s="8"/>
      <c r="AK37" s="11"/>
      <c r="AL37" s="8"/>
      <c r="AM37" s="11"/>
      <c r="AN37" s="8"/>
      <c r="AO37" s="11"/>
      <c r="AP37" s="8"/>
      <c r="AQ37" s="11"/>
      <c r="AR37" s="8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</row>
    <row r="38" spans="1:129" x14ac:dyDescent="0.2">
      <c r="G38" s="18"/>
      <c r="H38" s="8"/>
      <c r="I38" s="54"/>
      <c r="J38" s="8"/>
      <c r="K38" s="19"/>
      <c r="L38" s="8"/>
      <c r="M38" s="11"/>
      <c r="N38" s="8"/>
      <c r="O38" s="11"/>
      <c r="P38" s="8"/>
      <c r="Q38" s="11"/>
      <c r="R38" s="8"/>
      <c r="S38" s="11"/>
      <c r="T38" s="8"/>
      <c r="U38" s="11"/>
      <c r="V38" s="8"/>
      <c r="W38" s="11"/>
      <c r="X38" s="8"/>
      <c r="Y38" s="11"/>
      <c r="Z38" s="8"/>
      <c r="AA38" s="11"/>
      <c r="AB38" s="8"/>
      <c r="AC38" s="11"/>
      <c r="AD38" s="8"/>
      <c r="AE38" s="11"/>
      <c r="AF38" s="8"/>
      <c r="AG38" s="11"/>
      <c r="AH38" s="8"/>
      <c r="AI38" s="11"/>
      <c r="AJ38" s="8"/>
      <c r="AK38" s="11"/>
      <c r="AL38" s="8"/>
      <c r="AM38" s="11"/>
      <c r="AN38" s="8"/>
      <c r="AO38" s="11"/>
      <c r="AP38" s="8"/>
      <c r="AQ38" s="11"/>
      <c r="AR38" s="8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</row>
  </sheetData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5:P52"/>
  <sheetViews>
    <sheetView topLeftCell="A10" workbookViewId="0">
      <selection activeCell="J23" sqref="J23"/>
    </sheetView>
  </sheetViews>
  <sheetFormatPr baseColWidth="10" defaultColWidth="11.42578125" defaultRowHeight="15" x14ac:dyDescent="0.25"/>
  <cols>
    <col min="1" max="1" width="18.5703125" customWidth="1"/>
    <col min="9" max="9" width="12.28515625" bestFit="1" customWidth="1"/>
    <col min="11" max="11" width="11.42578125" customWidth="1"/>
    <col min="16" max="16" width="41.42578125" customWidth="1"/>
  </cols>
  <sheetData>
    <row r="5" spans="13:16" ht="15.75" x14ac:dyDescent="0.25">
      <c r="M5" s="74" t="s">
        <v>274</v>
      </c>
    </row>
    <row r="6" spans="13:16" x14ac:dyDescent="0.25">
      <c r="M6" s="78" t="s">
        <v>275</v>
      </c>
      <c r="N6" s="78"/>
      <c r="O6" s="78"/>
      <c r="P6" s="78"/>
    </row>
    <row r="7" spans="13:16" x14ac:dyDescent="0.25">
      <c r="M7" s="833" t="s">
        <v>276</v>
      </c>
      <c r="N7" s="833"/>
      <c r="O7" s="833"/>
      <c r="P7" s="833"/>
    </row>
    <row r="8" spans="13:16" x14ac:dyDescent="0.25">
      <c r="M8" s="833" t="s">
        <v>277</v>
      </c>
      <c r="N8" s="833"/>
      <c r="O8" s="833"/>
      <c r="P8" s="833"/>
    </row>
    <row r="9" spans="13:16" x14ac:dyDescent="0.25">
      <c r="M9" s="834" t="s">
        <v>278</v>
      </c>
      <c r="N9" s="834"/>
      <c r="O9" s="834"/>
      <c r="P9" s="834"/>
    </row>
    <row r="10" spans="13:16" x14ac:dyDescent="0.25">
      <c r="M10" s="834"/>
      <c r="N10" s="834"/>
      <c r="O10" s="834"/>
      <c r="P10" s="834"/>
    </row>
    <row r="11" spans="13:16" x14ac:dyDescent="0.25">
      <c r="M11" s="834"/>
      <c r="N11" s="834"/>
      <c r="O11" s="834"/>
      <c r="P11" s="834"/>
    </row>
    <row r="12" spans="13:16" x14ac:dyDescent="0.25">
      <c r="M12" t="s">
        <v>564</v>
      </c>
      <c r="N12" s="86">
        <v>4042</v>
      </c>
      <c r="O12" t="s">
        <v>565</v>
      </c>
    </row>
    <row r="13" spans="13:16" x14ac:dyDescent="0.25">
      <c r="M13" t="s">
        <v>566</v>
      </c>
      <c r="N13" s="86">
        <v>4295</v>
      </c>
      <c r="O13" t="s">
        <v>565</v>
      </c>
    </row>
    <row r="14" spans="13:16" x14ac:dyDescent="0.25">
      <c r="M14" t="s">
        <v>567</v>
      </c>
      <c r="N14" s="86">
        <v>5053</v>
      </c>
      <c r="O14" t="s">
        <v>565</v>
      </c>
    </row>
    <row r="17" spans="1:13" ht="15.75" thickBot="1" x14ac:dyDescent="0.3"/>
    <row r="18" spans="1:13" ht="15.75" thickBot="1" x14ac:dyDescent="0.3">
      <c r="A18" s="830" t="s">
        <v>128</v>
      </c>
      <c r="B18" s="831"/>
      <c r="C18" s="831"/>
      <c r="D18" s="831"/>
      <c r="E18" s="831"/>
      <c r="F18" s="831"/>
      <c r="G18" s="831"/>
      <c r="H18" s="831"/>
      <c r="I18" s="832"/>
      <c r="J18" s="87"/>
      <c r="M18" s="72" t="e">
        <f>25000-#REF!-#REF!-#REF!</f>
        <v>#REF!</v>
      </c>
    </row>
    <row r="19" spans="1:13" x14ac:dyDescent="0.25">
      <c r="A19" s="28"/>
      <c r="B19" s="29"/>
      <c r="C19" s="29"/>
      <c r="D19" s="29"/>
      <c r="E19" s="29"/>
      <c r="F19" s="29"/>
      <c r="G19" s="29"/>
      <c r="H19" s="29"/>
      <c r="I19" s="30"/>
    </row>
    <row r="20" spans="1:13" x14ac:dyDescent="0.25">
      <c r="A20" s="824" t="s">
        <v>129</v>
      </c>
      <c r="B20" s="825"/>
      <c r="C20" s="825"/>
      <c r="D20" s="825"/>
      <c r="E20" s="10" t="s">
        <v>25</v>
      </c>
      <c r="F20" s="31"/>
      <c r="G20" s="31"/>
      <c r="H20" s="31"/>
      <c r="I20" s="32"/>
      <c r="J20" s="31"/>
    </row>
    <row r="21" spans="1:13" ht="15.75" thickBot="1" x14ac:dyDescent="0.3">
      <c r="A21" s="826" t="s">
        <v>568</v>
      </c>
      <c r="B21" s="827"/>
      <c r="C21" s="827"/>
      <c r="D21" s="827"/>
      <c r="E21" s="827"/>
      <c r="F21" s="827"/>
      <c r="G21" s="827"/>
      <c r="H21" s="827"/>
      <c r="I21" s="828"/>
      <c r="J21" s="88"/>
    </row>
    <row r="22" spans="1:13" ht="38.25" x14ac:dyDescent="0.25">
      <c r="A22" s="33" t="s">
        <v>130</v>
      </c>
      <c r="B22" s="34" t="s">
        <v>131</v>
      </c>
      <c r="C22" s="35" t="s">
        <v>132</v>
      </c>
      <c r="D22" s="36" t="s">
        <v>133</v>
      </c>
      <c r="E22" s="37" t="s">
        <v>134</v>
      </c>
      <c r="F22" s="38" t="s">
        <v>135</v>
      </c>
      <c r="G22" s="39" t="s">
        <v>136</v>
      </c>
      <c r="H22" s="39" t="s">
        <v>137</v>
      </c>
      <c r="I22" s="40" t="s">
        <v>138</v>
      </c>
      <c r="J22" s="89"/>
    </row>
    <row r="23" spans="1:13" x14ac:dyDescent="0.25">
      <c r="A23" s="41" t="s">
        <v>47</v>
      </c>
      <c r="B23" s="42">
        <v>42272</v>
      </c>
      <c r="C23" s="43">
        <v>3450</v>
      </c>
      <c r="D23" s="44">
        <v>150</v>
      </c>
      <c r="E23" s="43">
        <f t="shared" ref="E23:E30" si="0">+C23*0.05*F23</f>
        <v>517.5</v>
      </c>
      <c r="F23" s="44">
        <v>3</v>
      </c>
      <c r="G23" s="43">
        <f t="shared" ref="G23:G30" si="1">+C23+D23+E23</f>
        <v>4117.5</v>
      </c>
      <c r="H23" s="43">
        <v>4117.5</v>
      </c>
      <c r="I23" s="46">
        <f>G23-H23</f>
        <v>0</v>
      </c>
      <c r="J23" s="72"/>
    </row>
    <row r="24" spans="1:13" x14ac:dyDescent="0.25">
      <c r="A24" s="41" t="s">
        <v>48</v>
      </c>
      <c r="B24" s="42">
        <v>42272</v>
      </c>
      <c r="C24" s="43">
        <v>3450</v>
      </c>
      <c r="D24" s="44">
        <v>150</v>
      </c>
      <c r="E24" s="43">
        <f t="shared" si="0"/>
        <v>345</v>
      </c>
      <c r="F24" s="44">
        <v>2</v>
      </c>
      <c r="G24" s="43">
        <f t="shared" si="1"/>
        <v>3945</v>
      </c>
      <c r="H24" s="43">
        <v>3945</v>
      </c>
      <c r="I24" s="46">
        <f t="shared" ref="I24:I30" si="2">+I23+G24-H24</f>
        <v>0</v>
      </c>
      <c r="J24" s="72"/>
    </row>
    <row r="25" spans="1:13" x14ac:dyDescent="0.25">
      <c r="A25" s="41" t="s">
        <v>171</v>
      </c>
      <c r="B25" s="42">
        <v>42272</v>
      </c>
      <c r="C25" s="43">
        <v>3450</v>
      </c>
      <c r="D25" s="44">
        <v>150</v>
      </c>
      <c r="E25" s="43">
        <f t="shared" si="0"/>
        <v>172.5</v>
      </c>
      <c r="F25" s="44">
        <v>1</v>
      </c>
      <c r="G25" s="43">
        <f t="shared" si="1"/>
        <v>3772.5</v>
      </c>
      <c r="H25" s="43">
        <v>3772.5</v>
      </c>
      <c r="I25" s="69">
        <f t="shared" si="2"/>
        <v>0</v>
      </c>
      <c r="J25" s="72"/>
    </row>
    <row r="26" spans="1:13" x14ac:dyDescent="0.25">
      <c r="A26" s="41" t="s">
        <v>176</v>
      </c>
      <c r="B26" s="42">
        <v>42272</v>
      </c>
      <c r="C26" s="44">
        <v>3450</v>
      </c>
      <c r="D26" s="44">
        <v>150</v>
      </c>
      <c r="E26" s="43">
        <f t="shared" si="0"/>
        <v>0</v>
      </c>
      <c r="F26" s="44">
        <v>0</v>
      </c>
      <c r="G26" s="43">
        <f t="shared" si="1"/>
        <v>3600</v>
      </c>
      <c r="H26" s="43">
        <v>3600</v>
      </c>
      <c r="I26" s="69">
        <f t="shared" si="2"/>
        <v>0</v>
      </c>
      <c r="J26" s="72"/>
    </row>
    <row r="27" spans="1:13" x14ac:dyDescent="0.25">
      <c r="A27" s="41" t="s">
        <v>198</v>
      </c>
      <c r="B27" s="42"/>
      <c r="C27" s="44">
        <v>3450</v>
      </c>
      <c r="D27" s="44">
        <v>150</v>
      </c>
      <c r="E27" s="44">
        <f t="shared" si="0"/>
        <v>517.5</v>
      </c>
      <c r="F27" s="44">
        <v>3</v>
      </c>
      <c r="G27" s="66">
        <f t="shared" si="1"/>
        <v>4117.5</v>
      </c>
      <c r="H27" s="43"/>
      <c r="I27" s="69">
        <f t="shared" si="2"/>
        <v>4117.5</v>
      </c>
      <c r="J27" s="72"/>
    </row>
    <row r="28" spans="1:13" x14ac:dyDescent="0.25">
      <c r="A28" s="41" t="s">
        <v>218</v>
      </c>
      <c r="B28" s="42"/>
      <c r="C28" s="44">
        <v>3450</v>
      </c>
      <c r="D28" s="44">
        <v>150</v>
      </c>
      <c r="E28" s="44">
        <f t="shared" si="0"/>
        <v>345</v>
      </c>
      <c r="F28" s="44">
        <v>2</v>
      </c>
      <c r="G28" s="66">
        <f t="shared" si="1"/>
        <v>3945</v>
      </c>
      <c r="H28" s="43"/>
      <c r="I28" s="69">
        <f t="shared" si="2"/>
        <v>8062.5</v>
      </c>
      <c r="J28" s="72"/>
    </row>
    <row r="29" spans="1:13" x14ac:dyDescent="0.25">
      <c r="A29" s="41" t="s">
        <v>219</v>
      </c>
      <c r="B29" s="42"/>
      <c r="C29" s="44">
        <v>3450</v>
      </c>
      <c r="D29" s="44">
        <v>150</v>
      </c>
      <c r="E29" s="44">
        <f t="shared" si="0"/>
        <v>172.5</v>
      </c>
      <c r="F29" s="44">
        <v>1</v>
      </c>
      <c r="G29" s="66">
        <f t="shared" si="1"/>
        <v>3772.5</v>
      </c>
      <c r="H29" s="43"/>
      <c r="I29" s="69">
        <f t="shared" si="2"/>
        <v>11835</v>
      </c>
      <c r="J29" s="72"/>
    </row>
    <row r="30" spans="1:13" x14ac:dyDescent="0.25">
      <c r="A30" s="41" t="s">
        <v>53</v>
      </c>
      <c r="B30" s="42"/>
      <c r="C30" s="44">
        <v>3450</v>
      </c>
      <c r="D30" s="44">
        <v>150</v>
      </c>
      <c r="E30" s="44">
        <f t="shared" si="0"/>
        <v>0</v>
      </c>
      <c r="F30" s="44">
        <v>0</v>
      </c>
      <c r="G30" s="66">
        <f t="shared" si="1"/>
        <v>3600</v>
      </c>
      <c r="H30" s="43"/>
      <c r="I30" s="69">
        <f t="shared" si="2"/>
        <v>15435</v>
      </c>
      <c r="J30" s="72"/>
    </row>
    <row r="31" spans="1:13" ht="15.75" thickBot="1" x14ac:dyDescent="0.3">
      <c r="A31" s="47" t="s">
        <v>139</v>
      </c>
      <c r="B31" s="48"/>
      <c r="C31" s="49"/>
      <c r="D31" s="49"/>
      <c r="E31" s="49"/>
      <c r="F31" s="49"/>
      <c r="G31" s="50"/>
      <c r="H31" s="70"/>
      <c r="I31" s="51">
        <f>I30</f>
        <v>15435</v>
      </c>
      <c r="J31" s="90"/>
    </row>
    <row r="34" spans="1:10" ht="15.75" thickBot="1" x14ac:dyDescent="0.3"/>
    <row r="35" spans="1:10" ht="15.75" thickBot="1" x14ac:dyDescent="0.3">
      <c r="A35" s="830" t="s">
        <v>128</v>
      </c>
      <c r="B35" s="831"/>
      <c r="C35" s="831"/>
      <c r="D35" s="831"/>
      <c r="E35" s="831"/>
      <c r="F35" s="831"/>
      <c r="G35" s="831"/>
      <c r="H35" s="831"/>
      <c r="I35" s="832"/>
      <c r="J35" s="87"/>
    </row>
    <row r="36" spans="1:10" x14ac:dyDescent="0.25">
      <c r="A36" s="28"/>
      <c r="B36" s="29"/>
      <c r="C36" s="29"/>
      <c r="D36" s="29"/>
      <c r="E36" s="29"/>
      <c r="F36" s="29"/>
      <c r="G36" s="29"/>
      <c r="H36" s="29"/>
      <c r="I36" s="30"/>
    </row>
    <row r="37" spans="1:10" x14ac:dyDescent="0.25">
      <c r="A37" s="824" t="s">
        <v>129</v>
      </c>
      <c r="B37" s="825"/>
      <c r="C37" s="825"/>
      <c r="D37" s="825"/>
      <c r="E37" s="10" t="s">
        <v>569</v>
      </c>
      <c r="F37" s="31"/>
      <c r="G37" s="31"/>
      <c r="H37" s="31"/>
      <c r="I37" s="32"/>
      <c r="J37" s="31"/>
    </row>
    <row r="38" spans="1:10" ht="15.75" thickBot="1" x14ac:dyDescent="0.3">
      <c r="A38" s="826" t="s">
        <v>568</v>
      </c>
      <c r="B38" s="827"/>
      <c r="C38" s="827"/>
      <c r="D38" s="827"/>
      <c r="E38" s="827"/>
      <c r="F38" s="827"/>
      <c r="G38" s="827"/>
      <c r="H38" s="827"/>
      <c r="I38" s="828"/>
      <c r="J38" s="88"/>
    </row>
    <row r="39" spans="1:10" ht="38.25" x14ac:dyDescent="0.25">
      <c r="A39" s="33" t="s">
        <v>130</v>
      </c>
      <c r="B39" s="34" t="s">
        <v>131</v>
      </c>
      <c r="C39" s="35" t="s">
        <v>132</v>
      </c>
      <c r="D39" s="36" t="s">
        <v>133</v>
      </c>
      <c r="E39" s="37" t="s">
        <v>134</v>
      </c>
      <c r="F39" s="38" t="s">
        <v>135</v>
      </c>
      <c r="G39" s="39" t="s">
        <v>136</v>
      </c>
      <c r="H39" s="39" t="s">
        <v>137</v>
      </c>
      <c r="I39" s="40" t="s">
        <v>138</v>
      </c>
      <c r="J39" s="89"/>
    </row>
    <row r="40" spans="1:10" x14ac:dyDescent="0.25">
      <c r="A40" s="41" t="s">
        <v>47</v>
      </c>
      <c r="B40" s="42">
        <v>42160</v>
      </c>
      <c r="C40" s="43">
        <v>4780</v>
      </c>
      <c r="D40" s="44">
        <v>-287</v>
      </c>
      <c r="E40" s="43">
        <f>+C40*0.05*F40</f>
        <v>0</v>
      </c>
      <c r="F40" s="44">
        <v>0</v>
      </c>
      <c r="G40" s="43">
        <f t="shared" ref="G40:G47" si="3">+C40+D40+E40</f>
        <v>4493</v>
      </c>
      <c r="H40" s="43">
        <v>4500</v>
      </c>
      <c r="I40" s="46">
        <f>G40-H40</f>
        <v>-7</v>
      </c>
      <c r="J40" s="72"/>
    </row>
    <row r="41" spans="1:10" x14ac:dyDescent="0.25">
      <c r="A41" s="41" t="s">
        <v>48</v>
      </c>
      <c r="B41" s="42">
        <v>42199</v>
      </c>
      <c r="C41" s="43">
        <v>4780</v>
      </c>
      <c r="D41" s="44">
        <v>0</v>
      </c>
      <c r="E41" s="43">
        <f>+C41*0.05*F41</f>
        <v>0</v>
      </c>
      <c r="F41" s="44">
        <v>0</v>
      </c>
      <c r="G41" s="43">
        <f t="shared" si="3"/>
        <v>4780</v>
      </c>
      <c r="H41" s="43">
        <v>4780</v>
      </c>
      <c r="I41" s="46">
        <f t="shared" ref="I41:I47" si="4">+I40+G41-H41</f>
        <v>-7</v>
      </c>
      <c r="J41" s="72"/>
    </row>
    <row r="42" spans="1:10" x14ac:dyDescent="0.25">
      <c r="A42" s="41" t="s">
        <v>171</v>
      </c>
      <c r="B42" s="42">
        <v>42221</v>
      </c>
      <c r="C42" s="43">
        <v>4780</v>
      </c>
      <c r="D42" s="44">
        <v>-287</v>
      </c>
      <c r="E42" s="43">
        <f>+C42*0.05*F42</f>
        <v>0</v>
      </c>
      <c r="F42" s="44">
        <v>0</v>
      </c>
      <c r="G42" s="43">
        <f t="shared" si="3"/>
        <v>4493</v>
      </c>
      <c r="H42" s="43">
        <v>4500</v>
      </c>
      <c r="I42" s="69">
        <f t="shared" si="4"/>
        <v>-14</v>
      </c>
      <c r="J42" s="72"/>
    </row>
    <row r="43" spans="1:10" x14ac:dyDescent="0.25">
      <c r="A43" s="41" t="s">
        <v>176</v>
      </c>
      <c r="B43" s="42">
        <v>42251</v>
      </c>
      <c r="C43" s="44">
        <v>4780</v>
      </c>
      <c r="D43" s="44">
        <v>-287</v>
      </c>
      <c r="E43" s="43">
        <f>+C43*0.05*F43</f>
        <v>0</v>
      </c>
      <c r="F43" s="44">
        <v>0</v>
      </c>
      <c r="G43" s="43">
        <f t="shared" si="3"/>
        <v>4493</v>
      </c>
      <c r="H43" s="43">
        <v>4494</v>
      </c>
      <c r="I43" s="69">
        <f t="shared" si="4"/>
        <v>-15</v>
      </c>
      <c r="J43" s="72"/>
    </row>
    <row r="44" spans="1:10" x14ac:dyDescent="0.25">
      <c r="A44" s="41" t="s">
        <v>198</v>
      </c>
      <c r="B44" s="42">
        <v>42282</v>
      </c>
      <c r="C44" s="44">
        <v>4780</v>
      </c>
      <c r="D44" s="44">
        <v>-287</v>
      </c>
      <c r="E44" s="44">
        <f>+C44*0.05*F44</f>
        <v>0</v>
      </c>
      <c r="F44" s="44">
        <v>0</v>
      </c>
      <c r="G44" s="43">
        <f t="shared" si="3"/>
        <v>4493</v>
      </c>
      <c r="H44" s="43">
        <v>4494</v>
      </c>
      <c r="I44" s="69">
        <f t="shared" si="4"/>
        <v>-16</v>
      </c>
      <c r="J44" s="72"/>
    </row>
    <row r="45" spans="1:10" x14ac:dyDescent="0.25">
      <c r="A45" s="41" t="s">
        <v>218</v>
      </c>
      <c r="B45" s="42"/>
      <c r="C45" s="44">
        <v>4780</v>
      </c>
      <c r="D45" s="44">
        <v>150</v>
      </c>
      <c r="E45" s="44"/>
      <c r="F45" s="44"/>
      <c r="G45" s="66">
        <f t="shared" si="3"/>
        <v>4930</v>
      </c>
      <c r="H45" s="43"/>
      <c r="I45" s="69">
        <f t="shared" si="4"/>
        <v>4914</v>
      </c>
      <c r="J45" s="72"/>
    </row>
    <row r="46" spans="1:10" x14ac:dyDescent="0.25">
      <c r="A46" s="41" t="s">
        <v>219</v>
      </c>
      <c r="B46" s="42"/>
      <c r="C46" s="44">
        <v>4780</v>
      </c>
      <c r="D46" s="44">
        <v>150</v>
      </c>
      <c r="E46" s="44"/>
      <c r="F46" s="44"/>
      <c r="G46" s="66">
        <f t="shared" si="3"/>
        <v>4930</v>
      </c>
      <c r="H46" s="43"/>
      <c r="I46" s="69">
        <f t="shared" si="4"/>
        <v>9844</v>
      </c>
      <c r="J46" s="72"/>
    </row>
    <row r="47" spans="1:10" x14ac:dyDescent="0.25">
      <c r="A47" s="41" t="s">
        <v>53</v>
      </c>
      <c r="B47" s="42"/>
      <c r="C47" s="44">
        <v>4780</v>
      </c>
      <c r="D47" s="44">
        <v>150</v>
      </c>
      <c r="E47" s="44"/>
      <c r="F47" s="44"/>
      <c r="G47" s="66">
        <f t="shared" si="3"/>
        <v>4930</v>
      </c>
      <c r="H47" s="43"/>
      <c r="I47" s="69">
        <f t="shared" si="4"/>
        <v>14774</v>
      </c>
      <c r="J47" s="72"/>
    </row>
    <row r="48" spans="1:10" ht="15.75" thickBot="1" x14ac:dyDescent="0.3">
      <c r="A48" s="47" t="s">
        <v>139</v>
      </c>
      <c r="B48" s="48"/>
      <c r="C48" s="49"/>
      <c r="D48" s="49"/>
      <c r="E48" s="49"/>
      <c r="F48" s="49"/>
      <c r="G48" s="50"/>
      <c r="H48" s="70"/>
      <c r="I48" s="51">
        <f>I47</f>
        <v>14774</v>
      </c>
      <c r="J48" s="90"/>
    </row>
    <row r="52" spans="2:3" x14ac:dyDescent="0.25">
      <c r="B52" s="91"/>
      <c r="C52" s="72"/>
    </row>
  </sheetData>
  <mergeCells count="9">
    <mergeCell ref="A35:I35"/>
    <mergeCell ref="A37:D37"/>
    <mergeCell ref="A38:I38"/>
    <mergeCell ref="M7:P7"/>
    <mergeCell ref="M8:P8"/>
    <mergeCell ref="M9:P11"/>
    <mergeCell ref="A18:I18"/>
    <mergeCell ref="A20:D20"/>
    <mergeCell ref="A21:I21"/>
  </mergeCells>
  <pageMargins left="0.7" right="0.7" top="0.75" bottom="0.75" header="0.3" footer="0.3"/>
  <pageSetup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DS71"/>
  <sheetViews>
    <sheetView topLeftCell="A7" zoomScaleNormal="100" workbookViewId="0">
      <selection activeCell="E22" sqref="E22"/>
    </sheetView>
  </sheetViews>
  <sheetFormatPr baseColWidth="10" defaultColWidth="11.42578125" defaultRowHeight="14.25" x14ac:dyDescent="0.2"/>
  <cols>
    <col min="1" max="1" width="11.7109375" style="1" customWidth="1"/>
    <col min="2" max="2" width="10.140625" style="3" bestFit="1" customWidth="1"/>
    <col min="3" max="3" width="43.5703125" style="3" bestFit="1" customWidth="1"/>
    <col min="4" max="4" width="16.7109375" style="3" bestFit="1" customWidth="1"/>
    <col min="5" max="5" width="22" style="1" bestFit="1" customWidth="1"/>
    <col min="6" max="6" width="15.85546875" style="1" customWidth="1"/>
    <col min="7" max="7" width="35" style="1" customWidth="1"/>
    <col min="8" max="8" width="36.28515625" style="1" bestFit="1" customWidth="1"/>
    <col min="9" max="9" width="29.5703125" style="1" bestFit="1" customWidth="1"/>
    <col min="10" max="10" width="16.7109375" style="1" customWidth="1"/>
    <col min="11" max="16384" width="11.42578125" style="1"/>
  </cols>
  <sheetData>
    <row r="2" spans="1:10" ht="15.75" x14ac:dyDescent="0.25">
      <c r="B2" s="92" t="s">
        <v>58</v>
      </c>
      <c r="C2" s="92" t="s">
        <v>59</v>
      </c>
      <c r="D2" s="92" t="s">
        <v>570</v>
      </c>
      <c r="E2" s="10" t="s">
        <v>356</v>
      </c>
      <c r="F2" s="10" t="s">
        <v>357</v>
      </c>
      <c r="G2" s="10" t="s">
        <v>358</v>
      </c>
    </row>
    <row r="3" spans="1:10" x14ac:dyDescent="0.2">
      <c r="A3" s="10" t="s">
        <v>571</v>
      </c>
      <c r="B3" s="3">
        <v>1475</v>
      </c>
      <c r="C3" s="3">
        <v>3200</v>
      </c>
      <c r="E3" s="79">
        <v>3450</v>
      </c>
      <c r="F3" s="79">
        <v>5375</v>
      </c>
      <c r="G3" s="79">
        <v>4780</v>
      </c>
    </row>
    <row r="4" spans="1:10" x14ac:dyDescent="0.2">
      <c r="A4" s="10" t="s">
        <v>572</v>
      </c>
      <c r="B4" s="3">
        <v>3450</v>
      </c>
      <c r="C4" s="3">
        <v>4200</v>
      </c>
      <c r="D4" s="3">
        <v>3950</v>
      </c>
    </row>
    <row r="5" spans="1:10" x14ac:dyDescent="0.2">
      <c r="A5" s="10" t="s">
        <v>573</v>
      </c>
      <c r="B5" s="3">
        <v>3450</v>
      </c>
      <c r="C5" s="3">
        <v>4200</v>
      </c>
      <c r="D5" s="3">
        <v>3950</v>
      </c>
    </row>
    <row r="7" spans="1:10" x14ac:dyDescent="0.2">
      <c r="A7" s="1" t="s">
        <v>156</v>
      </c>
      <c r="B7" s="1"/>
      <c r="C7" s="1"/>
      <c r="D7" s="1"/>
    </row>
    <row r="8" spans="1:10" ht="18" x14ac:dyDescent="0.25">
      <c r="A8" s="1" t="s">
        <v>82</v>
      </c>
      <c r="B8" s="1"/>
      <c r="C8" s="1"/>
      <c r="D8" s="1"/>
    </row>
    <row r="9" spans="1:10" x14ac:dyDescent="0.2">
      <c r="A9" s="1" t="s">
        <v>81</v>
      </c>
      <c r="B9" s="1"/>
      <c r="C9" s="1"/>
      <c r="D9" s="1"/>
    </row>
    <row r="10" spans="1:10" ht="14.25" customHeight="1" x14ac:dyDescent="0.2">
      <c r="A10" s="1" t="s">
        <v>79</v>
      </c>
      <c r="B10" s="1"/>
      <c r="C10" s="1"/>
      <c r="D10" s="1"/>
    </row>
    <row r="11" spans="1:10" ht="14.25" customHeight="1" x14ac:dyDescent="0.2">
      <c r="A11" s="1" t="s">
        <v>574</v>
      </c>
      <c r="B11" s="1"/>
      <c r="C11" s="1"/>
      <c r="D11" s="1"/>
    </row>
    <row r="12" spans="1:10" customFormat="1" ht="15" x14ac:dyDescent="0.25">
      <c r="A12" s="1" t="s">
        <v>80</v>
      </c>
      <c r="B12" s="1"/>
    </row>
    <row r="13" spans="1:10" ht="15" customHeight="1" x14ac:dyDescent="0.25">
      <c r="A13" s="1" t="s">
        <v>575</v>
      </c>
      <c r="B13" s="1"/>
      <c r="C13" s="1"/>
      <c r="D13" s="1"/>
    </row>
    <row r="16" spans="1:10" ht="18.75" x14ac:dyDescent="0.25">
      <c r="B16" s="753" t="s">
        <v>5</v>
      </c>
      <c r="C16" s="753"/>
      <c r="D16" s="753"/>
      <c r="E16" s="753"/>
      <c r="F16" s="753"/>
      <c r="G16" s="753"/>
      <c r="H16" s="21"/>
      <c r="I16" s="21"/>
      <c r="J16" s="21"/>
    </row>
    <row r="17" spans="1:10" ht="18.75" x14ac:dyDescent="0.25">
      <c r="B17" s="753" t="s">
        <v>359</v>
      </c>
      <c r="C17" s="753"/>
      <c r="D17" s="753"/>
      <c r="E17" s="753"/>
      <c r="F17" s="753"/>
      <c r="G17" s="753"/>
      <c r="H17" s="753"/>
      <c r="I17" s="753"/>
      <c r="J17" s="753"/>
    </row>
    <row r="18" spans="1:10" ht="18.75" x14ac:dyDescent="0.25">
      <c r="B18" s="753" t="s">
        <v>0</v>
      </c>
      <c r="C18" s="753"/>
      <c r="D18" s="753"/>
      <c r="E18" s="753"/>
      <c r="F18" s="753"/>
      <c r="G18" s="753"/>
      <c r="H18" s="753"/>
      <c r="I18" s="753"/>
      <c r="J18" s="753"/>
    </row>
    <row r="19" spans="1:10" ht="16.5" x14ac:dyDescent="0.25">
      <c r="B19" s="4"/>
      <c r="C19" s="4"/>
      <c r="D19" s="4"/>
      <c r="E19" s="4"/>
      <c r="F19" s="4"/>
      <c r="G19" s="13"/>
      <c r="H19" s="2"/>
      <c r="I19" s="2"/>
      <c r="J19" s="2"/>
    </row>
    <row r="20" spans="1:10" ht="16.5" x14ac:dyDescent="0.25">
      <c r="A20" s="93" t="s">
        <v>576</v>
      </c>
      <c r="B20" s="94" t="s">
        <v>1</v>
      </c>
      <c r="C20" s="94" t="s">
        <v>2</v>
      </c>
      <c r="D20" s="94" t="s">
        <v>577</v>
      </c>
      <c r="E20" s="94" t="s">
        <v>578</v>
      </c>
      <c r="F20" s="94" t="s">
        <v>579</v>
      </c>
      <c r="G20" s="95" t="s">
        <v>580</v>
      </c>
      <c r="H20" s="2"/>
      <c r="I20" s="2"/>
      <c r="J20" s="2"/>
    </row>
    <row r="21" spans="1:10" ht="15" x14ac:dyDescent="0.25">
      <c r="A21" s="93" t="s">
        <v>581</v>
      </c>
      <c r="B21" s="93">
        <v>1</v>
      </c>
      <c r="C21" s="93" t="s">
        <v>582</v>
      </c>
      <c r="D21" s="96" t="s">
        <v>583</v>
      </c>
      <c r="E21" s="96"/>
      <c r="F21" s="96"/>
      <c r="G21" s="97" t="s">
        <v>584</v>
      </c>
      <c r="H21" s="8"/>
      <c r="I21" s="53"/>
      <c r="J21" s="8"/>
    </row>
    <row r="22" spans="1:10" ht="15" x14ac:dyDescent="0.25">
      <c r="A22" s="93" t="s">
        <v>581</v>
      </c>
      <c r="B22" s="93">
        <v>2</v>
      </c>
      <c r="C22" s="98" t="s">
        <v>534</v>
      </c>
      <c r="D22" s="96" t="s">
        <v>585</v>
      </c>
      <c r="E22" s="96"/>
      <c r="F22" s="99"/>
      <c r="G22" s="97" t="s">
        <v>586</v>
      </c>
      <c r="H22" s="22"/>
      <c r="I22" s="18"/>
      <c r="J22" s="8"/>
    </row>
    <row r="23" spans="1:10" ht="15" x14ac:dyDescent="0.25">
      <c r="A23" s="93" t="s">
        <v>581</v>
      </c>
      <c r="B23" s="93">
        <v>3</v>
      </c>
      <c r="C23" s="98" t="s">
        <v>587</v>
      </c>
      <c r="D23" s="96" t="s">
        <v>588</v>
      </c>
      <c r="E23" s="96" t="s">
        <v>589</v>
      </c>
      <c r="F23" s="96"/>
      <c r="G23" s="97" t="s">
        <v>590</v>
      </c>
      <c r="H23" s="12"/>
      <c r="I23" s="18"/>
      <c r="J23" s="8"/>
    </row>
    <row r="24" spans="1:10" ht="15" x14ac:dyDescent="0.25">
      <c r="A24" s="93" t="s">
        <v>591</v>
      </c>
      <c r="B24" s="93">
        <v>4</v>
      </c>
      <c r="C24" s="93" t="s">
        <v>391</v>
      </c>
      <c r="D24" s="100" t="s">
        <v>592</v>
      </c>
      <c r="E24" s="96" t="s">
        <v>593</v>
      </c>
      <c r="F24" s="96" t="s">
        <v>594</v>
      </c>
      <c r="G24" s="97" t="s">
        <v>595</v>
      </c>
      <c r="H24" s="8"/>
      <c r="I24" s="60"/>
      <c r="J24" s="8"/>
    </row>
    <row r="25" spans="1:10" ht="15" x14ac:dyDescent="0.2">
      <c r="A25" s="93" t="s">
        <v>596</v>
      </c>
      <c r="B25" s="93">
        <v>5</v>
      </c>
      <c r="C25" s="93" t="s">
        <v>597</v>
      </c>
      <c r="D25" s="96" t="s">
        <v>598</v>
      </c>
      <c r="E25" s="96" t="s">
        <v>599</v>
      </c>
      <c r="F25" s="96">
        <v>7140090</v>
      </c>
      <c r="G25" s="101" t="s">
        <v>600</v>
      </c>
      <c r="H25" s="8"/>
      <c r="I25" s="18"/>
      <c r="J25" s="8"/>
    </row>
    <row r="26" spans="1:10" ht="15" x14ac:dyDescent="0.25">
      <c r="A26" s="93" t="s">
        <v>581</v>
      </c>
      <c r="B26" s="93">
        <v>6</v>
      </c>
      <c r="C26" s="93" t="s">
        <v>601</v>
      </c>
      <c r="D26" s="96" t="s">
        <v>602</v>
      </c>
      <c r="E26" s="96"/>
      <c r="F26" s="96"/>
      <c r="G26" s="102" t="s">
        <v>603</v>
      </c>
      <c r="H26" s="8"/>
      <c r="I26" s="53"/>
      <c r="J26" s="8"/>
    </row>
    <row r="27" spans="1:10" ht="15" x14ac:dyDescent="0.2">
      <c r="A27" s="93" t="s">
        <v>581</v>
      </c>
      <c r="B27" s="93">
        <v>7</v>
      </c>
      <c r="C27" s="93" t="s">
        <v>604</v>
      </c>
      <c r="D27" s="96" t="s">
        <v>605</v>
      </c>
      <c r="E27" s="96" t="s">
        <v>606</v>
      </c>
      <c r="F27" s="96"/>
      <c r="G27" s="101" t="s">
        <v>607</v>
      </c>
      <c r="H27" s="8"/>
      <c r="I27" s="18"/>
      <c r="J27" s="8"/>
    </row>
    <row r="28" spans="1:10" ht="15" x14ac:dyDescent="0.25">
      <c r="A28" s="93" t="s">
        <v>581</v>
      </c>
      <c r="B28" s="93">
        <v>8</v>
      </c>
      <c r="C28" s="93" t="s">
        <v>608</v>
      </c>
      <c r="D28" s="96" t="s">
        <v>609</v>
      </c>
      <c r="E28" s="96" t="s">
        <v>610</v>
      </c>
      <c r="F28" s="96" t="s">
        <v>611</v>
      </c>
      <c r="G28" s="97" t="s">
        <v>612</v>
      </c>
      <c r="H28" s="8"/>
      <c r="I28" s="18"/>
      <c r="J28" s="8"/>
    </row>
    <row r="29" spans="1:10" ht="15" x14ac:dyDescent="0.25">
      <c r="A29" s="93" t="s">
        <v>613</v>
      </c>
      <c r="B29" s="93">
        <v>9</v>
      </c>
      <c r="C29" s="93" t="s">
        <v>614</v>
      </c>
      <c r="D29" s="96" t="s">
        <v>615</v>
      </c>
      <c r="E29" s="96" t="s">
        <v>616</v>
      </c>
      <c r="F29" s="96" t="s">
        <v>617</v>
      </c>
      <c r="G29" s="97" t="s">
        <v>618</v>
      </c>
      <c r="H29" s="8"/>
      <c r="I29" s="18"/>
      <c r="J29" s="8"/>
    </row>
    <row r="30" spans="1:10" ht="15" x14ac:dyDescent="0.25">
      <c r="A30" s="93" t="s">
        <v>581</v>
      </c>
      <c r="B30" s="93">
        <v>10</v>
      </c>
      <c r="C30" s="93" t="s">
        <v>25</v>
      </c>
      <c r="D30" s="96" t="s">
        <v>619</v>
      </c>
      <c r="E30" s="96"/>
      <c r="F30" s="99"/>
      <c r="G30" s="97" t="s">
        <v>620</v>
      </c>
      <c r="H30" s="8"/>
      <c r="I30" s="18"/>
      <c r="J30" s="8"/>
    </row>
    <row r="31" spans="1:10" ht="15" x14ac:dyDescent="0.25">
      <c r="A31" s="93" t="s">
        <v>591</v>
      </c>
      <c r="B31" s="93">
        <v>11</v>
      </c>
      <c r="C31" s="93" t="s">
        <v>569</v>
      </c>
      <c r="D31" s="96" t="s">
        <v>621</v>
      </c>
      <c r="E31" s="96" t="s">
        <v>622</v>
      </c>
      <c r="F31" s="96" t="s">
        <v>623</v>
      </c>
      <c r="G31" s="103" t="s">
        <v>624</v>
      </c>
      <c r="I31" s="18"/>
      <c r="J31" s="8"/>
    </row>
    <row r="32" spans="1:10" ht="15" x14ac:dyDescent="0.25">
      <c r="A32" s="93" t="s">
        <v>581</v>
      </c>
      <c r="B32" s="93">
        <v>12</v>
      </c>
      <c r="C32" s="93" t="s">
        <v>434</v>
      </c>
      <c r="D32" s="96" t="s">
        <v>625</v>
      </c>
      <c r="E32" s="96" t="s">
        <v>626</v>
      </c>
      <c r="F32" s="96" t="s">
        <v>627</v>
      </c>
      <c r="G32" s="97" t="s">
        <v>628</v>
      </c>
      <c r="H32" s="8"/>
      <c r="I32" s="18"/>
      <c r="J32" s="8"/>
    </row>
    <row r="33" spans="1:123" ht="15" customHeight="1" x14ac:dyDescent="0.25">
      <c r="A33" s="93" t="s">
        <v>581</v>
      </c>
      <c r="B33" s="93">
        <v>13</v>
      </c>
      <c r="C33" s="93" t="s">
        <v>440</v>
      </c>
      <c r="D33" s="96" t="s">
        <v>629</v>
      </c>
      <c r="E33" s="96"/>
      <c r="F33" s="96"/>
      <c r="G33" s="102" t="s">
        <v>630</v>
      </c>
      <c r="H33" s="8"/>
      <c r="I33" s="18"/>
      <c r="J33" s="8"/>
    </row>
    <row r="34" spans="1:123" ht="15" x14ac:dyDescent="0.25">
      <c r="A34" s="93" t="s">
        <v>591</v>
      </c>
      <c r="B34" s="93">
        <v>14</v>
      </c>
      <c r="C34" s="93" t="s">
        <v>457</v>
      </c>
      <c r="D34" s="96" t="s">
        <v>631</v>
      </c>
      <c r="E34" s="96" t="s">
        <v>632</v>
      </c>
      <c r="F34" s="96" t="s">
        <v>633</v>
      </c>
      <c r="G34" s="97" t="s">
        <v>634</v>
      </c>
      <c r="H34" s="8"/>
      <c r="I34" s="18"/>
      <c r="J34" s="8"/>
    </row>
    <row r="35" spans="1:123" ht="15" x14ac:dyDescent="0.25">
      <c r="A35" s="93" t="s">
        <v>581</v>
      </c>
      <c r="B35" s="93">
        <v>15</v>
      </c>
      <c r="C35" s="93" t="s">
        <v>462</v>
      </c>
      <c r="D35" s="96"/>
      <c r="E35" s="96"/>
      <c r="F35" s="96" t="s">
        <v>635</v>
      </c>
      <c r="G35" s="97" t="s">
        <v>636</v>
      </c>
      <c r="H35" s="8"/>
      <c r="I35" s="18"/>
      <c r="J35" s="8"/>
    </row>
    <row r="36" spans="1:123" ht="15" x14ac:dyDescent="0.25">
      <c r="A36" s="93" t="s">
        <v>591</v>
      </c>
      <c r="B36" s="93">
        <v>16</v>
      </c>
      <c r="C36" s="93" t="s">
        <v>637</v>
      </c>
      <c r="D36" s="96" t="s">
        <v>638</v>
      </c>
      <c r="E36" s="96" t="s">
        <v>639</v>
      </c>
      <c r="F36" s="104"/>
      <c r="G36" s="97" t="s">
        <v>640</v>
      </c>
      <c r="H36" s="8"/>
      <c r="I36" s="18"/>
      <c r="J36" s="8"/>
    </row>
    <row r="37" spans="1:123" ht="15" x14ac:dyDescent="0.25">
      <c r="A37" s="93" t="s">
        <v>581</v>
      </c>
      <c r="B37" s="93">
        <v>17</v>
      </c>
      <c r="C37" s="93" t="s">
        <v>478</v>
      </c>
      <c r="D37" s="96" t="s">
        <v>641</v>
      </c>
      <c r="E37" s="96"/>
      <c r="F37" s="104"/>
      <c r="G37" s="97" t="s">
        <v>642</v>
      </c>
      <c r="H37" s="2"/>
      <c r="I37" s="2"/>
      <c r="J37" s="2"/>
    </row>
    <row r="38" spans="1:123" ht="15" x14ac:dyDescent="0.25">
      <c r="A38" s="93" t="s">
        <v>581</v>
      </c>
      <c r="B38" s="93">
        <v>18</v>
      </c>
      <c r="C38" s="93" t="s">
        <v>643</v>
      </c>
      <c r="D38" s="96" t="s">
        <v>644</v>
      </c>
      <c r="E38" s="96" t="s">
        <v>645</v>
      </c>
      <c r="F38" s="96" t="s">
        <v>646</v>
      </c>
      <c r="G38" s="97" t="s">
        <v>647</v>
      </c>
      <c r="H38" s="2"/>
      <c r="I38" s="2"/>
      <c r="J38" s="2"/>
    </row>
    <row r="39" spans="1:123" ht="15" x14ac:dyDescent="0.25">
      <c r="A39" s="93" t="s">
        <v>581</v>
      </c>
      <c r="B39" s="93">
        <v>19</v>
      </c>
      <c r="C39" s="93" t="s">
        <v>648</v>
      </c>
      <c r="D39" s="96" t="s">
        <v>649</v>
      </c>
      <c r="E39" s="96"/>
      <c r="F39" s="104"/>
      <c r="G39" s="97" t="s">
        <v>650</v>
      </c>
      <c r="H39" s="2"/>
      <c r="I39" s="2"/>
      <c r="J39" s="2"/>
    </row>
    <row r="40" spans="1:123" ht="15" x14ac:dyDescent="0.25">
      <c r="A40" s="93" t="s">
        <v>591</v>
      </c>
      <c r="B40" s="93">
        <v>20</v>
      </c>
      <c r="C40" s="93" t="s">
        <v>511</v>
      </c>
      <c r="D40" s="96" t="s">
        <v>651</v>
      </c>
      <c r="E40" s="96" t="s">
        <v>652</v>
      </c>
      <c r="F40" s="96" t="s">
        <v>653</v>
      </c>
      <c r="G40" s="97" t="s">
        <v>654</v>
      </c>
      <c r="H40" s="2"/>
      <c r="I40" s="2"/>
      <c r="J40" s="2"/>
    </row>
    <row r="41" spans="1:123" ht="15" x14ac:dyDescent="0.25">
      <c r="A41" s="93" t="s">
        <v>655</v>
      </c>
      <c r="B41" s="93">
        <v>21</v>
      </c>
      <c r="C41" s="93" t="s">
        <v>529</v>
      </c>
      <c r="D41" s="96" t="s">
        <v>656</v>
      </c>
      <c r="E41" s="96" t="s">
        <v>657</v>
      </c>
      <c r="F41" s="104"/>
      <c r="G41" s="97" t="s">
        <v>658</v>
      </c>
      <c r="H41" s="2"/>
      <c r="I41" s="2"/>
      <c r="J41" s="2"/>
    </row>
    <row r="42" spans="1:123" ht="15" x14ac:dyDescent="0.25">
      <c r="B42" s="1"/>
      <c r="C42" s="1"/>
      <c r="D42" s="20"/>
      <c r="E42" s="20"/>
      <c r="F42" s="105"/>
      <c r="G42" s="106"/>
      <c r="H42" s="2"/>
      <c r="I42" s="2"/>
      <c r="J42" s="2"/>
    </row>
    <row r="43" spans="1:123" ht="15" x14ac:dyDescent="0.25">
      <c r="B43" s="1"/>
      <c r="C43" s="1"/>
      <c r="D43" s="20"/>
      <c r="E43" s="20"/>
      <c r="F43" s="105"/>
      <c r="G43" s="106"/>
      <c r="H43" s="2"/>
      <c r="I43" s="2"/>
      <c r="J43" s="2"/>
    </row>
    <row r="44" spans="1:123" ht="15" x14ac:dyDescent="0.25">
      <c r="B44" s="1"/>
      <c r="C44" s="1"/>
      <c r="D44" s="20"/>
      <c r="E44" s="20"/>
      <c r="F44" s="105"/>
      <c r="G44" s="106"/>
      <c r="H44" s="2"/>
      <c r="I44" s="2"/>
      <c r="J44" s="2"/>
    </row>
    <row r="45" spans="1:123" ht="15" x14ac:dyDescent="0.25">
      <c r="B45" s="1"/>
      <c r="C45" s="1"/>
      <c r="D45" s="1"/>
      <c r="E45" s="27"/>
      <c r="F45" s="8"/>
      <c r="G45" s="56"/>
      <c r="H45" s="8"/>
      <c r="I45" s="59"/>
      <c r="J45" s="8"/>
      <c r="K45"/>
      <c r="L45" s="3"/>
      <c r="M45"/>
      <c r="N45" s="3"/>
      <c r="O45"/>
      <c r="P45" s="3"/>
      <c r="Q45"/>
      <c r="R45" s="3"/>
      <c r="S45"/>
      <c r="T45" s="3"/>
      <c r="U45"/>
      <c r="V45" s="3"/>
      <c r="W45"/>
      <c r="X45" s="3"/>
      <c r="Y45"/>
      <c r="Z45" s="3"/>
      <c r="AA45"/>
      <c r="AB45" s="3"/>
      <c r="AC45"/>
      <c r="AD45" s="3"/>
      <c r="AE45"/>
      <c r="AF45" s="3"/>
      <c r="AG45"/>
      <c r="AH45" s="3"/>
      <c r="AI45"/>
      <c r="AJ45" s="3"/>
      <c r="AK45"/>
      <c r="AL45" s="3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</row>
    <row r="46" spans="1:123" ht="16.5" x14ac:dyDescent="0.25">
      <c r="B46" s="1"/>
      <c r="C46" s="1"/>
      <c r="D46" s="1"/>
      <c r="E46" s="59"/>
      <c r="F46" s="8"/>
      <c r="G46" s="59"/>
      <c r="H46" s="8"/>
      <c r="I46" s="11"/>
      <c r="J46" s="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</row>
    <row r="47" spans="1:123" ht="16.5" x14ac:dyDescent="0.25">
      <c r="B47" s="1"/>
      <c r="C47" s="1"/>
      <c r="D47" s="1"/>
      <c r="E47" s="57"/>
      <c r="F47" s="8"/>
      <c r="G47" s="11"/>
      <c r="H47" s="8"/>
      <c r="I47" s="11"/>
      <c r="J47" s="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5"/>
      <c r="AN47" s="6"/>
      <c r="AO47" s="5"/>
      <c r="AP47" s="6"/>
      <c r="AQ47" s="5"/>
      <c r="AR47" s="6"/>
      <c r="AS47" s="5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</row>
    <row r="48" spans="1:123" ht="15" x14ac:dyDescent="0.25">
      <c r="B48" s="1"/>
      <c r="C48" s="1"/>
      <c r="D48" s="1"/>
      <c r="E48" s="2"/>
      <c r="F48" s="2"/>
      <c r="G48" s="2"/>
      <c r="H48" s="2"/>
      <c r="I48" s="2"/>
      <c r="J48" s="2"/>
      <c r="K48" s="11"/>
      <c r="L48" s="8"/>
      <c r="M48" s="11"/>
      <c r="N48" s="8"/>
      <c r="O48" s="11"/>
      <c r="P48" s="8"/>
      <c r="Q48" s="11"/>
      <c r="R48" s="8"/>
      <c r="S48" s="11"/>
      <c r="T48" s="8"/>
      <c r="U48" s="11"/>
      <c r="V48" s="8"/>
      <c r="W48" s="11"/>
      <c r="X48" s="8"/>
      <c r="Y48" s="11"/>
      <c r="Z48" s="8"/>
      <c r="AA48" s="11"/>
      <c r="AB48" s="8"/>
      <c r="AC48" s="11"/>
      <c r="AD48" s="8"/>
      <c r="AE48" s="11"/>
      <c r="AF48" s="8"/>
      <c r="AG48" s="11"/>
      <c r="AH48" s="8"/>
      <c r="AI48" s="11"/>
      <c r="AJ48" s="8"/>
      <c r="AK48" s="11"/>
      <c r="AL48" s="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</row>
    <row r="49" spans="2:123" ht="15" x14ac:dyDescent="0.25">
      <c r="B49" s="1"/>
      <c r="C49" s="1"/>
      <c r="D49" s="1"/>
      <c r="E49" s="2"/>
      <c r="F49" s="2"/>
      <c r="G49" s="2"/>
      <c r="H49" s="2"/>
      <c r="I49" s="2"/>
      <c r="J49" s="2"/>
      <c r="K49" s="11"/>
      <c r="L49" s="8"/>
      <c r="M49" s="11"/>
      <c r="N49" s="8"/>
      <c r="O49" s="11"/>
      <c r="P49" s="8"/>
      <c r="Q49" s="11"/>
      <c r="R49" s="8"/>
      <c r="S49" s="11"/>
      <c r="T49" s="8"/>
      <c r="U49" s="11"/>
      <c r="V49" s="8"/>
      <c r="W49" s="11"/>
      <c r="X49" s="8"/>
      <c r="Y49" s="11"/>
      <c r="Z49" s="8"/>
      <c r="AA49" s="11"/>
      <c r="AB49" s="8"/>
      <c r="AC49" s="11"/>
      <c r="AD49" s="8"/>
      <c r="AE49" s="11"/>
      <c r="AF49" s="8"/>
      <c r="AG49" s="11"/>
      <c r="AH49" s="8"/>
      <c r="AI49" s="11"/>
      <c r="AJ49" s="8"/>
      <c r="AK49" s="11"/>
      <c r="AL49" s="8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</row>
    <row r="50" spans="2:123" ht="15" x14ac:dyDescent="0.25">
      <c r="B50" s="1"/>
      <c r="C50" s="1"/>
      <c r="D50" s="1"/>
      <c r="E50" s="2"/>
      <c r="F50" s="2"/>
      <c r="G50" s="2"/>
      <c r="H50" s="2"/>
      <c r="I50" s="2"/>
      <c r="J50" s="2"/>
      <c r="K50" s="11"/>
      <c r="L50" s="8"/>
      <c r="M50" s="11"/>
      <c r="N50" s="8"/>
      <c r="O50" s="11"/>
      <c r="P50" s="8"/>
      <c r="Q50" s="11"/>
      <c r="R50" s="8"/>
      <c r="S50" s="11"/>
      <c r="T50" s="8"/>
      <c r="U50" s="11"/>
      <c r="V50" s="8"/>
      <c r="W50" s="11"/>
      <c r="X50" s="8"/>
      <c r="Y50" s="11"/>
      <c r="Z50" s="8"/>
      <c r="AA50" s="11"/>
      <c r="AB50" s="8"/>
      <c r="AC50" s="11"/>
      <c r="AD50" s="8"/>
      <c r="AE50" s="11"/>
      <c r="AF50" s="8"/>
      <c r="AG50" s="11"/>
      <c r="AH50" s="8"/>
      <c r="AI50" s="11"/>
      <c r="AJ50" s="8"/>
      <c r="AK50" s="11"/>
      <c r="AL50" s="8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</row>
    <row r="51" spans="2:123" ht="15" x14ac:dyDescent="0.25">
      <c r="B51" s="1"/>
      <c r="C51" s="1"/>
      <c r="D51" s="1"/>
      <c r="E51" s="2"/>
      <c r="F51" s="2"/>
      <c r="G51" s="2"/>
      <c r="H51" s="2"/>
      <c r="I51" s="2"/>
      <c r="J51" s="2"/>
      <c r="K51" s="11"/>
      <c r="L51" s="8"/>
      <c r="M51" s="11"/>
      <c r="N51" s="8"/>
      <c r="O51" s="11"/>
      <c r="P51" s="8"/>
      <c r="Q51" s="11"/>
      <c r="R51" s="8"/>
      <c r="S51" s="11"/>
      <c r="T51" s="8"/>
      <c r="U51" s="11"/>
      <c r="V51" s="8"/>
      <c r="W51" s="11"/>
      <c r="X51" s="8"/>
      <c r="Y51" s="11"/>
      <c r="Z51" s="8"/>
      <c r="AA51" s="11"/>
      <c r="AB51" s="8"/>
      <c r="AC51" s="11"/>
      <c r="AD51" s="8"/>
      <c r="AE51" s="11"/>
      <c r="AF51" s="8"/>
      <c r="AG51" s="11"/>
      <c r="AH51" s="8"/>
      <c r="AI51" s="11"/>
      <c r="AJ51" s="8"/>
      <c r="AK51" s="11"/>
      <c r="AL51" s="8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</row>
    <row r="52" spans="2:123" ht="15" x14ac:dyDescent="0.25">
      <c r="B52" s="1"/>
      <c r="C52" s="1"/>
      <c r="D52" s="1"/>
      <c r="K52" s="11"/>
      <c r="L52" s="8"/>
      <c r="M52" s="11"/>
      <c r="N52" s="8"/>
      <c r="O52" s="11"/>
      <c r="P52" s="8"/>
      <c r="Q52" s="11"/>
      <c r="R52" s="8"/>
      <c r="S52" s="11"/>
      <c r="T52" s="8"/>
      <c r="U52" s="11"/>
      <c r="V52" s="8"/>
      <c r="W52" s="11"/>
      <c r="X52" s="8"/>
      <c r="Y52" s="11"/>
      <c r="Z52" s="8"/>
      <c r="AA52" s="11"/>
      <c r="AB52" s="8"/>
      <c r="AC52" s="11"/>
      <c r="AD52" s="8"/>
      <c r="AE52" s="11"/>
      <c r="AF52" s="8"/>
      <c r="AG52" s="11"/>
      <c r="AH52" s="8"/>
      <c r="AI52" s="11"/>
      <c r="AJ52" s="8"/>
      <c r="AK52" s="11"/>
      <c r="AL52" s="8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</row>
    <row r="53" spans="2:123" ht="15" x14ac:dyDescent="0.25">
      <c r="B53" s="1"/>
      <c r="C53" s="1"/>
      <c r="D53" s="1"/>
      <c r="K53" s="11"/>
      <c r="L53" s="8"/>
      <c r="M53" s="11"/>
      <c r="N53" s="8"/>
      <c r="O53" s="11"/>
      <c r="P53" s="8"/>
      <c r="Q53" s="11"/>
      <c r="R53" s="8"/>
      <c r="S53" s="11"/>
      <c r="T53" s="8"/>
      <c r="U53" s="11"/>
      <c r="V53" s="8"/>
      <c r="W53" s="11"/>
      <c r="X53" s="8"/>
      <c r="Y53" s="11"/>
      <c r="Z53" s="8"/>
      <c r="AA53" s="11"/>
      <c r="AB53" s="8"/>
      <c r="AC53" s="11"/>
      <c r="AD53" s="8"/>
      <c r="AE53" s="11"/>
      <c r="AF53" s="8"/>
      <c r="AG53" s="11"/>
      <c r="AH53" s="8"/>
      <c r="AI53" s="11"/>
      <c r="AJ53" s="8"/>
      <c r="AK53" s="11"/>
      <c r="AL53" s="8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</row>
    <row r="54" spans="2:123" ht="15" x14ac:dyDescent="0.25">
      <c r="B54" s="1"/>
      <c r="C54" s="1"/>
      <c r="D54" s="1"/>
      <c r="K54" s="11"/>
      <c r="L54" s="8"/>
      <c r="M54" s="11"/>
      <c r="N54" s="8"/>
      <c r="O54" s="11"/>
      <c r="P54" s="8"/>
      <c r="Q54" s="11"/>
      <c r="R54" s="8"/>
      <c r="S54" s="11"/>
      <c r="T54" s="8"/>
      <c r="U54" s="11"/>
      <c r="V54" s="8"/>
      <c r="W54" s="11"/>
      <c r="X54" s="8"/>
      <c r="Y54" s="11"/>
      <c r="Z54" s="8"/>
      <c r="AA54" s="11"/>
      <c r="AB54" s="8"/>
      <c r="AC54" s="11"/>
      <c r="AD54" s="8"/>
      <c r="AE54" s="11"/>
      <c r="AF54" s="8"/>
      <c r="AG54" s="11"/>
      <c r="AH54" s="8"/>
      <c r="AI54" s="11"/>
      <c r="AJ54" s="8"/>
      <c r="AK54" s="11"/>
      <c r="AL54" s="8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</row>
    <row r="55" spans="2:123" ht="15" x14ac:dyDescent="0.25">
      <c r="B55" s="1"/>
      <c r="C55" s="1"/>
      <c r="D55" s="1"/>
      <c r="K55" s="11"/>
      <c r="L55" s="8"/>
      <c r="M55" s="11"/>
      <c r="N55" s="65"/>
      <c r="O55" s="11"/>
      <c r="P55" s="8"/>
      <c r="Q55" s="11"/>
      <c r="R55" s="8"/>
      <c r="S55" s="11"/>
      <c r="T55" s="8"/>
      <c r="U55" s="11"/>
      <c r="V55" s="8"/>
      <c r="W55" s="11"/>
      <c r="X55" s="8"/>
      <c r="Y55" s="11"/>
      <c r="Z55" s="8"/>
      <c r="AA55" s="11"/>
      <c r="AB55" s="8"/>
      <c r="AC55" s="11"/>
      <c r="AD55" s="8"/>
      <c r="AE55" s="11"/>
      <c r="AF55" s="8"/>
      <c r="AG55" s="11"/>
      <c r="AH55" s="8"/>
      <c r="AI55" s="11"/>
      <c r="AJ55" s="8"/>
      <c r="AK55" s="11"/>
      <c r="AL55" s="8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</row>
    <row r="56" spans="2:123" ht="15" x14ac:dyDescent="0.25">
      <c r="B56" s="1"/>
      <c r="C56" s="1"/>
      <c r="D56" s="1"/>
      <c r="K56" s="11"/>
      <c r="L56" s="8"/>
      <c r="M56" s="11"/>
      <c r="N56" s="8"/>
      <c r="O56" s="11"/>
      <c r="P56" s="8"/>
      <c r="Q56" s="11"/>
      <c r="R56" s="8"/>
      <c r="S56" s="11"/>
      <c r="T56" s="8"/>
      <c r="U56" s="11"/>
      <c r="V56" s="8"/>
      <c r="W56" s="11"/>
      <c r="X56" s="8"/>
      <c r="Y56" s="11"/>
      <c r="Z56" s="8"/>
      <c r="AA56" s="11"/>
      <c r="AB56" s="8"/>
      <c r="AC56" s="11"/>
      <c r="AD56" s="8"/>
      <c r="AE56" s="11"/>
      <c r="AF56" s="8"/>
      <c r="AG56" s="11"/>
      <c r="AH56" s="8"/>
      <c r="AI56" s="11"/>
      <c r="AJ56" s="8"/>
      <c r="AK56" s="11"/>
      <c r="AL56" s="8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</row>
    <row r="57" spans="2:123" ht="15" x14ac:dyDescent="0.25">
      <c r="B57" s="1"/>
      <c r="C57" s="1"/>
      <c r="D57" s="1"/>
      <c r="K57" s="11"/>
      <c r="L57" s="8"/>
      <c r="M57" s="11"/>
      <c r="N57" s="65"/>
      <c r="O57" s="11"/>
      <c r="P57" s="8"/>
      <c r="Q57" s="11"/>
      <c r="R57" s="8"/>
      <c r="S57" s="11"/>
      <c r="T57" s="8"/>
      <c r="U57" s="11"/>
      <c r="V57" s="8"/>
      <c r="W57" s="11"/>
      <c r="X57" s="8"/>
      <c r="Y57" s="11"/>
      <c r="Z57" s="8"/>
      <c r="AA57" s="11"/>
      <c r="AB57" s="8"/>
      <c r="AC57" s="11"/>
      <c r="AD57" s="8"/>
      <c r="AE57" s="11"/>
      <c r="AF57" s="8"/>
      <c r="AG57" s="11"/>
      <c r="AH57" s="8"/>
      <c r="AI57" s="11"/>
      <c r="AJ57" s="8"/>
      <c r="AK57" s="11"/>
      <c r="AL57" s="8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</row>
    <row r="58" spans="2:123" x14ac:dyDescent="0.2">
      <c r="B58" s="1"/>
      <c r="C58" s="1"/>
      <c r="D58" s="1"/>
      <c r="K58" s="11"/>
      <c r="L58" s="8"/>
      <c r="M58" s="11"/>
      <c r="N58" s="8"/>
      <c r="O58" s="11"/>
      <c r="P58" s="8"/>
      <c r="Q58" s="11"/>
      <c r="R58" s="8"/>
      <c r="S58" s="11"/>
      <c r="T58" s="8"/>
      <c r="U58" s="11"/>
      <c r="V58" s="8"/>
      <c r="W58" s="11"/>
      <c r="X58" s="8"/>
      <c r="Y58" s="11"/>
      <c r="Z58" s="8"/>
      <c r="AA58" s="11"/>
      <c r="AB58" s="8"/>
      <c r="AC58" s="11"/>
      <c r="AD58" s="8"/>
      <c r="AE58" s="11"/>
      <c r="AF58" s="8"/>
      <c r="AG58" s="11"/>
      <c r="AH58" s="8"/>
      <c r="AI58" s="11"/>
      <c r="AJ58" s="8"/>
      <c r="AK58" s="11"/>
      <c r="AL58" s="8"/>
    </row>
    <row r="59" spans="2:123" x14ac:dyDescent="0.2">
      <c r="B59" s="1"/>
      <c r="C59" s="1"/>
      <c r="D59" s="1"/>
      <c r="K59" s="11"/>
      <c r="L59" s="8"/>
      <c r="M59" s="11"/>
      <c r="N59" s="8"/>
      <c r="O59" s="11"/>
      <c r="P59" s="8"/>
      <c r="Q59" s="11"/>
      <c r="R59" s="8"/>
      <c r="S59" s="11"/>
      <c r="T59" s="8"/>
      <c r="U59" s="11"/>
      <c r="V59" s="8"/>
      <c r="W59" s="11"/>
      <c r="X59" s="8"/>
      <c r="Y59" s="11"/>
      <c r="Z59" s="8"/>
      <c r="AA59" s="11"/>
      <c r="AB59" s="8"/>
      <c r="AC59" s="11"/>
      <c r="AD59" s="8"/>
      <c r="AE59" s="11"/>
      <c r="AF59" s="8"/>
      <c r="AG59" s="11"/>
      <c r="AH59" s="8"/>
      <c r="AI59" s="11"/>
      <c r="AJ59" s="8"/>
      <c r="AK59" s="11"/>
      <c r="AL59" s="8"/>
    </row>
    <row r="60" spans="2:123" x14ac:dyDescent="0.2">
      <c r="B60" s="1"/>
      <c r="C60" s="1"/>
      <c r="D60" s="1"/>
      <c r="K60" s="11"/>
      <c r="L60" s="8"/>
      <c r="M60" s="11"/>
      <c r="N60" s="8"/>
      <c r="O60" s="11"/>
      <c r="P60" s="8"/>
      <c r="Q60" s="11"/>
      <c r="R60" s="8"/>
      <c r="S60" s="11"/>
      <c r="T60" s="8"/>
      <c r="U60" s="11"/>
      <c r="V60" s="8"/>
      <c r="W60" s="11"/>
      <c r="X60" s="8"/>
      <c r="Y60" s="11"/>
      <c r="Z60" s="8"/>
      <c r="AA60" s="11"/>
      <c r="AB60" s="8"/>
      <c r="AC60" s="11"/>
      <c r="AD60" s="8"/>
      <c r="AE60" s="11"/>
      <c r="AF60" s="8"/>
      <c r="AG60" s="11"/>
      <c r="AH60" s="8"/>
      <c r="AI60" s="11"/>
      <c r="AJ60" s="8"/>
      <c r="AK60" s="11"/>
      <c r="AL60" s="8"/>
    </row>
    <row r="61" spans="2:123" x14ac:dyDescent="0.2">
      <c r="B61" s="1"/>
      <c r="C61" s="1"/>
      <c r="D61" s="1"/>
      <c r="K61" s="11"/>
      <c r="L61" s="8"/>
      <c r="M61" s="11"/>
      <c r="N61" s="8"/>
      <c r="O61" s="11"/>
      <c r="P61" s="8"/>
      <c r="Q61" s="11"/>
      <c r="R61" s="8"/>
      <c r="S61" s="11"/>
      <c r="T61" s="8"/>
      <c r="U61" s="11"/>
      <c r="V61" s="8"/>
      <c r="W61" s="11"/>
      <c r="X61" s="8"/>
      <c r="Y61" s="11"/>
      <c r="Z61" s="8"/>
      <c r="AA61" s="11"/>
      <c r="AB61" s="8"/>
      <c r="AC61" s="11"/>
      <c r="AD61" s="8"/>
      <c r="AE61" s="11"/>
      <c r="AF61" s="8"/>
      <c r="AG61" s="11"/>
      <c r="AH61" s="8"/>
      <c r="AI61" s="11"/>
      <c r="AJ61" s="8"/>
      <c r="AK61" s="11"/>
      <c r="AL61" s="8"/>
    </row>
    <row r="62" spans="2:123" x14ac:dyDescent="0.2">
      <c r="B62" s="1"/>
      <c r="C62" s="1"/>
      <c r="D62" s="1"/>
      <c r="K62" s="11"/>
      <c r="L62" s="8"/>
      <c r="M62" s="11"/>
      <c r="N62" s="8"/>
      <c r="O62" s="11"/>
      <c r="P62" s="8"/>
      <c r="Q62" s="11"/>
      <c r="R62" s="8"/>
      <c r="S62" s="11"/>
      <c r="T62" s="8"/>
      <c r="U62" s="11"/>
      <c r="V62" s="8"/>
      <c r="W62" s="11"/>
      <c r="X62" s="8"/>
      <c r="Y62" s="11"/>
      <c r="Z62" s="8"/>
      <c r="AA62" s="11"/>
      <c r="AB62" s="8"/>
      <c r="AC62" s="11"/>
      <c r="AD62" s="8"/>
      <c r="AE62" s="11"/>
      <c r="AF62" s="8"/>
      <c r="AG62" s="11"/>
      <c r="AH62" s="8"/>
      <c r="AI62" s="11"/>
      <c r="AJ62" s="8"/>
      <c r="AK62" s="11"/>
      <c r="AL62" s="8"/>
    </row>
    <row r="63" spans="2:123" x14ac:dyDescent="0.2">
      <c r="B63" s="1"/>
      <c r="C63" s="1"/>
      <c r="D63" s="1"/>
      <c r="K63" s="11"/>
      <c r="L63" s="8"/>
      <c r="M63" s="11"/>
      <c r="N63" s="8"/>
      <c r="O63" s="11"/>
      <c r="P63" s="8"/>
      <c r="Q63" s="11"/>
      <c r="R63" s="8"/>
      <c r="S63" s="11"/>
      <c r="T63" s="8"/>
      <c r="U63" s="11"/>
      <c r="V63" s="8"/>
      <c r="W63" s="11"/>
      <c r="X63" s="8"/>
      <c r="Y63" s="11"/>
      <c r="Z63" s="8"/>
      <c r="AA63" s="11"/>
      <c r="AB63" s="8"/>
      <c r="AC63" s="11"/>
      <c r="AD63" s="8"/>
      <c r="AE63" s="11"/>
      <c r="AF63" s="8"/>
      <c r="AG63" s="11"/>
      <c r="AH63" s="8"/>
      <c r="AI63" s="11"/>
      <c r="AJ63" s="8"/>
      <c r="AK63" s="11"/>
      <c r="AL63" s="8"/>
    </row>
    <row r="64" spans="2:123" x14ac:dyDescent="0.2">
      <c r="B64" s="1"/>
      <c r="C64" s="1"/>
      <c r="D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 x14ac:dyDescent="0.2">
      <c r="B65" s="1"/>
      <c r="C65" s="1"/>
      <c r="D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:38" x14ac:dyDescent="0.2">
      <c r="B66" s="1"/>
      <c r="C66" s="1"/>
      <c r="D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:38" x14ac:dyDescent="0.2">
      <c r="B67" s="1"/>
      <c r="C67" s="1"/>
      <c r="D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:38" x14ac:dyDescent="0.2">
      <c r="B68" s="1"/>
      <c r="C68" s="1"/>
      <c r="D68" s="1"/>
    </row>
    <row r="69" spans="2:38" x14ac:dyDescent="0.2">
      <c r="B69" s="1"/>
      <c r="C69" s="1"/>
      <c r="D69" s="1"/>
    </row>
    <row r="70" spans="2:38" x14ac:dyDescent="0.2">
      <c r="B70" s="1"/>
      <c r="C70" s="1"/>
      <c r="D70" s="1"/>
    </row>
    <row r="71" spans="2:38" x14ac:dyDescent="0.2">
      <c r="B71" s="1"/>
      <c r="C71" s="1"/>
      <c r="D71" s="1"/>
    </row>
  </sheetData>
  <mergeCells count="5">
    <mergeCell ref="B16:G16"/>
    <mergeCell ref="B17:G17"/>
    <mergeCell ref="H17:J17"/>
    <mergeCell ref="B18:G18"/>
    <mergeCell ref="H18:J18"/>
  </mergeCells>
  <hyperlinks>
    <hyperlink ref="G21" r:id="rId1" xr:uid="{00000000-0004-0000-1200-000000000000}"/>
    <hyperlink ref="G22" r:id="rId2" xr:uid="{00000000-0004-0000-1200-000001000000}"/>
    <hyperlink ref="G23" r:id="rId3" xr:uid="{00000000-0004-0000-1200-000002000000}"/>
    <hyperlink ref="G24" r:id="rId4" xr:uid="{00000000-0004-0000-1200-000003000000}"/>
    <hyperlink ref="G25" r:id="rId5" display="mailto:carlosfernandez664@hotmail.com" xr:uid="{00000000-0004-0000-1200-000004000000}"/>
    <hyperlink ref="G26" r:id="rId6" display="mailto:bgarcia@icgleon.com" xr:uid="{00000000-0004-0000-1200-000005000000}"/>
    <hyperlink ref="G27" r:id="rId7" display="mailto:cristopher.gomez@macirapuato.com" xr:uid="{00000000-0004-0000-1200-000006000000}"/>
    <hyperlink ref="G28" r:id="rId8" xr:uid="{00000000-0004-0000-1200-000007000000}"/>
    <hyperlink ref="G29" r:id="rId9" xr:uid="{00000000-0004-0000-1200-000008000000}"/>
    <hyperlink ref="G30" r:id="rId10" xr:uid="{00000000-0004-0000-1200-000009000000}"/>
    <hyperlink ref="G32" r:id="rId11" xr:uid="{00000000-0004-0000-1200-00000A000000}"/>
    <hyperlink ref="G33" r:id="rId12" display="mailto:acr.moreno@hotmail.com" xr:uid="{00000000-0004-0000-1200-00000B000000}"/>
    <hyperlink ref="G34" r:id="rId13" xr:uid="{00000000-0004-0000-1200-00000C000000}"/>
    <hyperlink ref="G35" r:id="rId14" xr:uid="{00000000-0004-0000-1200-00000D000000}"/>
    <hyperlink ref="G36" r:id="rId15" xr:uid="{00000000-0004-0000-1200-00000E000000}"/>
    <hyperlink ref="G37" r:id="rId16" xr:uid="{00000000-0004-0000-1200-00000F000000}"/>
    <hyperlink ref="G38" r:id="rId17" xr:uid="{00000000-0004-0000-1200-000010000000}"/>
    <hyperlink ref="G39" r:id="rId18" xr:uid="{00000000-0004-0000-1200-000011000000}"/>
    <hyperlink ref="G40" r:id="rId19" xr:uid="{00000000-0004-0000-1200-000012000000}"/>
    <hyperlink ref="G41" r:id="rId20" xr:uid="{00000000-0004-0000-1200-000013000000}"/>
    <hyperlink ref="G31" r:id="rId21" xr:uid="{00000000-0004-0000-1200-000014000000}"/>
  </hyperlinks>
  <pageMargins left="0.7" right="0.7" top="0.75" bottom="0.75" header="0.3" footer="0.3"/>
  <pageSetup scale="80" orientation="landscape" r:id="rId2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DY31"/>
  <sheetViews>
    <sheetView zoomScaleNormal="100" workbookViewId="0">
      <pane xSplit="5" ySplit="6" topLeftCell="P13" activePane="bottomRight" state="frozen"/>
      <selection pane="topRight" activeCell="F1" sqref="F1"/>
      <selection pane="bottomLeft" activeCell="A7" sqref="A7"/>
      <selection pane="bottomRight" activeCell="AC22" sqref="AC22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3.42578125" style="1" customWidth="1"/>
    <col min="7" max="7" width="15.5703125" style="2" bestFit="1" customWidth="1"/>
    <col min="8" max="8" width="11.140625" style="2" customWidth="1"/>
    <col min="9" max="9" width="11.28515625" style="2" bestFit="1" customWidth="1"/>
    <col min="10" max="10" width="10.140625" style="2" customWidth="1"/>
    <col min="11" max="11" width="11.5703125" style="3" bestFit="1" customWidth="1"/>
    <col min="12" max="12" width="9.28515625" style="2" customWidth="1"/>
    <col min="13" max="13" width="11.5703125" style="3" bestFit="1" customWidth="1"/>
    <col min="14" max="14" width="8.28515625" style="2" customWidth="1"/>
    <col min="15" max="15" width="13.7109375" style="3" customWidth="1"/>
    <col min="16" max="16" width="7.28515625" style="2" customWidth="1"/>
    <col min="17" max="17" width="11.5703125" style="3" bestFit="1" customWidth="1"/>
    <col min="18" max="18" width="6.7109375" style="2" customWidth="1"/>
    <col min="19" max="19" width="11.5703125" style="3" bestFit="1" customWidth="1"/>
    <col min="20" max="20" width="6.7109375" style="2" customWidth="1"/>
    <col min="21" max="21" width="11.42578125" style="3"/>
    <col min="22" max="22" width="8" style="2" customWidth="1"/>
    <col min="23" max="23" width="11.5703125" style="3" bestFit="1" customWidth="1"/>
    <col min="24" max="24" width="7.85546875" style="2" customWidth="1"/>
    <col min="25" max="25" width="11.5703125" style="3" bestFit="1" customWidth="1"/>
    <col min="26" max="26" width="10" style="2" bestFit="1" customWidth="1"/>
    <col min="27" max="27" width="12.85546875" style="3" bestFit="1" customWidth="1"/>
    <col min="28" max="28" width="10" style="2" bestFit="1" customWidth="1"/>
    <col min="29" max="29" width="12.85546875" style="3" bestFit="1" customWidth="1"/>
    <col min="30" max="30" width="10" style="2" bestFit="1" customWidth="1"/>
    <col min="31" max="31" width="12.85546875" style="3" bestFit="1" customWidth="1"/>
    <col min="32" max="32" width="10" style="2" bestFit="1" customWidth="1"/>
    <col min="33" max="33" width="12.85546875" style="3" bestFit="1" customWidth="1"/>
    <col min="34" max="34" width="7.7109375" style="2" bestFit="1" customWidth="1"/>
    <col min="35" max="35" width="12.85546875" style="3" bestFit="1" customWidth="1"/>
    <col min="36" max="36" width="7.7109375" style="2" bestFit="1" customWidth="1"/>
    <col min="37" max="37" width="12.85546875" style="3" bestFit="1" customWidth="1"/>
    <col min="38" max="38" width="7.7109375" style="2" bestFit="1" customWidth="1"/>
    <col min="39" max="39" width="12.85546875" style="3" bestFit="1" customWidth="1"/>
    <col min="40" max="40" width="7.7109375" style="2" bestFit="1" customWidth="1"/>
    <col min="41" max="41" width="12.85546875" style="3" bestFit="1" customWidth="1"/>
    <col min="42" max="42" width="7.7109375" style="2" bestFit="1" customWidth="1"/>
    <col min="43" max="43" width="12.85546875" style="3" bestFit="1" customWidth="1"/>
    <col min="44" max="44" width="7.7109375" style="2" bestFit="1" customWidth="1"/>
    <col min="45" max="129" width="11.42578125" style="3"/>
    <col min="130" max="16384" width="11.42578125" style="1"/>
  </cols>
  <sheetData>
    <row r="1" spans="1:129" x14ac:dyDescent="0.2">
      <c r="H1" s="10" t="s">
        <v>356</v>
      </c>
      <c r="I1" s="10" t="s">
        <v>357</v>
      </c>
      <c r="J1" s="10" t="s">
        <v>358</v>
      </c>
    </row>
    <row r="2" spans="1:129" ht="18.75" x14ac:dyDescent="0.25">
      <c r="B2" s="753" t="s">
        <v>5</v>
      </c>
      <c r="C2" s="753"/>
      <c r="D2" s="753"/>
      <c r="E2" s="753"/>
      <c r="F2" s="753"/>
      <c r="G2" s="753"/>
      <c r="H2" s="79">
        <v>3450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1:129" ht="18.75" x14ac:dyDescent="0.25">
      <c r="B3" s="753" t="s">
        <v>659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1:129" ht="18.75" x14ac:dyDescent="0.25">
      <c r="B4" s="753" t="s">
        <v>660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1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1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2" t="s">
        <v>47</v>
      </c>
      <c r="J6" s="2" t="s">
        <v>57</v>
      </c>
      <c r="K6" s="2" t="s">
        <v>48</v>
      </c>
      <c r="L6" s="2" t="s">
        <v>57</v>
      </c>
      <c r="M6" s="2" t="s">
        <v>171</v>
      </c>
      <c r="N6" s="2" t="s">
        <v>57</v>
      </c>
      <c r="O6" s="2" t="s">
        <v>176</v>
      </c>
      <c r="P6" s="2" t="s">
        <v>57</v>
      </c>
      <c r="Q6" s="2" t="s">
        <v>198</v>
      </c>
      <c r="R6" s="2" t="s">
        <v>57</v>
      </c>
      <c r="S6" s="2" t="s">
        <v>218</v>
      </c>
      <c r="T6" s="2" t="s">
        <v>57</v>
      </c>
      <c r="U6" s="2" t="s">
        <v>219</v>
      </c>
      <c r="V6" s="2" t="s">
        <v>57</v>
      </c>
      <c r="W6" s="2" t="s">
        <v>53</v>
      </c>
      <c r="X6" s="2" t="s">
        <v>57</v>
      </c>
      <c r="Y6" s="2" t="s">
        <v>220</v>
      </c>
      <c r="Z6" s="2" t="s">
        <v>57</v>
      </c>
      <c r="AA6" s="2" t="s">
        <v>4</v>
      </c>
      <c r="AB6" s="2" t="s">
        <v>57</v>
      </c>
      <c r="AC6" s="2" t="s">
        <v>27</v>
      </c>
      <c r="AD6" s="2" t="s">
        <v>57</v>
      </c>
      <c r="AE6" s="2" t="s">
        <v>46</v>
      </c>
      <c r="AF6" s="2" t="s">
        <v>57</v>
      </c>
      <c r="AG6" s="2" t="s">
        <v>47</v>
      </c>
      <c r="AH6" s="2" t="s">
        <v>57</v>
      </c>
      <c r="AI6" s="2" t="s">
        <v>48</v>
      </c>
      <c r="AJ6" s="2" t="s">
        <v>57</v>
      </c>
      <c r="AK6" s="2" t="s">
        <v>171</v>
      </c>
      <c r="AL6" s="2" t="s">
        <v>57</v>
      </c>
      <c r="AM6" s="2" t="s">
        <v>176</v>
      </c>
      <c r="AN6" s="2" t="s">
        <v>57</v>
      </c>
      <c r="AO6" s="2" t="s">
        <v>198</v>
      </c>
      <c r="AP6" s="2" t="s">
        <v>57</v>
      </c>
      <c r="AQ6" s="2" t="s">
        <v>218</v>
      </c>
      <c r="AR6" s="2" t="s">
        <v>57</v>
      </c>
      <c r="AS6" s="5"/>
      <c r="AT6" s="6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1:129" x14ac:dyDescent="0.2">
      <c r="A7" s="107" t="s">
        <v>318</v>
      </c>
      <c r="B7" s="1">
        <v>1</v>
      </c>
      <c r="C7" s="1" t="s">
        <v>661</v>
      </c>
      <c r="D7" s="58" t="s">
        <v>662</v>
      </c>
      <c r="E7" s="58"/>
      <c r="F7" s="1" t="s">
        <v>663</v>
      </c>
      <c r="G7" s="8">
        <v>2560</v>
      </c>
      <c r="H7" s="8" t="s">
        <v>318</v>
      </c>
      <c r="I7" s="53">
        <v>3250</v>
      </c>
      <c r="J7" s="8" t="s">
        <v>298</v>
      </c>
      <c r="K7" s="11">
        <v>3250</v>
      </c>
      <c r="L7" s="8" t="s">
        <v>298</v>
      </c>
      <c r="M7" s="80">
        <v>3250</v>
      </c>
      <c r="N7" s="8" t="s">
        <v>318</v>
      </c>
      <c r="O7" s="11">
        <v>3250</v>
      </c>
      <c r="P7" s="8" t="s">
        <v>298</v>
      </c>
      <c r="Q7" s="11">
        <v>3250</v>
      </c>
      <c r="R7" s="8" t="s">
        <v>318</v>
      </c>
      <c r="S7" s="11">
        <v>3250</v>
      </c>
      <c r="T7" s="8" t="s">
        <v>318</v>
      </c>
      <c r="U7" s="11">
        <v>3250</v>
      </c>
      <c r="V7" s="8" t="s">
        <v>318</v>
      </c>
      <c r="W7" s="11">
        <v>3250</v>
      </c>
      <c r="X7" s="8" t="s">
        <v>298</v>
      </c>
      <c r="Y7" s="11">
        <v>3250</v>
      </c>
      <c r="Z7" s="8" t="s">
        <v>298</v>
      </c>
      <c r="AA7" s="11">
        <v>3250</v>
      </c>
      <c r="AB7" s="8" t="s">
        <v>298</v>
      </c>
      <c r="AC7" s="11">
        <v>3250</v>
      </c>
      <c r="AD7" s="8" t="s">
        <v>298</v>
      </c>
      <c r="AE7" s="11">
        <v>3250</v>
      </c>
      <c r="AF7" s="8" t="s">
        <v>318</v>
      </c>
      <c r="AG7" s="11">
        <v>3250</v>
      </c>
      <c r="AH7" s="8" t="s">
        <v>318</v>
      </c>
      <c r="AI7" s="11">
        <v>3250</v>
      </c>
      <c r="AJ7" s="8" t="s">
        <v>318</v>
      </c>
      <c r="AK7" s="11">
        <v>3250</v>
      </c>
      <c r="AL7" s="8" t="s">
        <v>318</v>
      </c>
      <c r="AM7" s="11">
        <v>3250</v>
      </c>
      <c r="AN7" s="8" t="s">
        <v>318</v>
      </c>
      <c r="AO7" s="11">
        <v>3250</v>
      </c>
      <c r="AP7" s="8" t="s">
        <v>318</v>
      </c>
      <c r="AQ7" s="11">
        <v>3250</v>
      </c>
      <c r="AR7" s="8" t="s">
        <v>318</v>
      </c>
      <c r="AS7" s="3" t="s">
        <v>664</v>
      </c>
    </row>
    <row r="8" spans="1:129" x14ac:dyDescent="0.2">
      <c r="A8" s="107"/>
      <c r="B8" s="1">
        <v>2</v>
      </c>
      <c r="C8" s="1" t="s">
        <v>665</v>
      </c>
      <c r="D8" s="58" t="s">
        <v>662</v>
      </c>
      <c r="E8" s="58"/>
      <c r="F8" s="1" t="s">
        <v>666</v>
      </c>
      <c r="G8" s="8">
        <v>3200</v>
      </c>
      <c r="H8" s="8" t="s">
        <v>318</v>
      </c>
      <c r="I8" s="53">
        <v>3450</v>
      </c>
      <c r="J8" s="8" t="s">
        <v>318</v>
      </c>
      <c r="K8" s="11">
        <v>3255</v>
      </c>
      <c r="L8" s="8" t="s">
        <v>318</v>
      </c>
      <c r="M8" s="80">
        <v>3255</v>
      </c>
      <c r="N8" s="8" t="s">
        <v>318</v>
      </c>
      <c r="O8" s="8">
        <v>3255</v>
      </c>
      <c r="P8" s="8" t="s">
        <v>318</v>
      </c>
      <c r="Q8" s="8">
        <v>3255</v>
      </c>
      <c r="R8" s="8" t="s">
        <v>318</v>
      </c>
      <c r="S8" s="11">
        <v>3255</v>
      </c>
      <c r="T8" s="8" t="s">
        <v>318</v>
      </c>
      <c r="U8" s="11">
        <v>3255</v>
      </c>
      <c r="V8" s="8" t="s">
        <v>318</v>
      </c>
      <c r="W8" s="11">
        <v>3255</v>
      </c>
      <c r="X8" s="8" t="s">
        <v>298</v>
      </c>
      <c r="Y8" s="11">
        <v>3255</v>
      </c>
      <c r="Z8" s="8" t="s">
        <v>298</v>
      </c>
      <c r="AA8" s="11">
        <v>3255</v>
      </c>
      <c r="AB8" s="8" t="s">
        <v>318</v>
      </c>
      <c r="AC8" s="11">
        <v>3255</v>
      </c>
      <c r="AD8" s="8" t="s">
        <v>318</v>
      </c>
      <c r="AE8" s="11">
        <v>3255</v>
      </c>
      <c r="AF8" s="8" t="s">
        <v>318</v>
      </c>
      <c r="AG8" s="11">
        <v>3255</v>
      </c>
      <c r="AH8" s="8" t="s">
        <v>318</v>
      </c>
      <c r="AI8" s="11">
        <v>3255</v>
      </c>
      <c r="AJ8" s="8" t="s">
        <v>318</v>
      </c>
      <c r="AK8" s="11">
        <v>3255</v>
      </c>
      <c r="AL8" s="8" t="s">
        <v>318</v>
      </c>
      <c r="AM8" s="11">
        <v>3243</v>
      </c>
      <c r="AN8" s="8" t="s">
        <v>318</v>
      </c>
      <c r="AO8" s="11">
        <v>2800</v>
      </c>
      <c r="AP8" s="8" t="s">
        <v>318</v>
      </c>
      <c r="AQ8" s="11">
        <v>3000</v>
      </c>
      <c r="AR8" s="8" t="s">
        <v>318</v>
      </c>
      <c r="AS8" s="3" t="s">
        <v>664</v>
      </c>
    </row>
    <row r="9" spans="1:129" x14ac:dyDescent="0.2">
      <c r="A9" s="107"/>
      <c r="B9" s="1">
        <v>5</v>
      </c>
      <c r="C9" s="1" t="s">
        <v>683</v>
      </c>
      <c r="D9" s="58" t="s">
        <v>684</v>
      </c>
      <c r="E9" s="58">
        <v>2017</v>
      </c>
      <c r="F9" s="1" t="s">
        <v>683</v>
      </c>
      <c r="G9" s="11">
        <v>2560</v>
      </c>
      <c r="H9" s="81" t="s">
        <v>685</v>
      </c>
      <c r="I9" s="11">
        <v>4117.5</v>
      </c>
      <c r="J9" s="8"/>
      <c r="K9" s="80">
        <v>4290</v>
      </c>
      <c r="L9" s="8" t="s">
        <v>318</v>
      </c>
      <c r="M9" s="80">
        <v>3710</v>
      </c>
      <c r="N9" s="8" t="s">
        <v>318</v>
      </c>
      <c r="O9" s="11">
        <v>4290</v>
      </c>
      <c r="P9" s="8" t="s">
        <v>686</v>
      </c>
      <c r="Q9" s="11">
        <v>4117.5</v>
      </c>
      <c r="R9" s="8" t="s">
        <v>686</v>
      </c>
      <c r="S9" s="11">
        <v>4525</v>
      </c>
      <c r="T9" s="8" t="s">
        <v>686</v>
      </c>
      <c r="U9" s="11">
        <v>4117.5</v>
      </c>
      <c r="V9" s="8" t="s">
        <v>687</v>
      </c>
      <c r="W9" s="11">
        <v>1750</v>
      </c>
      <c r="X9" s="8" t="s">
        <v>687</v>
      </c>
      <c r="Y9" s="11">
        <f>5000+1485</f>
        <v>6485</v>
      </c>
      <c r="Z9" s="8" t="s">
        <v>688</v>
      </c>
      <c r="AA9" s="11">
        <v>4462.5</v>
      </c>
      <c r="AB9" s="8" t="s">
        <v>689</v>
      </c>
      <c r="AC9" s="11">
        <v>4290</v>
      </c>
      <c r="AD9" s="8" t="s">
        <v>690</v>
      </c>
      <c r="AE9" s="11">
        <v>4117.5</v>
      </c>
      <c r="AF9" s="8" t="s">
        <v>691</v>
      </c>
      <c r="AG9" s="11">
        <v>3945</v>
      </c>
      <c r="AH9" s="8" t="s">
        <v>692</v>
      </c>
      <c r="AI9" s="11">
        <v>3772.5</v>
      </c>
      <c r="AJ9" s="8" t="s">
        <v>693</v>
      </c>
      <c r="AK9" s="11">
        <v>3600</v>
      </c>
      <c r="AL9" s="8" t="s">
        <v>694</v>
      </c>
      <c r="AM9" s="11">
        <v>3450</v>
      </c>
      <c r="AN9" s="8" t="s">
        <v>695</v>
      </c>
      <c r="AO9" s="11">
        <v>3772.5</v>
      </c>
      <c r="AP9" s="8" t="s">
        <v>696</v>
      </c>
      <c r="AQ9" s="11">
        <v>3600</v>
      </c>
      <c r="AR9" s="8" t="s">
        <v>696</v>
      </c>
      <c r="AS9" s="3" t="s">
        <v>664</v>
      </c>
    </row>
    <row r="10" spans="1:129" x14ac:dyDescent="0.2">
      <c r="A10" s="107"/>
      <c r="B10" s="1">
        <v>6</v>
      </c>
      <c r="C10" s="1" t="s">
        <v>697</v>
      </c>
      <c r="D10" s="16" t="s">
        <v>698</v>
      </c>
      <c r="E10" s="58"/>
      <c r="F10" s="1" t="s">
        <v>699</v>
      </c>
      <c r="G10" s="18">
        <v>2560</v>
      </c>
      <c r="H10" s="81" t="s">
        <v>318</v>
      </c>
      <c r="I10" s="18">
        <v>4493.2</v>
      </c>
      <c r="J10" s="8" t="s">
        <v>700</v>
      </c>
      <c r="K10" s="80">
        <v>4493.2</v>
      </c>
      <c r="L10" s="8" t="s">
        <v>701</v>
      </c>
      <c r="M10" s="80">
        <v>4493.2</v>
      </c>
      <c r="N10" s="8" t="s">
        <v>702</v>
      </c>
      <c r="O10" s="11">
        <v>3084</v>
      </c>
      <c r="P10" s="8" t="s">
        <v>318</v>
      </c>
      <c r="Q10" s="11">
        <v>4044</v>
      </c>
      <c r="R10" s="8" t="s">
        <v>703</v>
      </c>
      <c r="S10" s="11">
        <v>3820</v>
      </c>
      <c r="T10" s="8" t="s">
        <v>704</v>
      </c>
      <c r="U10" s="11">
        <v>3820</v>
      </c>
      <c r="V10" s="8" t="s">
        <v>705</v>
      </c>
      <c r="W10" s="11">
        <v>3820</v>
      </c>
      <c r="X10" s="8" t="s">
        <v>705</v>
      </c>
      <c r="Y10" s="80">
        <v>3820</v>
      </c>
      <c r="Z10" s="8" t="s">
        <v>706</v>
      </c>
      <c r="AA10" s="11">
        <v>3820</v>
      </c>
      <c r="AB10" s="8" t="s">
        <v>707</v>
      </c>
      <c r="AC10" s="11">
        <v>3820</v>
      </c>
      <c r="AD10" s="8" t="s">
        <v>708</v>
      </c>
      <c r="AE10" s="11">
        <v>3820</v>
      </c>
      <c r="AF10" s="8" t="s">
        <v>709</v>
      </c>
      <c r="AG10" s="11">
        <v>3820</v>
      </c>
      <c r="AH10" s="8" t="s">
        <v>710</v>
      </c>
      <c r="AI10" s="11">
        <v>3820</v>
      </c>
      <c r="AJ10" s="8" t="s">
        <v>711</v>
      </c>
      <c r="AK10" s="11">
        <v>3820</v>
      </c>
      <c r="AL10" s="8" t="s">
        <v>712</v>
      </c>
      <c r="AM10" s="11">
        <v>3820</v>
      </c>
      <c r="AN10" s="8" t="s">
        <v>713</v>
      </c>
      <c r="AO10" s="11">
        <v>3820</v>
      </c>
      <c r="AP10" s="8" t="s">
        <v>714</v>
      </c>
      <c r="AQ10" s="11">
        <v>3820</v>
      </c>
      <c r="AR10" s="8" t="s">
        <v>715</v>
      </c>
      <c r="AS10" s="1" t="s">
        <v>664</v>
      </c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</row>
    <row r="11" spans="1:129" x14ac:dyDescent="0.2">
      <c r="A11" s="107"/>
      <c r="B11" s="1">
        <v>7</v>
      </c>
      <c r="C11" s="1" t="s">
        <v>716</v>
      </c>
      <c r="D11" s="58" t="s">
        <v>662</v>
      </c>
      <c r="E11" s="58"/>
      <c r="F11" s="1" t="s">
        <v>717</v>
      </c>
      <c r="G11" s="18">
        <v>3200</v>
      </c>
      <c r="H11" s="81" t="s">
        <v>318</v>
      </c>
      <c r="I11" s="68" t="s">
        <v>718</v>
      </c>
      <c r="J11" s="67"/>
      <c r="K11" s="11">
        <v>3450</v>
      </c>
      <c r="L11" s="8" t="s">
        <v>298</v>
      </c>
      <c r="M11" s="80">
        <v>3245</v>
      </c>
      <c r="N11" s="8" t="s">
        <v>318</v>
      </c>
      <c r="O11" s="80">
        <v>3450</v>
      </c>
      <c r="P11" s="8" t="s">
        <v>318</v>
      </c>
      <c r="Q11" s="11">
        <v>3450</v>
      </c>
      <c r="R11" s="8" t="s">
        <v>318</v>
      </c>
      <c r="S11" s="11">
        <v>3945</v>
      </c>
      <c r="T11" s="8" t="s">
        <v>298</v>
      </c>
      <c r="U11" s="11">
        <v>3772.5</v>
      </c>
      <c r="V11" s="65" t="s">
        <v>298</v>
      </c>
      <c r="W11" s="11">
        <v>3450</v>
      </c>
      <c r="X11" s="8" t="s">
        <v>298</v>
      </c>
      <c r="Y11" s="80">
        <v>4290</v>
      </c>
      <c r="Z11" s="8" t="s">
        <v>318</v>
      </c>
      <c r="AA11" s="11">
        <v>3500</v>
      </c>
      <c r="AB11" s="8" t="s">
        <v>318</v>
      </c>
      <c r="AC11" s="80">
        <v>5210</v>
      </c>
      <c r="AD11" s="8" t="s">
        <v>318</v>
      </c>
      <c r="AE11" s="11">
        <v>5000</v>
      </c>
      <c r="AF11" s="8" t="s">
        <v>318</v>
      </c>
      <c r="AG11" s="11">
        <v>4000</v>
      </c>
      <c r="AH11" s="8" t="s">
        <v>318</v>
      </c>
      <c r="AI11" s="11">
        <v>4000</v>
      </c>
      <c r="AJ11" s="8" t="s">
        <v>318</v>
      </c>
      <c r="AK11" s="11">
        <v>4000</v>
      </c>
      <c r="AL11" s="8" t="s">
        <v>318</v>
      </c>
      <c r="AM11" s="11">
        <v>1735.5</v>
      </c>
      <c r="AN11" s="8" t="s">
        <v>318</v>
      </c>
      <c r="AO11" s="11">
        <v>3772.5</v>
      </c>
      <c r="AP11" s="8" t="s">
        <v>318</v>
      </c>
      <c r="AQ11" s="11">
        <v>3600</v>
      </c>
      <c r="AR11" s="8" t="s">
        <v>318</v>
      </c>
      <c r="AS11" s="1" t="s">
        <v>664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</row>
    <row r="12" spans="1:129" s="108" customFormat="1" ht="14.25" customHeight="1" x14ac:dyDescent="0.25">
      <c r="B12" s="108">
        <v>8</v>
      </c>
      <c r="C12" s="108" t="s">
        <v>719</v>
      </c>
      <c r="D12" s="109" t="s">
        <v>684</v>
      </c>
      <c r="E12" s="109">
        <v>2017</v>
      </c>
      <c r="F12" s="108" t="s">
        <v>720</v>
      </c>
      <c r="G12" s="556">
        <v>2560</v>
      </c>
      <c r="H12" s="557" t="s">
        <v>721</v>
      </c>
      <c r="I12" s="556">
        <v>3450</v>
      </c>
      <c r="J12" s="67" t="s">
        <v>722</v>
      </c>
      <c r="K12" s="85">
        <v>3450</v>
      </c>
      <c r="L12" s="110" t="s">
        <v>723</v>
      </c>
      <c r="M12" s="68">
        <v>3450</v>
      </c>
      <c r="N12" s="67" t="s">
        <v>724</v>
      </c>
      <c r="O12" s="68">
        <v>3450</v>
      </c>
      <c r="P12" s="67" t="s">
        <v>725</v>
      </c>
      <c r="Q12" s="68">
        <v>3450</v>
      </c>
      <c r="R12" s="67" t="s">
        <v>726</v>
      </c>
      <c r="S12" s="68">
        <v>4045</v>
      </c>
      <c r="T12" s="67" t="s">
        <v>727</v>
      </c>
      <c r="U12" s="68">
        <v>4045</v>
      </c>
      <c r="V12" s="67" t="s">
        <v>728</v>
      </c>
      <c r="W12" s="68">
        <v>4045</v>
      </c>
      <c r="X12" s="67" t="s">
        <v>729</v>
      </c>
      <c r="Y12" s="85">
        <v>3600</v>
      </c>
      <c r="Z12" s="67" t="s">
        <v>730</v>
      </c>
      <c r="AA12" s="68">
        <v>4000</v>
      </c>
      <c r="AB12" s="67" t="s">
        <v>731</v>
      </c>
      <c r="AC12" s="68">
        <v>4000</v>
      </c>
      <c r="AD12" s="67" t="s">
        <v>732</v>
      </c>
      <c r="AE12" s="68"/>
      <c r="AF12" s="67"/>
      <c r="AG12" s="68"/>
      <c r="AH12" s="67"/>
      <c r="AI12" s="68"/>
      <c r="AJ12" s="67"/>
      <c r="AK12" s="68" t="s">
        <v>733</v>
      </c>
      <c r="AL12" s="67"/>
      <c r="AM12" s="68"/>
      <c r="AN12" s="67"/>
      <c r="AO12" s="68"/>
      <c r="AP12" s="67"/>
      <c r="AQ12" s="68"/>
      <c r="AR12" s="67"/>
      <c r="AU12" s="108" t="s">
        <v>734</v>
      </c>
    </row>
    <row r="13" spans="1:129" x14ac:dyDescent="0.2">
      <c r="A13" s="107" t="s">
        <v>318</v>
      </c>
      <c r="B13" s="1">
        <v>9</v>
      </c>
      <c r="C13" s="1" t="s">
        <v>735</v>
      </c>
      <c r="D13" s="58" t="s">
        <v>662</v>
      </c>
      <c r="E13" s="58"/>
      <c r="F13" s="1" t="s">
        <v>736</v>
      </c>
      <c r="G13" s="18">
        <v>2560</v>
      </c>
      <c r="H13" s="81" t="s">
        <v>318</v>
      </c>
      <c r="I13" s="18">
        <v>3243</v>
      </c>
      <c r="J13" s="81" t="s">
        <v>318</v>
      </c>
      <c r="K13" s="80">
        <v>3243</v>
      </c>
      <c r="L13" s="8" t="s">
        <v>318</v>
      </c>
      <c r="M13" s="11">
        <v>3243</v>
      </c>
      <c r="N13" s="8" t="s">
        <v>298</v>
      </c>
      <c r="O13" s="11">
        <v>3450</v>
      </c>
      <c r="P13" s="8" t="s">
        <v>318</v>
      </c>
      <c r="Q13" s="11">
        <v>3243</v>
      </c>
      <c r="R13" s="8" t="s">
        <v>318</v>
      </c>
      <c r="S13" s="11">
        <v>3450</v>
      </c>
      <c r="T13" s="65" t="s">
        <v>318</v>
      </c>
      <c r="U13" s="11">
        <v>3450</v>
      </c>
      <c r="V13" s="8" t="s">
        <v>298</v>
      </c>
      <c r="W13" s="11">
        <v>3243</v>
      </c>
      <c r="X13" s="8" t="s">
        <v>298</v>
      </c>
      <c r="Y13" s="11">
        <v>3450</v>
      </c>
      <c r="Z13" s="8" t="s">
        <v>318</v>
      </c>
      <c r="AA13" s="11">
        <v>3243</v>
      </c>
      <c r="AB13" s="8" t="s">
        <v>318</v>
      </c>
      <c r="AC13" s="11">
        <v>3243</v>
      </c>
      <c r="AD13" s="8" t="s">
        <v>318</v>
      </c>
      <c r="AE13" s="68" t="s">
        <v>737</v>
      </c>
      <c r="AF13" s="8"/>
      <c r="AG13" s="11">
        <v>3243</v>
      </c>
      <c r="AH13" s="8" t="s">
        <v>318</v>
      </c>
      <c r="AI13" s="11">
        <v>3450</v>
      </c>
      <c r="AJ13" s="8" t="s">
        <v>318</v>
      </c>
      <c r="AK13" s="11">
        <v>3450</v>
      </c>
      <c r="AL13" s="8" t="s">
        <v>318</v>
      </c>
      <c r="AM13" s="11">
        <v>3255</v>
      </c>
      <c r="AN13" s="8" t="s">
        <v>318</v>
      </c>
      <c r="AO13" s="11">
        <v>3243</v>
      </c>
      <c r="AP13" s="8" t="s">
        <v>318</v>
      </c>
      <c r="AQ13" s="11">
        <v>3243</v>
      </c>
      <c r="AR13" s="8" t="s">
        <v>318</v>
      </c>
      <c r="AS13" s="1" t="s">
        <v>664</v>
      </c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</row>
    <row r="14" spans="1:129" x14ac:dyDescent="0.2">
      <c r="B14" s="1">
        <v>11</v>
      </c>
      <c r="C14" s="1" t="s">
        <v>738</v>
      </c>
      <c r="D14" s="23" t="s">
        <v>739</v>
      </c>
      <c r="E14" s="23">
        <v>2016</v>
      </c>
      <c r="F14" s="1" t="s">
        <v>740</v>
      </c>
      <c r="G14" s="18">
        <v>3200</v>
      </c>
      <c r="H14" s="8" t="s">
        <v>464</v>
      </c>
      <c r="I14" s="18">
        <v>3243</v>
      </c>
      <c r="J14" s="8" t="s">
        <v>318</v>
      </c>
      <c r="K14" s="80">
        <v>3450</v>
      </c>
      <c r="L14" s="8" t="s">
        <v>318</v>
      </c>
      <c r="M14" s="80">
        <v>3243</v>
      </c>
      <c r="N14" s="8" t="s">
        <v>318</v>
      </c>
      <c r="O14" s="80">
        <v>3450</v>
      </c>
      <c r="P14" s="8" t="s">
        <v>298</v>
      </c>
      <c r="Q14" s="11">
        <v>3967.2</v>
      </c>
      <c r="R14" s="8" t="s">
        <v>298</v>
      </c>
      <c r="S14" s="11">
        <v>3450</v>
      </c>
      <c r="T14" s="8" t="s">
        <v>298</v>
      </c>
      <c r="U14" s="11">
        <v>3450</v>
      </c>
      <c r="V14" s="8" t="s">
        <v>318</v>
      </c>
      <c r="W14" s="11">
        <v>3450</v>
      </c>
      <c r="X14" s="8" t="s">
        <v>298</v>
      </c>
      <c r="Y14" s="11">
        <v>5000</v>
      </c>
      <c r="Z14" s="8" t="s">
        <v>298</v>
      </c>
      <c r="AA14" s="11">
        <v>3945</v>
      </c>
      <c r="AB14" s="8" t="s">
        <v>741</v>
      </c>
      <c r="AC14" s="11">
        <v>3772.5</v>
      </c>
      <c r="AD14" s="8" t="s">
        <v>741</v>
      </c>
      <c r="AE14" s="11">
        <v>2983.1</v>
      </c>
      <c r="AF14" s="8" t="s">
        <v>741</v>
      </c>
      <c r="AG14" s="11">
        <v>3277</v>
      </c>
      <c r="AH14" s="8" t="s">
        <v>742</v>
      </c>
      <c r="AI14" s="11">
        <v>3945</v>
      </c>
      <c r="AJ14" s="8" t="s">
        <v>743</v>
      </c>
      <c r="AK14" s="11">
        <v>3772.5</v>
      </c>
      <c r="AL14" s="8" t="s">
        <v>743</v>
      </c>
      <c r="AM14" s="11">
        <v>3243</v>
      </c>
      <c r="AN14" s="8" t="s">
        <v>743</v>
      </c>
      <c r="AO14" s="11">
        <v>3772.5</v>
      </c>
      <c r="AP14" s="8" t="s">
        <v>744</v>
      </c>
      <c r="AQ14" s="11">
        <v>3600</v>
      </c>
      <c r="AR14" s="8" t="s">
        <v>745</v>
      </c>
      <c r="AS14" s="1" t="s">
        <v>664</v>
      </c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</row>
    <row r="15" spans="1:129" x14ac:dyDescent="0.2">
      <c r="C15" s="14" t="s">
        <v>60</v>
      </c>
      <c r="D15" s="14"/>
      <c r="E15" s="14"/>
      <c r="F15" s="14"/>
      <c r="G15" s="15">
        <f>SUM(G7:G14)</f>
        <v>22400</v>
      </c>
      <c r="H15" s="15" t="s">
        <v>187</v>
      </c>
      <c r="I15" s="15">
        <f t="shared" ref="I15:AC15" si="0">SUM(I7:I14)</f>
        <v>25246.7</v>
      </c>
      <c r="J15" s="15">
        <f t="shared" si="0"/>
        <v>0</v>
      </c>
      <c r="K15" s="15">
        <f t="shared" si="0"/>
        <v>28881.200000000001</v>
      </c>
      <c r="L15" s="15">
        <f t="shared" si="0"/>
        <v>0</v>
      </c>
      <c r="M15" s="15">
        <f t="shared" si="0"/>
        <v>27889.200000000001</v>
      </c>
      <c r="N15" s="15">
        <f t="shared" si="0"/>
        <v>0</v>
      </c>
      <c r="O15" s="15">
        <f t="shared" si="0"/>
        <v>27679</v>
      </c>
      <c r="P15" s="15">
        <f t="shared" si="0"/>
        <v>0</v>
      </c>
      <c r="Q15" s="15">
        <f t="shared" si="0"/>
        <v>28776.7</v>
      </c>
      <c r="R15" s="15">
        <f t="shared" si="0"/>
        <v>0</v>
      </c>
      <c r="S15" s="15">
        <f t="shared" si="0"/>
        <v>29740</v>
      </c>
      <c r="T15" s="15">
        <f t="shared" si="0"/>
        <v>0</v>
      </c>
      <c r="U15" s="15">
        <f t="shared" si="0"/>
        <v>29160</v>
      </c>
      <c r="V15" s="15">
        <f t="shared" si="0"/>
        <v>0</v>
      </c>
      <c r="W15" s="15">
        <f t="shared" si="0"/>
        <v>26263</v>
      </c>
      <c r="X15" s="15">
        <f t="shared" si="0"/>
        <v>0</v>
      </c>
      <c r="Y15" s="15">
        <f t="shared" si="0"/>
        <v>33150</v>
      </c>
      <c r="Z15" s="15">
        <f t="shared" si="0"/>
        <v>0</v>
      </c>
      <c r="AA15" s="15">
        <f t="shared" si="0"/>
        <v>29475.5</v>
      </c>
      <c r="AB15" s="15">
        <f t="shared" si="0"/>
        <v>0</v>
      </c>
      <c r="AC15" s="15">
        <f t="shared" si="0"/>
        <v>30840.5</v>
      </c>
      <c r="AD15" s="15">
        <f>SUM(AD9:AD14)</f>
        <v>0</v>
      </c>
      <c r="AE15" s="15">
        <f t="shared" ref="AE15:AQ15" si="1">SUM(AE7:AE14)</f>
        <v>22425.599999999999</v>
      </c>
      <c r="AF15" s="15">
        <f t="shared" si="1"/>
        <v>0</v>
      </c>
      <c r="AG15" s="15">
        <f t="shared" si="1"/>
        <v>24790</v>
      </c>
      <c r="AH15" s="15">
        <f t="shared" si="1"/>
        <v>0</v>
      </c>
      <c r="AI15" s="15">
        <f t="shared" si="1"/>
        <v>25492.5</v>
      </c>
      <c r="AJ15" s="15">
        <f t="shared" si="1"/>
        <v>0</v>
      </c>
      <c r="AK15" s="15">
        <f t="shared" si="1"/>
        <v>25147.5</v>
      </c>
      <c r="AL15" s="15">
        <f t="shared" si="1"/>
        <v>0</v>
      </c>
      <c r="AM15" s="15">
        <f t="shared" si="1"/>
        <v>21996.5</v>
      </c>
      <c r="AN15" s="15">
        <f t="shared" si="1"/>
        <v>0</v>
      </c>
      <c r="AO15" s="15">
        <f t="shared" si="1"/>
        <v>24430.5</v>
      </c>
      <c r="AP15" s="15">
        <f t="shared" si="1"/>
        <v>0</v>
      </c>
      <c r="AQ15" s="15">
        <f t="shared" si="1"/>
        <v>24113</v>
      </c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</row>
    <row r="17" spans="1:129" x14ac:dyDescent="0.2">
      <c r="AK17" s="11"/>
      <c r="AM17" s="11"/>
    </row>
    <row r="18" spans="1:129" x14ac:dyDescent="0.2">
      <c r="O18" s="3">
        <f>+O9+Q9+S9</f>
        <v>12932.5</v>
      </c>
      <c r="S18" s="11"/>
      <c r="T18" s="65"/>
      <c r="U18" s="11"/>
      <c r="AS18" s="113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</row>
    <row r="19" spans="1:129" x14ac:dyDescent="0.2">
      <c r="G19" s="22"/>
      <c r="H19" s="8"/>
      <c r="I19" s="18"/>
      <c r="J19" s="8"/>
      <c r="K19" s="8"/>
      <c r="L19" s="8"/>
      <c r="M19" s="8"/>
      <c r="N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 t="s">
        <v>232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</row>
    <row r="20" spans="1:129" ht="18" x14ac:dyDescent="0.25">
      <c r="C20" s="114" t="s">
        <v>746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</row>
    <row r="21" spans="1:129" ht="15.75" customHeight="1" x14ac:dyDescent="0.25">
      <c r="B21" s="1">
        <v>3</v>
      </c>
      <c r="C21" s="1" t="s">
        <v>667</v>
      </c>
      <c r="D21" s="58" t="s">
        <v>662</v>
      </c>
      <c r="E21" s="58"/>
      <c r="F21" s="1" t="s">
        <v>668</v>
      </c>
      <c r="G21" s="8">
        <v>3200</v>
      </c>
      <c r="H21" s="112" t="s">
        <v>669</v>
      </c>
      <c r="I21" s="53">
        <v>3761.88</v>
      </c>
      <c r="J21" s="112" t="s">
        <v>670</v>
      </c>
      <c r="K21" s="11">
        <v>3761.88</v>
      </c>
      <c r="L21" s="8" t="s">
        <v>318</v>
      </c>
      <c r="M21" s="80">
        <v>3761.88</v>
      </c>
      <c r="N21" s="8" t="s">
        <v>318</v>
      </c>
      <c r="O21" s="11">
        <v>3450</v>
      </c>
      <c r="P21" s="8" t="s">
        <v>298</v>
      </c>
      <c r="Q21" s="11">
        <v>3450</v>
      </c>
      <c r="R21" s="8" t="s">
        <v>671</v>
      </c>
      <c r="S21" s="11">
        <v>3246</v>
      </c>
      <c r="T21" s="8" t="s">
        <v>318</v>
      </c>
      <c r="U21" s="11">
        <v>3450</v>
      </c>
      <c r="V21" s="8" t="s">
        <v>672</v>
      </c>
      <c r="W21" s="11">
        <v>3450</v>
      </c>
      <c r="X21" s="8" t="s">
        <v>673</v>
      </c>
      <c r="Y21" s="11">
        <v>3246</v>
      </c>
      <c r="Z21" s="8" t="s">
        <v>674</v>
      </c>
      <c r="AA21" s="11">
        <v>3246</v>
      </c>
      <c r="AB21" s="8" t="s">
        <v>675</v>
      </c>
      <c r="AC21" s="11">
        <v>3246</v>
      </c>
      <c r="AD21" s="8" t="s">
        <v>676</v>
      </c>
      <c r="AE21" s="11">
        <v>3246</v>
      </c>
      <c r="AF21" s="8" t="s">
        <v>677</v>
      </c>
      <c r="AG21" s="11">
        <v>3246</v>
      </c>
      <c r="AH21" s="8" t="s">
        <v>678</v>
      </c>
      <c r="AI21" s="11">
        <v>3246</v>
      </c>
      <c r="AJ21" s="8" t="s">
        <v>679</v>
      </c>
      <c r="AK21" s="11">
        <v>3246</v>
      </c>
      <c r="AL21" s="8" t="s">
        <v>680</v>
      </c>
      <c r="AM21" s="11">
        <v>3246</v>
      </c>
      <c r="AN21" s="8" t="s">
        <v>681</v>
      </c>
      <c r="AO21" s="8" t="s">
        <v>682</v>
      </c>
      <c r="AP21" s="8"/>
      <c r="AQ21" s="11"/>
      <c r="AR21" s="8"/>
    </row>
    <row r="22" spans="1:129" ht="15" x14ac:dyDescent="0.25">
      <c r="B22" s="1">
        <v>4</v>
      </c>
      <c r="C22" s="16" t="s">
        <v>750</v>
      </c>
      <c r="D22" s="58" t="s">
        <v>739</v>
      </c>
      <c r="E22" s="58">
        <v>2016</v>
      </c>
      <c r="F22" s="16" t="s">
        <v>750</v>
      </c>
      <c r="G22" s="22">
        <v>2560</v>
      </c>
      <c r="H22" s="81" t="s">
        <v>318</v>
      </c>
      <c r="I22" s="18">
        <v>3450</v>
      </c>
      <c r="J22" s="18" t="s">
        <v>318</v>
      </c>
      <c r="K22" s="80">
        <v>3450</v>
      </c>
      <c r="L22" s="112" t="s">
        <v>751</v>
      </c>
      <c r="M22" s="80">
        <v>3250</v>
      </c>
      <c r="N22" s="8" t="s">
        <v>298</v>
      </c>
      <c r="O22" s="11">
        <v>3250</v>
      </c>
      <c r="P22" s="8" t="s">
        <v>752</v>
      </c>
      <c r="Q22" s="11">
        <v>3450</v>
      </c>
      <c r="R22" s="8" t="s">
        <v>753</v>
      </c>
      <c r="S22" s="11">
        <v>3250</v>
      </c>
      <c r="T22" s="8" t="s">
        <v>754</v>
      </c>
      <c r="U22" s="11">
        <v>3450</v>
      </c>
      <c r="V22" s="8" t="s">
        <v>755</v>
      </c>
      <c r="W22" s="11">
        <v>3243</v>
      </c>
      <c r="X22" s="8" t="s">
        <v>756</v>
      </c>
      <c r="Y22" s="11" t="s">
        <v>757</v>
      </c>
      <c r="Z22" s="8"/>
      <c r="AA22" s="11"/>
      <c r="AB22" s="8"/>
      <c r="AC22" s="11"/>
      <c r="AD22" s="8"/>
      <c r="AE22" s="11"/>
      <c r="AF22" s="8"/>
      <c r="AG22" s="11"/>
      <c r="AH22" s="8"/>
      <c r="AI22" s="11"/>
      <c r="AJ22" s="8"/>
      <c r="AK22" s="11"/>
      <c r="AL22" s="8"/>
      <c r="AM22" s="11"/>
      <c r="AN22" s="8"/>
      <c r="AO22" s="11"/>
      <c r="AP22" s="8"/>
      <c r="AQ22" s="11"/>
      <c r="AR22" s="8"/>
    </row>
    <row r="23" spans="1:129" x14ac:dyDescent="0.2">
      <c r="B23" s="1">
        <v>10</v>
      </c>
      <c r="C23" s="1" t="s">
        <v>769</v>
      </c>
      <c r="D23" s="58" t="s">
        <v>739</v>
      </c>
      <c r="E23" s="58">
        <v>2016</v>
      </c>
      <c r="F23" s="1" t="s">
        <v>770</v>
      </c>
      <c r="G23" s="18">
        <v>2560</v>
      </c>
      <c r="H23" s="8" t="s">
        <v>318</v>
      </c>
      <c r="I23" s="80">
        <v>3450</v>
      </c>
      <c r="J23" s="8" t="s">
        <v>318</v>
      </c>
      <c r="K23" s="80">
        <v>3450</v>
      </c>
      <c r="L23" s="8" t="s">
        <v>318</v>
      </c>
      <c r="M23" s="11">
        <v>4002</v>
      </c>
      <c r="O23" s="11">
        <v>4002</v>
      </c>
      <c r="P23" s="8"/>
      <c r="Q23" s="111"/>
      <c r="S23" s="68"/>
      <c r="T23" s="8"/>
      <c r="U23" s="68"/>
      <c r="V23" s="8"/>
      <c r="W23" s="68" t="s">
        <v>771</v>
      </c>
      <c r="X23" s="8"/>
      <c r="Y23" s="67"/>
      <c r="Z23" s="8"/>
      <c r="AA23" s="68"/>
      <c r="AB23" s="8"/>
      <c r="AC23" s="68"/>
      <c r="AD23" s="8"/>
      <c r="AE23" s="11"/>
      <c r="AF23" s="8"/>
      <c r="AG23" s="11"/>
      <c r="AH23" s="8"/>
      <c r="AI23" s="11"/>
      <c r="AJ23" s="8"/>
      <c r="AK23" s="11"/>
      <c r="AL23" s="8"/>
      <c r="AM23" s="11"/>
      <c r="AN23" s="8"/>
      <c r="AO23" s="11"/>
      <c r="AP23" s="8"/>
      <c r="AQ23" s="11"/>
      <c r="AR23" s="8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</row>
    <row r="24" spans="1:129" x14ac:dyDescent="0.2">
      <c r="A24" s="1" t="s">
        <v>747</v>
      </c>
      <c r="B24" s="1">
        <v>12</v>
      </c>
      <c r="C24" s="16" t="s">
        <v>748</v>
      </c>
      <c r="D24" s="58" t="s">
        <v>739</v>
      </c>
      <c r="E24" s="58">
        <v>2016</v>
      </c>
      <c r="F24" s="16" t="s">
        <v>748</v>
      </c>
      <c r="G24" s="22">
        <v>2560</v>
      </c>
      <c r="H24" s="81" t="s">
        <v>749</v>
      </c>
      <c r="I24" s="18"/>
      <c r="J24" s="8"/>
      <c r="K24" s="80"/>
      <c r="L24" s="8"/>
      <c r="M24" s="80"/>
      <c r="N24" s="8"/>
      <c r="O24" s="11"/>
      <c r="P24" s="8"/>
      <c r="Q24" s="84"/>
      <c r="R24" s="8"/>
      <c r="S24" s="11"/>
      <c r="T24" s="8"/>
      <c r="U24" s="11"/>
      <c r="V24" s="8"/>
      <c r="W24" s="11"/>
      <c r="X24" s="8"/>
      <c r="Y24" s="11"/>
      <c r="Z24" s="8"/>
      <c r="AA24" s="11"/>
      <c r="AB24" s="8"/>
      <c r="AC24" s="11"/>
      <c r="AD24" s="8"/>
      <c r="AE24" s="11"/>
      <c r="AF24" s="8"/>
      <c r="AG24" s="11"/>
      <c r="AH24" s="8"/>
      <c r="AI24" s="11"/>
      <c r="AJ24" s="8"/>
      <c r="AK24" s="11"/>
      <c r="AL24" s="8"/>
      <c r="AM24" s="11"/>
      <c r="AN24" s="8"/>
      <c r="AO24" s="11"/>
      <c r="AP24" s="8"/>
      <c r="AQ24" s="11"/>
      <c r="AR24" s="8"/>
    </row>
    <row r="25" spans="1:129" x14ac:dyDescent="0.2">
      <c r="A25" s="1" t="s">
        <v>747</v>
      </c>
      <c r="B25" s="1">
        <v>13</v>
      </c>
      <c r="C25" s="1" t="s">
        <v>768</v>
      </c>
      <c r="D25" s="58"/>
      <c r="E25" s="58"/>
      <c r="F25" s="1" t="s">
        <v>759</v>
      </c>
      <c r="G25" s="18">
        <v>2560</v>
      </c>
      <c r="H25" s="81" t="s">
        <v>318</v>
      </c>
      <c r="I25" s="18"/>
      <c r="J25" s="8"/>
      <c r="K25" s="80"/>
      <c r="L25" s="8"/>
      <c r="M25" s="80"/>
      <c r="N25" s="8"/>
      <c r="O25" s="11"/>
      <c r="P25" s="8"/>
      <c r="Q25" s="11"/>
      <c r="R25" s="8"/>
      <c r="S25" s="11"/>
      <c r="T25" s="8"/>
      <c r="U25" s="11"/>
      <c r="V25" s="8"/>
      <c r="W25" s="11"/>
      <c r="X25" s="8"/>
      <c r="Y25" s="11"/>
      <c r="Z25" s="8"/>
      <c r="AA25" s="11"/>
      <c r="AB25" s="8"/>
      <c r="AC25" s="11"/>
      <c r="AD25" s="8"/>
      <c r="AE25" s="11"/>
      <c r="AF25" s="8"/>
      <c r="AG25" s="11"/>
      <c r="AH25" s="8"/>
      <c r="AI25" s="11"/>
      <c r="AJ25" s="8"/>
      <c r="AK25" s="11"/>
      <c r="AL25" s="8"/>
      <c r="AM25" s="11"/>
      <c r="AN25" s="8"/>
      <c r="AO25" s="11"/>
      <c r="AP25" s="8"/>
      <c r="AQ25" s="11"/>
      <c r="AR25" s="8"/>
    </row>
    <row r="26" spans="1:129" x14ac:dyDescent="0.2">
      <c r="A26" s="1" t="s">
        <v>533</v>
      </c>
      <c r="B26" s="1">
        <v>14</v>
      </c>
      <c r="C26" s="1" t="s">
        <v>758</v>
      </c>
      <c r="D26" s="58"/>
      <c r="E26" s="58"/>
      <c r="F26" s="1" t="s">
        <v>759</v>
      </c>
      <c r="G26" s="18">
        <v>3200</v>
      </c>
      <c r="H26" s="81" t="s">
        <v>318</v>
      </c>
      <c r="I26" s="53"/>
      <c r="J26" s="8"/>
      <c r="K26" s="53"/>
      <c r="L26" s="8"/>
      <c r="M26" s="53"/>
      <c r="N26" s="8"/>
      <c r="O26" s="11"/>
      <c r="P26" s="8"/>
      <c r="Q26" s="11"/>
      <c r="R26" s="8"/>
      <c r="S26" s="11"/>
      <c r="T26" s="8"/>
      <c r="U26" s="11"/>
      <c r="V26" s="8"/>
      <c r="W26" s="11"/>
      <c r="X26" s="8"/>
      <c r="Y26" s="11"/>
      <c r="Z26" s="8"/>
      <c r="AA26" s="11"/>
      <c r="AB26" s="8"/>
      <c r="AC26" s="11"/>
      <c r="AD26" s="8"/>
      <c r="AE26" s="11"/>
      <c r="AF26" s="8"/>
      <c r="AG26" s="11"/>
      <c r="AH26" s="8"/>
      <c r="AJ26" s="8"/>
      <c r="AK26" s="11"/>
      <c r="AL26" s="8"/>
      <c r="AM26" s="11"/>
      <c r="AN26" s="8"/>
      <c r="AO26" s="11"/>
      <c r="AP26" s="8"/>
      <c r="AQ26" s="11"/>
      <c r="AR26" s="8"/>
    </row>
    <row r="27" spans="1:129" ht="14.25" customHeight="1" x14ac:dyDescent="0.2">
      <c r="A27" s="1" t="s">
        <v>747</v>
      </c>
      <c r="B27" s="1">
        <v>15</v>
      </c>
      <c r="C27" s="1" t="s">
        <v>760</v>
      </c>
      <c r="D27" s="58" t="s">
        <v>739</v>
      </c>
      <c r="E27" s="58">
        <v>2016</v>
      </c>
      <c r="F27" s="16" t="s">
        <v>748</v>
      </c>
      <c r="G27" s="18">
        <v>2560</v>
      </c>
      <c r="H27" s="81" t="s">
        <v>749</v>
      </c>
      <c r="I27" s="18"/>
      <c r="J27" s="8"/>
      <c r="K27" s="80"/>
      <c r="L27" s="8"/>
      <c r="M27" s="59"/>
      <c r="N27" s="8"/>
      <c r="O27" s="11"/>
      <c r="P27" s="8"/>
      <c r="Q27" s="11"/>
      <c r="R27" s="8"/>
      <c r="S27" s="11"/>
      <c r="T27" s="8"/>
      <c r="U27" s="11"/>
      <c r="V27" s="8"/>
      <c r="W27" s="11"/>
      <c r="X27" s="8"/>
      <c r="Y27" s="11"/>
      <c r="Z27" s="8"/>
      <c r="AA27" s="11"/>
      <c r="AB27" s="8"/>
      <c r="AC27" s="11"/>
      <c r="AD27" s="8"/>
      <c r="AE27" s="11"/>
      <c r="AF27" s="8"/>
      <c r="AG27" s="11"/>
      <c r="AH27" s="8"/>
      <c r="AI27" s="11"/>
      <c r="AJ27" s="8"/>
      <c r="AK27" s="11"/>
      <c r="AL27" s="8"/>
      <c r="AM27" s="11"/>
      <c r="AN27" s="8"/>
      <c r="AO27" s="11"/>
      <c r="AP27" s="8"/>
      <c r="AQ27" s="11"/>
      <c r="AR27" s="8"/>
    </row>
    <row r="28" spans="1:129" x14ac:dyDescent="0.2">
      <c r="B28" s="1">
        <v>16</v>
      </c>
      <c r="C28" s="1" t="s">
        <v>761</v>
      </c>
      <c r="D28" s="58"/>
      <c r="E28" s="58"/>
      <c r="F28" s="1" t="s">
        <v>759</v>
      </c>
      <c r="G28" s="18">
        <v>2880</v>
      </c>
      <c r="H28" s="81" t="s">
        <v>318</v>
      </c>
      <c r="I28" s="53"/>
      <c r="J28" s="8"/>
      <c r="K28" s="80"/>
      <c r="L28" s="8"/>
      <c r="M28" s="80"/>
      <c r="N28" s="24"/>
      <c r="O28" s="11"/>
      <c r="P28" s="8"/>
      <c r="Q28" s="11"/>
      <c r="R28" s="8"/>
      <c r="S28" s="11"/>
      <c r="T28" s="8"/>
      <c r="U28" s="11"/>
      <c r="V28" s="8"/>
      <c r="W28" s="11"/>
      <c r="X28" s="8"/>
      <c r="Y28" s="11"/>
      <c r="Z28" s="8"/>
      <c r="AA28" s="11"/>
      <c r="AB28" s="8"/>
      <c r="AC28" s="11"/>
      <c r="AD28" s="8"/>
      <c r="AE28" s="11"/>
      <c r="AF28" s="8"/>
      <c r="AG28" s="11"/>
      <c r="AH28" s="8"/>
      <c r="AI28" s="11"/>
      <c r="AJ28" s="8"/>
      <c r="AK28" s="11"/>
      <c r="AL28" s="8"/>
      <c r="AM28" s="11"/>
      <c r="AN28" s="8"/>
      <c r="AO28" s="11"/>
      <c r="AP28" s="8"/>
      <c r="AQ28" s="11"/>
      <c r="AR28" s="8"/>
    </row>
    <row r="29" spans="1:129" ht="15" x14ac:dyDescent="0.25">
      <c r="B29" s="1">
        <v>17</v>
      </c>
      <c r="C29" s="1" t="s">
        <v>762</v>
      </c>
      <c r="D29" s="58" t="s">
        <v>739</v>
      </c>
      <c r="E29" s="58">
        <v>2016</v>
      </c>
      <c r="F29" s="1" t="s">
        <v>763</v>
      </c>
      <c r="G29" s="18">
        <v>2560</v>
      </c>
      <c r="H29" s="81" t="s">
        <v>318</v>
      </c>
      <c r="I29" s="18">
        <v>3450</v>
      </c>
      <c r="J29" s="8" t="s">
        <v>764</v>
      </c>
      <c r="K29" s="80">
        <v>3450</v>
      </c>
      <c r="L29" s="112" t="s">
        <v>765</v>
      </c>
      <c r="M29" s="56"/>
      <c r="N29" s="8"/>
      <c r="O29" s="59"/>
      <c r="P29" s="8"/>
      <c r="Q29" s="11"/>
      <c r="R29" s="8"/>
      <c r="S29" s="11"/>
      <c r="T29" s="8"/>
      <c r="U29" s="11"/>
      <c r="V29" s="8"/>
      <c r="W29" s="11"/>
      <c r="X29" s="8"/>
      <c r="Y29" s="11"/>
      <c r="Z29" s="8"/>
      <c r="AA29" s="11"/>
      <c r="AB29" s="8"/>
      <c r="AC29" s="11"/>
      <c r="AD29" s="8"/>
      <c r="AE29" s="11"/>
      <c r="AF29" s="8"/>
      <c r="AG29" s="11"/>
      <c r="AH29" s="8"/>
      <c r="AI29" s="11"/>
      <c r="AJ29" s="8"/>
      <c r="AK29" s="11"/>
      <c r="AL29" s="8"/>
      <c r="AM29" s="11"/>
      <c r="AN29" s="8"/>
      <c r="AO29" s="11"/>
      <c r="AP29" s="8"/>
      <c r="AQ29" s="11"/>
      <c r="AR29" s="8"/>
    </row>
    <row r="30" spans="1:129" ht="15" x14ac:dyDescent="0.25">
      <c r="B30" s="1">
        <v>18</v>
      </c>
      <c r="C30" s="1" t="s">
        <v>766</v>
      </c>
      <c r="D30" s="58" t="s">
        <v>739</v>
      </c>
      <c r="E30" s="58">
        <v>2016</v>
      </c>
      <c r="F30" s="1" t="s">
        <v>767</v>
      </c>
      <c r="G30" s="18">
        <v>3200</v>
      </c>
      <c r="H30" s="81" t="s">
        <v>318</v>
      </c>
      <c r="I30" s="18"/>
      <c r="J30" s="8"/>
      <c r="K30" s="80"/>
      <c r="L30" s="8"/>
      <c r="M30" s="11"/>
      <c r="N30" s="8"/>
      <c r="O30" s="11"/>
      <c r="P30" s="8"/>
      <c r="Q30" s="11"/>
      <c r="R30" s="8"/>
      <c r="S30" s="11"/>
      <c r="T30" s="8"/>
      <c r="U30" s="11"/>
      <c r="V30" s="8"/>
      <c r="X30" s="8"/>
      <c r="Y30" s="11"/>
      <c r="Z30" s="8"/>
      <c r="AA30" s="11"/>
      <c r="AB30" s="8"/>
      <c r="AC30" s="11"/>
      <c r="AD30" s="8"/>
      <c r="AE30" s="11"/>
      <c r="AF30" s="8"/>
      <c r="AG30" s="11"/>
      <c r="AH30" s="8"/>
      <c r="AI30" s="11"/>
      <c r="AJ30"/>
      <c r="AK30" s="11"/>
      <c r="AL30" s="8"/>
      <c r="AM30" s="11"/>
      <c r="AN30" s="8"/>
      <c r="AO30" s="11"/>
      <c r="AP30" s="8"/>
      <c r="AQ30" s="11"/>
      <c r="AR30" s="8"/>
    </row>
    <row r="31" spans="1:129" x14ac:dyDescent="0.2">
      <c r="A31" s="1" t="s">
        <v>528</v>
      </c>
      <c r="B31" s="1">
        <v>19</v>
      </c>
      <c r="C31" s="1" t="s">
        <v>529</v>
      </c>
      <c r="D31" s="58" t="s">
        <v>270</v>
      </c>
      <c r="E31" s="58">
        <v>2015</v>
      </c>
      <c r="F31" s="1" t="s">
        <v>530</v>
      </c>
      <c r="G31" s="18">
        <v>3200</v>
      </c>
      <c r="H31" s="8" t="s">
        <v>531</v>
      </c>
      <c r="I31" s="18"/>
      <c r="J31" s="8"/>
      <c r="K31" s="57"/>
      <c r="L31" s="8"/>
      <c r="M31" s="11"/>
      <c r="N31" s="8"/>
      <c r="O31" s="11"/>
      <c r="P31" s="8"/>
      <c r="Q31" s="11"/>
      <c r="R31" s="8"/>
      <c r="S31" s="11"/>
      <c r="T31" s="8"/>
      <c r="U31" s="11"/>
      <c r="V31" s="8"/>
      <c r="W31" s="11"/>
      <c r="X31" s="8"/>
      <c r="Y31" s="11"/>
      <c r="Z31" s="8"/>
      <c r="AA31" s="11"/>
      <c r="AB31" s="8"/>
      <c r="AC31" s="11"/>
      <c r="AD31" s="8"/>
      <c r="AE31" s="11"/>
      <c r="AF31" s="8"/>
      <c r="AG31" s="11"/>
      <c r="AH31" s="8"/>
      <c r="AI31" s="11"/>
      <c r="AJ31" s="8"/>
      <c r="AK31" s="11"/>
      <c r="AL31" s="8"/>
      <c r="AM31" s="11"/>
      <c r="AN31" s="8"/>
      <c r="AO31" s="11"/>
      <c r="AP31" s="8"/>
      <c r="AQ31" s="11"/>
      <c r="AR31" s="8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</row>
  </sheetData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2:M51"/>
  <sheetViews>
    <sheetView zoomScaleNormal="100" workbookViewId="0">
      <selection activeCell="L8" sqref="L8"/>
    </sheetView>
  </sheetViews>
  <sheetFormatPr baseColWidth="10" defaultColWidth="11.42578125" defaultRowHeight="15" x14ac:dyDescent="0.25"/>
  <cols>
    <col min="1" max="1" width="18.5703125" customWidth="1"/>
    <col min="5" max="5" width="12.7109375" customWidth="1"/>
    <col min="9" max="9" width="12.28515625" bestFit="1" customWidth="1"/>
    <col min="16" max="16" width="41.42578125" customWidth="1"/>
  </cols>
  <sheetData>
    <row r="2" spans="1:13" x14ac:dyDescent="0.25">
      <c r="L2" s="118"/>
      <c r="M2" s="118"/>
    </row>
    <row r="3" spans="1:13" ht="15.75" thickBot="1" x14ac:dyDescent="0.3">
      <c r="L3" s="119"/>
      <c r="M3" s="120"/>
    </row>
    <row r="4" spans="1:13" ht="15.75" thickBot="1" x14ac:dyDescent="0.3">
      <c r="A4" s="821" t="s">
        <v>128</v>
      </c>
      <c r="B4" s="822"/>
      <c r="C4" s="822"/>
      <c r="D4" s="822"/>
      <c r="E4" s="822"/>
      <c r="F4" s="822"/>
      <c r="G4" s="822"/>
      <c r="H4" s="822"/>
      <c r="I4" s="823"/>
      <c r="L4" s="121"/>
      <c r="M4" s="120"/>
    </row>
    <row r="5" spans="1:13" x14ac:dyDescent="0.25">
      <c r="A5" s="28"/>
      <c r="B5" s="29"/>
      <c r="C5" s="29"/>
      <c r="D5" s="29"/>
      <c r="E5" s="29"/>
      <c r="F5" s="29"/>
      <c r="G5" s="29"/>
      <c r="H5" s="29"/>
      <c r="I5" s="30"/>
      <c r="L5" s="121"/>
      <c r="M5" s="120"/>
    </row>
    <row r="6" spans="1:13" x14ac:dyDescent="0.25">
      <c r="A6" s="824" t="s">
        <v>129</v>
      </c>
      <c r="B6" s="825"/>
      <c r="C6" s="825"/>
      <c r="D6" s="825"/>
      <c r="E6" s="10" t="s">
        <v>719</v>
      </c>
      <c r="F6" s="31"/>
      <c r="G6" s="31"/>
      <c r="H6" s="31"/>
      <c r="I6" s="32"/>
      <c r="L6" s="121"/>
      <c r="M6" s="120"/>
    </row>
    <row r="7" spans="1:13" ht="15.75" thickBot="1" x14ac:dyDescent="0.3">
      <c r="A7" s="826" t="s">
        <v>772</v>
      </c>
      <c r="B7" s="827"/>
      <c r="C7" s="827"/>
      <c r="D7" s="827"/>
      <c r="E7" s="827"/>
      <c r="F7" s="827"/>
      <c r="G7" s="827"/>
      <c r="H7" s="827"/>
      <c r="I7" s="828"/>
      <c r="L7" s="121"/>
      <c r="M7" s="120"/>
    </row>
    <row r="8" spans="1:13" ht="25.5" x14ac:dyDescent="0.25">
      <c r="A8" s="33" t="s">
        <v>130</v>
      </c>
      <c r="B8" s="34" t="s">
        <v>131</v>
      </c>
      <c r="C8" s="35" t="s">
        <v>132</v>
      </c>
      <c r="D8" s="36" t="s">
        <v>133</v>
      </c>
      <c r="E8" s="37" t="s">
        <v>134</v>
      </c>
      <c r="F8" s="38" t="s">
        <v>135</v>
      </c>
      <c r="G8" s="39" t="s">
        <v>136</v>
      </c>
      <c r="H8" s="39" t="s">
        <v>137</v>
      </c>
      <c r="I8" s="40" t="s">
        <v>138</v>
      </c>
      <c r="L8" s="121"/>
      <c r="M8" s="120"/>
    </row>
    <row r="9" spans="1:13" x14ac:dyDescent="0.25">
      <c r="A9" s="41" t="s">
        <v>47</v>
      </c>
      <c r="B9" s="42">
        <v>42538</v>
      </c>
      <c r="C9" s="43">
        <v>3450</v>
      </c>
      <c r="D9" s="44">
        <v>150</v>
      </c>
      <c r="E9" s="43">
        <f t="shared" ref="E9:E26" si="0">+C9*0.05*F9</f>
        <v>0</v>
      </c>
      <c r="F9" s="44">
        <v>0</v>
      </c>
      <c r="G9" s="43">
        <f t="shared" ref="G9:G23" si="1">+C9+D9+E9</f>
        <v>3600</v>
      </c>
      <c r="H9" s="43">
        <v>3450</v>
      </c>
      <c r="I9" s="46">
        <f>G9-H9</f>
        <v>150</v>
      </c>
      <c r="L9" s="121"/>
      <c r="M9" s="120"/>
    </row>
    <row r="10" spans="1:13" x14ac:dyDescent="0.25">
      <c r="A10" s="41" t="s">
        <v>48</v>
      </c>
      <c r="B10" s="42">
        <v>42565</v>
      </c>
      <c r="C10" s="43">
        <v>3450</v>
      </c>
      <c r="D10" s="44">
        <v>0</v>
      </c>
      <c r="E10" s="43">
        <f t="shared" si="0"/>
        <v>0</v>
      </c>
      <c r="F10" s="44">
        <v>0</v>
      </c>
      <c r="G10" s="43">
        <f t="shared" si="1"/>
        <v>3450</v>
      </c>
      <c r="H10" s="43">
        <v>3450</v>
      </c>
      <c r="I10" s="46">
        <f>+I9+G10-H10</f>
        <v>150</v>
      </c>
      <c r="L10" s="121"/>
      <c r="M10" s="120"/>
    </row>
    <row r="11" spans="1:13" x14ac:dyDescent="0.25">
      <c r="A11" s="41" t="s">
        <v>171</v>
      </c>
      <c r="B11" s="42">
        <v>42626</v>
      </c>
      <c r="C11" s="43">
        <v>3450</v>
      </c>
      <c r="D11" s="44">
        <v>150</v>
      </c>
      <c r="E11" s="43">
        <f t="shared" si="0"/>
        <v>0</v>
      </c>
      <c r="F11" s="44">
        <v>0</v>
      </c>
      <c r="G11" s="43">
        <f t="shared" si="1"/>
        <v>3600</v>
      </c>
      <c r="H11" s="43">
        <v>3450</v>
      </c>
      <c r="I11" s="69">
        <f>+I10+G11-H11</f>
        <v>300</v>
      </c>
      <c r="L11" s="121"/>
      <c r="M11" s="120"/>
    </row>
    <row r="12" spans="1:13" x14ac:dyDescent="0.25">
      <c r="A12" s="41" t="s">
        <v>176</v>
      </c>
      <c r="B12" s="42">
        <v>42675</v>
      </c>
      <c r="C12" s="44">
        <v>3450</v>
      </c>
      <c r="D12" s="44">
        <v>0</v>
      </c>
      <c r="E12" s="43">
        <f t="shared" si="0"/>
        <v>0</v>
      </c>
      <c r="F12" s="44">
        <v>0</v>
      </c>
      <c r="G12" s="43">
        <f t="shared" si="1"/>
        <v>3450</v>
      </c>
      <c r="H12" s="43">
        <v>3450</v>
      </c>
      <c r="I12" s="69">
        <f>+I11+G12-H12</f>
        <v>300</v>
      </c>
      <c r="L12" s="121"/>
      <c r="M12" s="120"/>
    </row>
    <row r="13" spans="1:13" x14ac:dyDescent="0.25">
      <c r="A13" s="41" t="s">
        <v>198</v>
      </c>
      <c r="B13" s="42">
        <v>42737</v>
      </c>
      <c r="C13" s="44">
        <v>3450</v>
      </c>
      <c r="D13" s="44">
        <v>150</v>
      </c>
      <c r="E13" s="43">
        <f t="shared" si="0"/>
        <v>517.5</v>
      </c>
      <c r="F13" s="44">
        <v>3</v>
      </c>
      <c r="G13" s="43">
        <f t="shared" si="1"/>
        <v>4117.5</v>
      </c>
      <c r="H13" s="43">
        <v>3450</v>
      </c>
      <c r="I13" s="69">
        <f t="shared" ref="I13:I27" si="2">+I12+G13-H13</f>
        <v>967.5</v>
      </c>
      <c r="K13" s="72"/>
      <c r="L13" s="121"/>
      <c r="M13" s="120"/>
    </row>
    <row r="14" spans="1:13" x14ac:dyDescent="0.25">
      <c r="A14" s="41" t="s">
        <v>218</v>
      </c>
      <c r="B14" s="42">
        <v>42382</v>
      </c>
      <c r="C14" s="44">
        <v>3450</v>
      </c>
      <c r="D14" s="44">
        <v>150</v>
      </c>
      <c r="E14" s="43">
        <f t="shared" si="0"/>
        <v>345</v>
      </c>
      <c r="F14" s="44">
        <v>2</v>
      </c>
      <c r="G14" s="43">
        <f>+C14+D14+E14</f>
        <v>3945</v>
      </c>
      <c r="H14" s="43">
        <v>4045</v>
      </c>
      <c r="I14" s="69">
        <f t="shared" si="2"/>
        <v>867.5</v>
      </c>
      <c r="L14" s="121"/>
      <c r="M14" s="122"/>
    </row>
    <row r="15" spans="1:13" x14ac:dyDescent="0.25">
      <c r="A15" s="41" t="s">
        <v>219</v>
      </c>
      <c r="B15" s="42">
        <v>42767</v>
      </c>
      <c r="C15" s="44">
        <v>3450</v>
      </c>
      <c r="D15" s="44">
        <v>150</v>
      </c>
      <c r="E15" s="43">
        <f t="shared" si="0"/>
        <v>172.5</v>
      </c>
      <c r="F15" s="44">
        <v>1</v>
      </c>
      <c r="G15" s="43">
        <f t="shared" si="1"/>
        <v>3772.5</v>
      </c>
      <c r="H15" s="43">
        <v>4045</v>
      </c>
      <c r="I15" s="69">
        <f t="shared" si="2"/>
        <v>595</v>
      </c>
      <c r="L15" s="123"/>
      <c r="M15" s="124"/>
    </row>
    <row r="16" spans="1:13" x14ac:dyDescent="0.25">
      <c r="A16" s="41" t="s">
        <v>53</v>
      </c>
      <c r="B16" s="42">
        <v>42781</v>
      </c>
      <c r="C16" s="44">
        <v>3450</v>
      </c>
      <c r="D16" s="44">
        <v>0</v>
      </c>
      <c r="E16" s="43">
        <f t="shared" si="0"/>
        <v>0</v>
      </c>
      <c r="F16" s="44">
        <v>0</v>
      </c>
      <c r="G16" s="43">
        <f t="shared" si="1"/>
        <v>3450</v>
      </c>
      <c r="H16" s="43">
        <v>4045</v>
      </c>
      <c r="I16" s="69">
        <f t="shared" si="2"/>
        <v>0</v>
      </c>
    </row>
    <row r="17" spans="1:11" x14ac:dyDescent="0.25">
      <c r="A17" s="41" t="s">
        <v>220</v>
      </c>
      <c r="B17" s="42">
        <v>42809</v>
      </c>
      <c r="C17" s="44">
        <v>3450</v>
      </c>
      <c r="D17" s="44">
        <v>150</v>
      </c>
      <c r="E17" s="43">
        <f t="shared" si="0"/>
        <v>172.5</v>
      </c>
      <c r="F17" s="44">
        <v>1</v>
      </c>
      <c r="G17" s="43">
        <f t="shared" si="1"/>
        <v>3772.5</v>
      </c>
      <c r="H17" s="43">
        <v>3600</v>
      </c>
      <c r="I17" s="69">
        <f t="shared" si="2"/>
        <v>172.5</v>
      </c>
    </row>
    <row r="18" spans="1:11" x14ac:dyDescent="0.25">
      <c r="A18" s="41" t="s">
        <v>4</v>
      </c>
      <c r="B18" s="42">
        <v>42909</v>
      </c>
      <c r="C18" s="44">
        <v>3450</v>
      </c>
      <c r="D18" s="44">
        <v>150</v>
      </c>
      <c r="E18" s="43">
        <f t="shared" si="0"/>
        <v>345</v>
      </c>
      <c r="F18" s="44">
        <v>2</v>
      </c>
      <c r="G18" s="43">
        <f t="shared" si="1"/>
        <v>3945</v>
      </c>
      <c r="H18" s="43">
        <v>4000</v>
      </c>
      <c r="I18" s="69">
        <f t="shared" si="2"/>
        <v>117.5</v>
      </c>
      <c r="J18" t="s">
        <v>774</v>
      </c>
    </row>
    <row r="19" spans="1:11" x14ac:dyDescent="0.25">
      <c r="A19" s="41" t="s">
        <v>27</v>
      </c>
      <c r="B19" s="42">
        <v>43000</v>
      </c>
      <c r="C19" s="44">
        <v>3450</v>
      </c>
      <c r="D19" s="44">
        <v>150</v>
      </c>
      <c r="E19" s="43">
        <f t="shared" si="0"/>
        <v>1552.5</v>
      </c>
      <c r="F19" s="44">
        <v>9</v>
      </c>
      <c r="G19" s="43">
        <f t="shared" si="1"/>
        <v>5152.5</v>
      </c>
      <c r="H19" s="43">
        <v>4000</v>
      </c>
      <c r="I19" s="69">
        <f>+I18+G19-H19</f>
        <v>1270</v>
      </c>
    </row>
    <row r="20" spans="1:11" x14ac:dyDescent="0.25">
      <c r="A20" s="41" t="s">
        <v>46</v>
      </c>
      <c r="B20" s="42"/>
      <c r="C20" s="44">
        <v>4100</v>
      </c>
      <c r="D20" s="44">
        <v>150</v>
      </c>
      <c r="E20" s="43">
        <f t="shared" si="0"/>
        <v>0</v>
      </c>
      <c r="F20" s="44">
        <v>0</v>
      </c>
      <c r="G20" s="43">
        <f t="shared" si="1"/>
        <v>4250</v>
      </c>
      <c r="H20" s="43"/>
      <c r="I20" s="69">
        <f>+G20-H20</f>
        <v>4250</v>
      </c>
    </row>
    <row r="21" spans="1:11" x14ac:dyDescent="0.25">
      <c r="A21" s="41" t="s">
        <v>47</v>
      </c>
      <c r="B21" s="42"/>
      <c r="C21" s="44">
        <v>4100</v>
      </c>
      <c r="D21" s="44">
        <v>150</v>
      </c>
      <c r="E21" s="43">
        <f t="shared" si="0"/>
        <v>0</v>
      </c>
      <c r="F21" s="44">
        <v>0</v>
      </c>
      <c r="G21" s="43">
        <f t="shared" si="1"/>
        <v>4250</v>
      </c>
      <c r="H21" s="43"/>
      <c r="I21" s="69">
        <f t="shared" si="2"/>
        <v>8500</v>
      </c>
    </row>
    <row r="22" spans="1:11" x14ac:dyDescent="0.25">
      <c r="A22" s="41" t="s">
        <v>48</v>
      </c>
      <c r="B22" s="42"/>
      <c r="C22" s="44">
        <v>4100</v>
      </c>
      <c r="D22" s="44">
        <v>150</v>
      </c>
      <c r="E22" s="43">
        <f t="shared" si="0"/>
        <v>0</v>
      </c>
      <c r="F22" s="44">
        <v>0</v>
      </c>
      <c r="G22" s="43">
        <f t="shared" si="1"/>
        <v>4250</v>
      </c>
      <c r="H22" s="43"/>
      <c r="I22" s="69">
        <f t="shared" si="2"/>
        <v>12750</v>
      </c>
    </row>
    <row r="23" spans="1:11" x14ac:dyDescent="0.25">
      <c r="A23" s="41" t="s">
        <v>171</v>
      </c>
      <c r="B23" s="42"/>
      <c r="C23" s="44">
        <v>4100</v>
      </c>
      <c r="D23" s="44">
        <v>150</v>
      </c>
      <c r="E23" s="43">
        <f t="shared" si="0"/>
        <v>0</v>
      </c>
      <c r="F23" s="44">
        <v>0</v>
      </c>
      <c r="G23" s="43">
        <f t="shared" si="1"/>
        <v>4250</v>
      </c>
      <c r="H23" s="43"/>
      <c r="I23" s="69">
        <f t="shared" si="2"/>
        <v>17000</v>
      </c>
    </row>
    <row r="24" spans="1:11" x14ac:dyDescent="0.25">
      <c r="A24" s="41" t="s">
        <v>176</v>
      </c>
      <c r="B24" s="42"/>
      <c r="C24" s="44">
        <v>4100</v>
      </c>
      <c r="D24" s="44">
        <v>150</v>
      </c>
      <c r="E24" s="43">
        <f t="shared" si="0"/>
        <v>0</v>
      </c>
      <c r="F24" s="44">
        <v>0</v>
      </c>
      <c r="G24" s="43">
        <f>+C24+D24+E24</f>
        <v>4250</v>
      </c>
      <c r="H24" s="43"/>
      <c r="I24" s="69">
        <f t="shared" si="2"/>
        <v>21250</v>
      </c>
      <c r="J24" t="s">
        <v>775</v>
      </c>
    </row>
    <row r="25" spans="1:11" x14ac:dyDescent="0.25">
      <c r="A25" s="41" t="s">
        <v>198</v>
      </c>
      <c r="B25" s="42"/>
      <c r="C25" s="44">
        <v>4100</v>
      </c>
      <c r="D25" s="44">
        <v>150</v>
      </c>
      <c r="E25" s="43">
        <f t="shared" si="0"/>
        <v>0</v>
      </c>
      <c r="F25" s="44">
        <v>0</v>
      </c>
      <c r="G25" s="43">
        <f>+C25+D25+E25</f>
        <v>4250</v>
      </c>
      <c r="H25" s="43"/>
      <c r="I25" s="69">
        <f t="shared" si="2"/>
        <v>25500</v>
      </c>
    </row>
    <row r="26" spans="1:11" x14ac:dyDescent="0.25">
      <c r="A26" s="41" t="s">
        <v>776</v>
      </c>
      <c r="B26" s="42"/>
      <c r="C26" s="44">
        <v>4100</v>
      </c>
      <c r="D26" s="44">
        <v>150</v>
      </c>
      <c r="E26" s="43">
        <f t="shared" si="0"/>
        <v>0</v>
      </c>
      <c r="F26" s="44">
        <v>0</v>
      </c>
      <c r="G26" s="43">
        <f>+C26+D26+E26</f>
        <v>4250</v>
      </c>
      <c r="H26" s="43"/>
      <c r="I26" s="69">
        <f t="shared" si="2"/>
        <v>29750</v>
      </c>
    </row>
    <row r="27" spans="1:11" x14ac:dyDescent="0.25">
      <c r="A27" s="138" t="s">
        <v>139</v>
      </c>
      <c r="B27" s="73"/>
      <c r="C27" s="43"/>
      <c r="D27" s="43"/>
      <c r="E27" s="43"/>
      <c r="F27" s="43"/>
      <c r="G27" s="43"/>
      <c r="H27" s="43"/>
      <c r="I27" s="117">
        <f t="shared" si="2"/>
        <v>29750</v>
      </c>
      <c r="K27" s="72"/>
    </row>
    <row r="30" spans="1:11" ht="15.75" thickBot="1" x14ac:dyDescent="0.3"/>
    <row r="31" spans="1:11" ht="15.75" thickBot="1" x14ac:dyDescent="0.3">
      <c r="A31" s="821" t="s">
        <v>128</v>
      </c>
      <c r="B31" s="822"/>
      <c r="C31" s="822"/>
      <c r="D31" s="822"/>
      <c r="E31" s="822"/>
      <c r="F31" s="822"/>
      <c r="G31" s="822"/>
      <c r="H31" s="822"/>
      <c r="I31" s="823"/>
    </row>
    <row r="32" spans="1:11" x14ac:dyDescent="0.25">
      <c r="A32" s="28"/>
      <c r="B32" s="29"/>
      <c r="C32" s="29"/>
      <c r="D32" s="29"/>
      <c r="E32" s="29"/>
      <c r="F32" s="29"/>
      <c r="G32" s="29"/>
      <c r="H32" s="29"/>
      <c r="I32" s="30"/>
    </row>
    <row r="33" spans="1:9" x14ac:dyDescent="0.25">
      <c r="A33" s="824" t="s">
        <v>129</v>
      </c>
      <c r="B33" s="825"/>
      <c r="C33" s="825"/>
      <c r="D33" s="825"/>
      <c r="E33" s="10" t="s">
        <v>777</v>
      </c>
      <c r="F33" s="31"/>
      <c r="G33" s="31"/>
      <c r="H33" s="31"/>
      <c r="I33" s="32"/>
    </row>
    <row r="34" spans="1:9" ht="15.75" thickBot="1" x14ac:dyDescent="0.3">
      <c r="A34" s="826" t="s">
        <v>772</v>
      </c>
      <c r="B34" s="827"/>
      <c r="C34" s="827"/>
      <c r="D34" s="827"/>
      <c r="E34" s="827"/>
      <c r="F34" s="827"/>
      <c r="G34" s="827"/>
      <c r="H34" s="827"/>
      <c r="I34" s="828"/>
    </row>
    <row r="35" spans="1:9" ht="25.5" x14ac:dyDescent="0.25">
      <c r="A35" s="33" t="s">
        <v>130</v>
      </c>
      <c r="B35" s="34" t="s">
        <v>131</v>
      </c>
      <c r="C35" s="35" t="s">
        <v>132</v>
      </c>
      <c r="D35" s="36" t="s">
        <v>133</v>
      </c>
      <c r="E35" s="37" t="s">
        <v>134</v>
      </c>
      <c r="F35" s="38" t="s">
        <v>135</v>
      </c>
      <c r="G35" s="39" t="s">
        <v>136</v>
      </c>
      <c r="H35" s="39" t="s">
        <v>137</v>
      </c>
      <c r="I35" s="40" t="s">
        <v>138</v>
      </c>
    </row>
    <row r="36" spans="1:9" x14ac:dyDescent="0.25">
      <c r="A36" s="41" t="s">
        <v>47</v>
      </c>
      <c r="B36" s="42">
        <v>42593</v>
      </c>
      <c r="C36" s="43">
        <v>3450</v>
      </c>
      <c r="D36" s="44">
        <v>150</v>
      </c>
      <c r="E36" s="43">
        <f t="shared" ref="E36:E43" si="3">+C36*0.05*F36</f>
        <v>345</v>
      </c>
      <c r="F36" s="44">
        <v>2</v>
      </c>
      <c r="G36" s="43">
        <f t="shared" ref="G36:G44" si="4">+C36+D36+E36</f>
        <v>3945</v>
      </c>
      <c r="H36" s="43">
        <v>3450</v>
      </c>
      <c r="I36" s="46">
        <f>G36-H36</f>
        <v>495</v>
      </c>
    </row>
    <row r="37" spans="1:9" x14ac:dyDescent="0.25">
      <c r="A37" s="41" t="s">
        <v>48</v>
      </c>
      <c r="B37" s="42">
        <v>42593</v>
      </c>
      <c r="C37" s="43">
        <v>3450</v>
      </c>
      <c r="D37" s="44">
        <v>150</v>
      </c>
      <c r="E37" s="43">
        <f t="shared" si="3"/>
        <v>172.5</v>
      </c>
      <c r="F37" s="44">
        <v>1</v>
      </c>
      <c r="G37" s="43">
        <f t="shared" si="4"/>
        <v>3772.5</v>
      </c>
      <c r="H37" s="43">
        <v>3450</v>
      </c>
      <c r="I37" s="46">
        <f t="shared" ref="I37:I44" si="5">+I36+G37-H37</f>
        <v>817.5</v>
      </c>
    </row>
    <row r="38" spans="1:9" x14ac:dyDescent="0.25">
      <c r="A38" s="41" t="s">
        <v>171</v>
      </c>
      <c r="B38" s="42">
        <v>42702</v>
      </c>
      <c r="C38" s="43">
        <v>3450</v>
      </c>
      <c r="D38" s="44">
        <v>150</v>
      </c>
      <c r="E38" s="43">
        <f t="shared" si="3"/>
        <v>690</v>
      </c>
      <c r="F38" s="44">
        <v>4</v>
      </c>
      <c r="G38" s="43">
        <f t="shared" si="4"/>
        <v>4290</v>
      </c>
      <c r="H38" s="43">
        <v>4002</v>
      </c>
      <c r="I38" s="69">
        <f t="shared" si="5"/>
        <v>1105.5</v>
      </c>
    </row>
    <row r="39" spans="1:9" x14ac:dyDescent="0.25">
      <c r="A39" s="41" t="s">
        <v>176</v>
      </c>
      <c r="B39" s="42">
        <v>42702</v>
      </c>
      <c r="C39" s="44">
        <v>3450</v>
      </c>
      <c r="D39" s="44">
        <v>150</v>
      </c>
      <c r="E39" s="43">
        <f t="shared" si="3"/>
        <v>517.5</v>
      </c>
      <c r="F39" s="44">
        <v>3</v>
      </c>
      <c r="G39" s="43">
        <f t="shared" si="4"/>
        <v>4117.5</v>
      </c>
      <c r="H39" s="43">
        <v>4002</v>
      </c>
      <c r="I39" s="69">
        <f t="shared" si="5"/>
        <v>1221</v>
      </c>
    </row>
    <row r="40" spans="1:9" x14ac:dyDescent="0.25">
      <c r="A40" s="41" t="s">
        <v>198</v>
      </c>
      <c r="B40" s="42"/>
      <c r="C40" s="44">
        <v>3450</v>
      </c>
      <c r="D40" s="44">
        <v>150</v>
      </c>
      <c r="E40" s="43">
        <f t="shared" si="3"/>
        <v>690</v>
      </c>
      <c r="F40" s="44">
        <v>4</v>
      </c>
      <c r="G40" s="43">
        <f t="shared" si="4"/>
        <v>4290</v>
      </c>
      <c r="H40" s="43"/>
      <c r="I40" s="69">
        <f t="shared" si="5"/>
        <v>5511</v>
      </c>
    </row>
    <row r="41" spans="1:9" x14ac:dyDescent="0.25">
      <c r="A41" s="41" t="s">
        <v>218</v>
      </c>
      <c r="B41" s="42"/>
      <c r="C41" s="44">
        <v>3450</v>
      </c>
      <c r="D41" s="44">
        <v>150</v>
      </c>
      <c r="E41" s="43">
        <f t="shared" si="3"/>
        <v>517.5</v>
      </c>
      <c r="F41" s="44">
        <v>3</v>
      </c>
      <c r="G41" s="43">
        <f t="shared" si="4"/>
        <v>4117.5</v>
      </c>
      <c r="H41" s="43"/>
      <c r="I41" s="69">
        <f t="shared" si="5"/>
        <v>9628.5</v>
      </c>
    </row>
    <row r="42" spans="1:9" x14ac:dyDescent="0.25">
      <c r="A42" s="41" t="s">
        <v>219</v>
      </c>
      <c r="B42" s="42"/>
      <c r="C42" s="44">
        <v>3450</v>
      </c>
      <c r="D42" s="44">
        <v>150</v>
      </c>
      <c r="E42" s="43">
        <f t="shared" si="3"/>
        <v>345</v>
      </c>
      <c r="F42" s="44">
        <v>2</v>
      </c>
      <c r="G42" s="43">
        <f t="shared" si="4"/>
        <v>3945</v>
      </c>
      <c r="H42" s="43"/>
      <c r="I42" s="69">
        <f t="shared" si="5"/>
        <v>13573.5</v>
      </c>
    </row>
    <row r="43" spans="1:9" x14ac:dyDescent="0.25">
      <c r="A43" s="41" t="s">
        <v>53</v>
      </c>
      <c r="B43" s="42"/>
      <c r="C43" s="44">
        <v>3450</v>
      </c>
      <c r="D43" s="44">
        <v>150</v>
      </c>
      <c r="E43" s="43">
        <f t="shared" si="3"/>
        <v>172.5</v>
      </c>
      <c r="F43" s="44">
        <v>1</v>
      </c>
      <c r="G43" s="43">
        <f t="shared" si="4"/>
        <v>3772.5</v>
      </c>
      <c r="H43" s="43"/>
      <c r="I43" s="69">
        <f t="shared" si="5"/>
        <v>17346</v>
      </c>
    </row>
    <row r="44" spans="1:9" x14ac:dyDescent="0.25">
      <c r="A44" s="41" t="s">
        <v>220</v>
      </c>
      <c r="B44" s="42"/>
      <c r="C44" s="44">
        <v>3450</v>
      </c>
      <c r="D44" s="44">
        <v>150</v>
      </c>
      <c r="E44" s="43"/>
      <c r="F44" s="44">
        <v>0</v>
      </c>
      <c r="G44" s="43">
        <f t="shared" si="4"/>
        <v>3600</v>
      </c>
      <c r="H44" s="43"/>
      <c r="I44" s="69">
        <f t="shared" si="5"/>
        <v>20946</v>
      </c>
    </row>
    <row r="45" spans="1:9" x14ac:dyDescent="0.25">
      <c r="A45" s="116" t="s">
        <v>139</v>
      </c>
      <c r="B45" s="73"/>
      <c r="C45" s="43"/>
      <c r="D45" s="43"/>
      <c r="E45" s="43"/>
      <c r="F45" s="43"/>
      <c r="G45" s="43"/>
      <c r="H45" s="43"/>
      <c r="I45" s="117">
        <f>I44</f>
        <v>20946</v>
      </c>
    </row>
    <row r="51" spans="8:8" x14ac:dyDescent="0.25">
      <c r="H51" s="72"/>
    </row>
  </sheetData>
  <mergeCells count="6">
    <mergeCell ref="A7:I7"/>
    <mergeCell ref="A31:I31"/>
    <mergeCell ref="A33:D33"/>
    <mergeCell ref="A34:I34"/>
    <mergeCell ref="A4:I4"/>
    <mergeCell ref="A6:D6"/>
  </mergeCells>
  <pageMargins left="0.7" right="0.7" top="0.75" bottom="0.75" header="0.3" footer="0.3"/>
  <pageSetup scale="80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2:DS35"/>
  <sheetViews>
    <sheetView zoomScaleNormal="100" workbookViewId="0">
      <selection activeCell="F37" sqref="F37"/>
    </sheetView>
  </sheetViews>
  <sheetFormatPr baseColWidth="10" defaultColWidth="11.42578125" defaultRowHeight="14.25" x14ac:dyDescent="0.2"/>
  <cols>
    <col min="1" max="1" width="11.7109375" style="1" customWidth="1"/>
    <col min="2" max="2" width="10.140625" style="3" bestFit="1" customWidth="1"/>
    <col min="3" max="3" width="43.5703125" style="3" bestFit="1" customWidth="1"/>
    <col min="4" max="4" width="16.7109375" style="3" bestFit="1" customWidth="1"/>
    <col min="5" max="5" width="22" style="1" bestFit="1" customWidth="1"/>
    <col min="6" max="6" width="15.85546875" style="1" customWidth="1"/>
    <col min="7" max="7" width="35" style="1" customWidth="1"/>
    <col min="8" max="8" width="36.28515625" style="1" bestFit="1" customWidth="1"/>
    <col min="9" max="9" width="29.5703125" style="1" bestFit="1" customWidth="1"/>
    <col min="10" max="10" width="16.7109375" style="1" customWidth="1"/>
    <col min="11" max="16384" width="11.42578125" style="1"/>
  </cols>
  <sheetData>
    <row r="2" spans="1:10" ht="15.75" x14ac:dyDescent="0.25">
      <c r="B2" s="92" t="s">
        <v>58</v>
      </c>
      <c r="C2" s="92" t="s">
        <v>59</v>
      </c>
      <c r="D2" s="92" t="s">
        <v>570</v>
      </c>
      <c r="E2" s="10" t="s">
        <v>356</v>
      </c>
      <c r="F2" s="10" t="s">
        <v>357</v>
      </c>
      <c r="G2" s="10" t="s">
        <v>358</v>
      </c>
    </row>
    <row r="3" spans="1:10" x14ac:dyDescent="0.2">
      <c r="A3" s="10" t="s">
        <v>571</v>
      </c>
      <c r="B3" s="3">
        <v>1475</v>
      </c>
      <c r="C3" s="3">
        <v>3200</v>
      </c>
      <c r="E3" s="79">
        <v>3450</v>
      </c>
      <c r="F3" s="79">
        <v>5375</v>
      </c>
      <c r="G3" s="79">
        <v>4780</v>
      </c>
    </row>
    <row r="4" spans="1:10" x14ac:dyDescent="0.2">
      <c r="A4" s="10" t="s">
        <v>572</v>
      </c>
      <c r="B4" s="3">
        <v>3450</v>
      </c>
      <c r="C4" s="3">
        <v>4200</v>
      </c>
      <c r="D4" s="3">
        <v>3950</v>
      </c>
    </row>
    <row r="5" spans="1:10" x14ac:dyDescent="0.2">
      <c r="A5" s="10" t="s">
        <v>573</v>
      </c>
      <c r="B5" s="3">
        <v>3450</v>
      </c>
      <c r="C5" s="3">
        <v>4200</v>
      </c>
      <c r="D5" s="3">
        <v>3950</v>
      </c>
    </row>
    <row r="7" spans="1:10" x14ac:dyDescent="0.2">
      <c r="A7" s="1" t="s">
        <v>156</v>
      </c>
      <c r="B7" s="1"/>
      <c r="C7" s="1"/>
      <c r="D7" s="1"/>
    </row>
    <row r="8" spans="1:10" ht="18" x14ac:dyDescent="0.25">
      <c r="A8" s="1" t="s">
        <v>82</v>
      </c>
      <c r="B8" s="1"/>
      <c r="C8" s="1"/>
      <c r="D8" s="1"/>
    </row>
    <row r="9" spans="1:10" x14ac:dyDescent="0.2">
      <c r="A9" s="1" t="s">
        <v>81</v>
      </c>
      <c r="B9" s="1"/>
      <c r="C9" s="1"/>
      <c r="D9" s="1"/>
    </row>
    <row r="10" spans="1:10" ht="14.25" customHeight="1" x14ac:dyDescent="0.2">
      <c r="A10" s="1" t="s">
        <v>79</v>
      </c>
      <c r="B10" s="1"/>
      <c r="C10" s="1"/>
      <c r="D10" s="1"/>
    </row>
    <row r="11" spans="1:10" ht="14.25" customHeight="1" x14ac:dyDescent="0.2">
      <c r="A11" s="1" t="s">
        <v>574</v>
      </c>
      <c r="B11" s="1"/>
      <c r="C11" s="1"/>
      <c r="D11" s="1"/>
    </row>
    <row r="12" spans="1:10" customFormat="1" ht="15" x14ac:dyDescent="0.25">
      <c r="A12" s="1" t="s">
        <v>80</v>
      </c>
      <c r="B12" s="1"/>
    </row>
    <row r="13" spans="1:10" ht="15" customHeight="1" x14ac:dyDescent="0.25">
      <c r="A13" s="1" t="s">
        <v>575</v>
      </c>
      <c r="B13" s="1"/>
      <c r="C13" s="1"/>
      <c r="D13" s="1"/>
    </row>
    <row r="16" spans="1:10" x14ac:dyDescent="0.2">
      <c r="B16" s="1"/>
      <c r="C16" s="1"/>
      <c r="D16" s="1"/>
      <c r="E16" s="59"/>
      <c r="F16" s="8"/>
      <c r="G16" s="59"/>
      <c r="H16" s="8"/>
      <c r="I16" s="11"/>
      <c r="J16" s="8"/>
    </row>
    <row r="17" spans="1:123" ht="18.75" x14ac:dyDescent="0.25">
      <c r="B17" s="753" t="s">
        <v>778</v>
      </c>
      <c r="C17" s="753"/>
      <c r="D17" s="753"/>
      <c r="E17" s="753"/>
      <c r="F17" s="753"/>
      <c r="G17" s="753"/>
      <c r="H17" s="8"/>
      <c r="I17" s="11"/>
      <c r="J17" s="8"/>
      <c r="K17"/>
      <c r="L17" s="3"/>
      <c r="M17"/>
      <c r="N17" s="3"/>
      <c r="O17"/>
      <c r="P17" s="3"/>
      <c r="Q17"/>
      <c r="R17" s="3"/>
      <c r="S17"/>
      <c r="T17" s="3"/>
      <c r="U17"/>
      <c r="V17" s="3"/>
      <c r="W17"/>
      <c r="X17" s="3"/>
      <c r="Y17"/>
      <c r="Z17" s="3"/>
      <c r="AA17"/>
      <c r="AB17" s="3"/>
      <c r="AC17"/>
      <c r="AD17" s="3"/>
      <c r="AE17"/>
      <c r="AF17" s="3"/>
      <c r="AG17"/>
      <c r="AH17" s="3"/>
      <c r="AI17"/>
      <c r="AJ17" s="3"/>
      <c r="AK17"/>
      <c r="AL17" s="3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</row>
    <row r="18" spans="1:123" ht="18.75" x14ac:dyDescent="0.25">
      <c r="B18" s="753" t="s">
        <v>779</v>
      </c>
      <c r="C18" s="753"/>
      <c r="D18" s="753"/>
      <c r="E18" s="753"/>
      <c r="F18" s="753"/>
      <c r="G18" s="753"/>
      <c r="H18" s="8"/>
      <c r="I18" s="11"/>
      <c r="J18" s="8"/>
      <c r="K18"/>
      <c r="L18" s="3"/>
      <c r="M18"/>
      <c r="N18" s="3"/>
      <c r="O18"/>
      <c r="P18" s="3"/>
      <c r="Q18"/>
      <c r="R18" s="3"/>
      <c r="S18"/>
      <c r="T18" s="3"/>
      <c r="U18"/>
      <c r="V18" s="3"/>
      <c r="W18"/>
      <c r="X18" s="3"/>
      <c r="Y18"/>
      <c r="Z18" s="3"/>
      <c r="AA18"/>
      <c r="AB18" s="3"/>
      <c r="AC18"/>
      <c r="AD18" s="3"/>
      <c r="AE18"/>
      <c r="AF18" s="3"/>
      <c r="AG18"/>
      <c r="AH18" s="3"/>
      <c r="AI18"/>
      <c r="AJ18" s="3"/>
      <c r="AK18"/>
      <c r="AL18" s="3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</row>
    <row r="19" spans="1:123" ht="18.75" x14ac:dyDescent="0.25">
      <c r="B19" s="753" t="s">
        <v>660</v>
      </c>
      <c r="C19" s="753"/>
      <c r="D19" s="753"/>
      <c r="E19" s="753"/>
      <c r="F19" s="753"/>
      <c r="G19" s="753"/>
      <c r="H19" s="8"/>
      <c r="I19" s="59"/>
      <c r="J19" s="8"/>
      <c r="K19"/>
      <c r="L19" s="3"/>
      <c r="M19"/>
      <c r="N19" s="3"/>
      <c r="O19"/>
      <c r="P19" s="3"/>
      <c r="Q19"/>
      <c r="R19" s="3"/>
      <c r="S19"/>
      <c r="T19" s="3"/>
      <c r="U19"/>
      <c r="V19" s="3"/>
      <c r="W19"/>
      <c r="X19" s="3"/>
      <c r="Y19"/>
      <c r="Z19" s="3"/>
      <c r="AA19"/>
      <c r="AB19" s="3"/>
      <c r="AC19"/>
      <c r="AD19" s="3"/>
      <c r="AE19"/>
      <c r="AF19" s="3"/>
      <c r="AG19"/>
      <c r="AH19" s="3"/>
      <c r="AI19"/>
      <c r="AJ19" s="3"/>
      <c r="AK19"/>
      <c r="AL19" s="3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</row>
    <row r="20" spans="1:123" ht="16.5" x14ac:dyDescent="0.25">
      <c r="B20" s="1"/>
      <c r="C20" s="1"/>
      <c r="D20" s="1"/>
      <c r="H20" s="8"/>
      <c r="I20" s="11"/>
      <c r="J20" s="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</row>
    <row r="21" spans="1:123" ht="16.5" x14ac:dyDescent="0.25">
      <c r="B21" s="1"/>
      <c r="C21" s="1"/>
      <c r="D21" s="1"/>
      <c r="H21" s="8"/>
      <c r="I21" s="11"/>
      <c r="J21" s="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5"/>
      <c r="AN21" s="6"/>
      <c r="AO21" s="5"/>
      <c r="AP21" s="6"/>
      <c r="AQ21" s="5"/>
      <c r="AR21" s="6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</row>
    <row r="22" spans="1:123" ht="15" x14ac:dyDescent="0.25">
      <c r="B22" s="1"/>
      <c r="C22" s="1"/>
      <c r="D22" s="1"/>
      <c r="H22" s="2"/>
      <c r="I22" s="2"/>
      <c r="J22" s="2"/>
      <c r="K22" s="11"/>
      <c r="L22" s="8"/>
      <c r="M22" s="11"/>
      <c r="N22" s="8"/>
      <c r="O22" s="11"/>
      <c r="P22" s="8"/>
      <c r="Q22" s="11"/>
      <c r="R22" s="8"/>
      <c r="S22" s="11"/>
      <c r="T22" s="8"/>
      <c r="U22" s="11"/>
      <c r="V22" s="8"/>
      <c r="W22" s="11"/>
      <c r="X22" s="8"/>
      <c r="Y22" s="11"/>
      <c r="Z22" s="8"/>
      <c r="AA22" s="11"/>
      <c r="AB22" s="8"/>
      <c r="AC22" s="11"/>
      <c r="AD22" s="8"/>
      <c r="AE22" s="11"/>
      <c r="AF22" s="8"/>
      <c r="AG22" s="11"/>
      <c r="AH22" s="8"/>
      <c r="AI22" s="11"/>
      <c r="AJ22" s="8"/>
      <c r="AK22" s="11"/>
      <c r="AL22" s="8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</row>
    <row r="23" spans="1:123" ht="16.5" x14ac:dyDescent="0.25">
      <c r="A23" s="125" t="s">
        <v>780</v>
      </c>
      <c r="B23" s="94" t="s">
        <v>1</v>
      </c>
      <c r="C23" s="94" t="s">
        <v>2</v>
      </c>
      <c r="D23" s="94" t="s">
        <v>577</v>
      </c>
      <c r="E23" s="94" t="s">
        <v>579</v>
      </c>
      <c r="F23" s="836" t="s">
        <v>580</v>
      </c>
      <c r="G23" s="836"/>
      <c r="H23" s="2"/>
      <c r="I23" s="2"/>
      <c r="J23" s="2"/>
      <c r="K23" s="11"/>
      <c r="L23" s="8"/>
      <c r="M23" s="11"/>
      <c r="N23" s="8"/>
      <c r="O23" s="11"/>
      <c r="P23" s="8"/>
      <c r="Q23" s="11"/>
      <c r="R23" s="8"/>
      <c r="S23" s="11"/>
      <c r="T23" s="8"/>
      <c r="U23" s="11"/>
      <c r="V23" s="8"/>
      <c r="W23" s="11"/>
      <c r="X23" s="8"/>
      <c r="Y23" s="11"/>
      <c r="Z23" s="8"/>
      <c r="AA23" s="11"/>
      <c r="AB23" s="8"/>
      <c r="AC23" s="11"/>
      <c r="AD23" s="8"/>
      <c r="AE23" s="11"/>
      <c r="AF23" s="8"/>
      <c r="AG23" s="11"/>
      <c r="AH23" s="8"/>
      <c r="AI23" s="11"/>
      <c r="AJ23" s="8"/>
      <c r="AK23" s="11"/>
      <c r="AL23" s="8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</row>
    <row r="24" spans="1:123" ht="15" x14ac:dyDescent="0.25">
      <c r="A24" s="126" t="s">
        <v>581</v>
      </c>
      <c r="B24" s="127">
        <v>1</v>
      </c>
      <c r="C24" s="126" t="s">
        <v>661</v>
      </c>
      <c r="D24" s="126">
        <v>3335051299</v>
      </c>
      <c r="E24" s="126" t="s">
        <v>781</v>
      </c>
      <c r="F24" s="835" t="s">
        <v>782</v>
      </c>
      <c r="G24" s="836"/>
      <c r="J24" s="8"/>
    </row>
    <row r="25" spans="1:123" ht="15" x14ac:dyDescent="0.25">
      <c r="A25" s="126" t="s">
        <v>581</v>
      </c>
      <c r="B25" s="127">
        <v>2</v>
      </c>
      <c r="C25" s="126" t="s">
        <v>665</v>
      </c>
      <c r="D25" s="126">
        <v>4626026882</v>
      </c>
      <c r="E25" s="126"/>
      <c r="F25" s="835" t="s">
        <v>783</v>
      </c>
      <c r="G25" s="836"/>
      <c r="J25" s="8"/>
    </row>
    <row r="26" spans="1:123" ht="15" x14ac:dyDescent="0.25">
      <c r="A26" s="126" t="s">
        <v>581</v>
      </c>
      <c r="B26" s="127">
        <v>3</v>
      </c>
      <c r="C26" s="126" t="s">
        <v>667</v>
      </c>
      <c r="D26" s="126">
        <v>4621356370</v>
      </c>
      <c r="E26" s="126" t="s">
        <v>784</v>
      </c>
      <c r="F26" s="835" t="s">
        <v>785</v>
      </c>
      <c r="G26" s="836"/>
      <c r="J26" s="8"/>
    </row>
    <row r="27" spans="1:123" ht="15" x14ac:dyDescent="0.25">
      <c r="A27" s="126" t="s">
        <v>591</v>
      </c>
      <c r="B27" s="127">
        <v>4</v>
      </c>
      <c r="C27" s="126" t="s">
        <v>750</v>
      </c>
      <c r="D27" s="126">
        <v>4621794157</v>
      </c>
      <c r="E27" s="126"/>
      <c r="F27" s="835" t="s">
        <v>786</v>
      </c>
      <c r="G27" s="836"/>
      <c r="J27" s="8"/>
    </row>
    <row r="28" spans="1:123" ht="15" x14ac:dyDescent="0.25">
      <c r="A28" s="126" t="s">
        <v>581</v>
      </c>
      <c r="B28" s="127">
        <v>5</v>
      </c>
      <c r="C28" s="126" t="s">
        <v>683</v>
      </c>
      <c r="D28" s="126">
        <v>4621700946</v>
      </c>
      <c r="E28" s="126" t="s">
        <v>787</v>
      </c>
      <c r="F28" s="835" t="s">
        <v>788</v>
      </c>
      <c r="G28" s="836"/>
      <c r="J28" s="8"/>
    </row>
    <row r="29" spans="1:123" ht="15" x14ac:dyDescent="0.25">
      <c r="A29" s="126" t="s">
        <v>581</v>
      </c>
      <c r="B29" s="127">
        <v>6</v>
      </c>
      <c r="C29" s="126" t="s">
        <v>697</v>
      </c>
      <c r="D29" s="126">
        <v>4731030848</v>
      </c>
      <c r="E29" s="126"/>
      <c r="F29" s="835" t="s">
        <v>789</v>
      </c>
      <c r="G29" s="836"/>
      <c r="J29" s="8"/>
    </row>
    <row r="30" spans="1:123" ht="15" x14ac:dyDescent="0.25">
      <c r="A30" s="126" t="s">
        <v>591</v>
      </c>
      <c r="B30" s="127">
        <v>7</v>
      </c>
      <c r="C30" s="126" t="s">
        <v>716</v>
      </c>
      <c r="D30" s="126">
        <v>4646407898</v>
      </c>
      <c r="E30" s="126"/>
      <c r="F30" s="835" t="s">
        <v>790</v>
      </c>
      <c r="G30" s="836"/>
      <c r="J30" s="8"/>
    </row>
    <row r="31" spans="1:123" ht="15" x14ac:dyDescent="0.25">
      <c r="A31" s="126" t="s">
        <v>581</v>
      </c>
      <c r="B31" s="127">
        <v>8</v>
      </c>
      <c r="C31" s="126" t="s">
        <v>791</v>
      </c>
      <c r="D31" s="126">
        <v>4622226420</v>
      </c>
      <c r="E31" s="126"/>
      <c r="F31" s="835" t="s">
        <v>792</v>
      </c>
      <c r="G31" s="836"/>
      <c r="J31" s="8"/>
    </row>
    <row r="32" spans="1:123" ht="15" x14ac:dyDescent="0.25">
      <c r="A32" s="126" t="s">
        <v>581</v>
      </c>
      <c r="B32" s="127">
        <v>9</v>
      </c>
      <c r="C32" s="126" t="s">
        <v>735</v>
      </c>
      <c r="D32" s="126">
        <v>4621131110</v>
      </c>
      <c r="E32" s="126"/>
      <c r="F32" s="835" t="s">
        <v>793</v>
      </c>
      <c r="G32" s="836"/>
      <c r="J32" s="8"/>
    </row>
    <row r="33" spans="1:10" ht="15" x14ac:dyDescent="0.25">
      <c r="A33" s="126" t="s">
        <v>581</v>
      </c>
      <c r="B33" s="127">
        <v>10</v>
      </c>
      <c r="C33" s="126" t="s">
        <v>777</v>
      </c>
      <c r="D33" s="126">
        <v>4621059178</v>
      </c>
      <c r="E33" s="126"/>
      <c r="F33" s="835" t="s">
        <v>794</v>
      </c>
      <c r="G33" s="836"/>
      <c r="J33" s="8"/>
    </row>
    <row r="34" spans="1:10" ht="15" x14ac:dyDescent="0.25">
      <c r="A34" s="126" t="s">
        <v>591</v>
      </c>
      <c r="B34" s="127">
        <v>11</v>
      </c>
      <c r="C34" s="126" t="s">
        <v>795</v>
      </c>
      <c r="D34" s="126">
        <v>4621715782</v>
      </c>
      <c r="E34" s="126"/>
      <c r="F34" s="835" t="s">
        <v>796</v>
      </c>
      <c r="G34" s="836"/>
      <c r="J34" s="8"/>
    </row>
    <row r="35" spans="1:10" x14ac:dyDescent="0.2">
      <c r="B35" s="1"/>
      <c r="C35" s="1"/>
      <c r="D35" s="1"/>
    </row>
  </sheetData>
  <mergeCells count="15">
    <mergeCell ref="F32:G32"/>
    <mergeCell ref="F33:G33"/>
    <mergeCell ref="F34:G34"/>
    <mergeCell ref="F26:G26"/>
    <mergeCell ref="F27:G27"/>
    <mergeCell ref="F28:G28"/>
    <mergeCell ref="F29:G29"/>
    <mergeCell ref="F30:G30"/>
    <mergeCell ref="F31:G31"/>
    <mergeCell ref="F25:G25"/>
    <mergeCell ref="B17:G17"/>
    <mergeCell ref="B18:G18"/>
    <mergeCell ref="B19:G19"/>
    <mergeCell ref="F23:G23"/>
    <mergeCell ref="F24:G24"/>
  </mergeCells>
  <hyperlinks>
    <hyperlink ref="F24" r:id="rId1" xr:uid="{00000000-0004-0000-1500-000000000000}"/>
    <hyperlink ref="F25" r:id="rId2" xr:uid="{00000000-0004-0000-1500-000001000000}"/>
    <hyperlink ref="F26" r:id="rId3" xr:uid="{00000000-0004-0000-1500-000002000000}"/>
    <hyperlink ref="F27" r:id="rId4" xr:uid="{00000000-0004-0000-1500-000003000000}"/>
    <hyperlink ref="F28" r:id="rId5" xr:uid="{00000000-0004-0000-1500-000004000000}"/>
    <hyperlink ref="F29" r:id="rId6" xr:uid="{00000000-0004-0000-1500-000005000000}"/>
    <hyperlink ref="F30" r:id="rId7" xr:uid="{00000000-0004-0000-1500-000006000000}"/>
    <hyperlink ref="F31" r:id="rId8" xr:uid="{00000000-0004-0000-1500-000007000000}"/>
    <hyperlink ref="F32" r:id="rId9" xr:uid="{00000000-0004-0000-1500-000008000000}"/>
    <hyperlink ref="F33" r:id="rId10" xr:uid="{00000000-0004-0000-1500-000009000000}"/>
    <hyperlink ref="F34" r:id="rId11" xr:uid="{00000000-0004-0000-1500-00000A000000}"/>
  </hyperlinks>
  <pageMargins left="0.7" right="0.7" top="0.75" bottom="0.75" header="0.3" footer="0.3"/>
  <pageSetup scale="80" orientation="landscape" r:id="rId1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-0.249977111117893"/>
  </sheetPr>
  <dimension ref="A1:DY30"/>
  <sheetViews>
    <sheetView zoomScaleNormal="100" workbookViewId="0">
      <pane xSplit="5" ySplit="6" topLeftCell="AH7" activePane="bottomRight" state="frozen"/>
      <selection pane="topRight" activeCell="F1" sqref="F1"/>
      <selection pane="bottomLeft" activeCell="A7" sqref="A7"/>
      <selection pane="bottomRight" activeCell="AU23" sqref="AU23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3.42578125" style="1" customWidth="1"/>
    <col min="7" max="7" width="15.5703125" style="2" bestFit="1" customWidth="1"/>
    <col min="8" max="8" width="11.140625" style="2" customWidth="1"/>
    <col min="9" max="9" width="11.28515625" style="2" bestFit="1" customWidth="1"/>
    <col min="10" max="10" width="10.140625" style="2" customWidth="1"/>
    <col min="11" max="11" width="11.5703125" style="3" bestFit="1" customWidth="1"/>
    <col min="12" max="12" width="9.28515625" style="2" customWidth="1"/>
    <col min="13" max="13" width="11.5703125" style="3" bestFit="1" customWidth="1"/>
    <col min="14" max="14" width="8.28515625" style="2" customWidth="1"/>
    <col min="15" max="15" width="13.7109375" style="3" customWidth="1"/>
    <col min="16" max="16" width="8.42578125" style="2" customWidth="1"/>
    <col min="17" max="17" width="11.5703125" style="3" bestFit="1" customWidth="1"/>
    <col min="18" max="18" width="7.7109375" style="2" customWidth="1"/>
    <col min="19" max="19" width="11.5703125" style="3" bestFit="1" customWidth="1"/>
    <col min="20" max="20" width="9.28515625" style="2" customWidth="1"/>
    <col min="21" max="21" width="12.42578125" style="3" customWidth="1"/>
    <col min="22" max="22" width="6.42578125" style="2" customWidth="1"/>
    <col min="23" max="23" width="11.5703125" style="3" customWidth="1"/>
    <col min="24" max="24" width="7.85546875" style="2" customWidth="1"/>
    <col min="25" max="25" width="11.5703125" style="3" customWidth="1"/>
    <col min="26" max="26" width="9.5703125" style="2" customWidth="1"/>
    <col min="27" max="27" width="11.42578125" style="3" customWidth="1"/>
    <col min="28" max="28" width="10" style="2" bestFit="1" customWidth="1"/>
    <col min="29" max="29" width="11" style="3" customWidth="1"/>
    <col min="30" max="30" width="10" style="2" bestFit="1" customWidth="1"/>
    <col min="31" max="31" width="11" style="3" customWidth="1"/>
    <col min="32" max="32" width="9.7109375" style="2" customWidth="1"/>
    <col min="33" max="33" width="11.5703125" style="3" customWidth="1"/>
    <col min="34" max="34" width="7.7109375" style="2" bestFit="1" customWidth="1"/>
    <col min="35" max="35" width="11.5703125" style="3" customWidth="1"/>
    <col min="36" max="36" width="7.7109375" style="2" bestFit="1" customWidth="1"/>
    <col min="37" max="37" width="11.5703125" style="3" customWidth="1"/>
    <col min="38" max="38" width="7.7109375" style="2" bestFit="1" customWidth="1"/>
    <col min="39" max="39" width="11.5703125" style="3" customWidth="1"/>
    <col min="40" max="40" width="7.7109375" style="2" bestFit="1" customWidth="1"/>
    <col min="41" max="41" width="11.5703125" style="3" customWidth="1"/>
    <col min="42" max="42" width="7.7109375" style="2" bestFit="1" customWidth="1"/>
    <col min="43" max="43" width="11.5703125" style="3" customWidth="1"/>
    <col min="44" max="44" width="7.7109375" style="2" bestFit="1" customWidth="1"/>
    <col min="45" max="129" width="11.42578125" style="3"/>
    <col min="130" max="16384" width="11.42578125" style="1"/>
  </cols>
  <sheetData>
    <row r="1" spans="2:129" x14ac:dyDescent="0.2">
      <c r="H1" s="10" t="s">
        <v>356</v>
      </c>
      <c r="I1" s="10" t="s">
        <v>357</v>
      </c>
      <c r="J1" s="10" t="s">
        <v>358</v>
      </c>
    </row>
    <row r="2" spans="2:129" ht="18.75" x14ac:dyDescent="0.25">
      <c r="B2" s="753" t="s">
        <v>5</v>
      </c>
      <c r="C2" s="753"/>
      <c r="D2" s="753"/>
      <c r="E2" s="753"/>
      <c r="F2" s="753"/>
      <c r="G2" s="753"/>
      <c r="H2" s="79">
        <v>3450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753" t="s">
        <v>797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753" t="s">
        <v>798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2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2" t="s">
        <v>46</v>
      </c>
      <c r="J6" s="2" t="s">
        <v>57</v>
      </c>
      <c r="K6" s="2" t="s">
        <v>47</v>
      </c>
      <c r="L6" s="2" t="s">
        <v>57</v>
      </c>
      <c r="M6" s="2" t="s">
        <v>48</v>
      </c>
      <c r="N6" s="2" t="s">
        <v>57</v>
      </c>
      <c r="O6" s="2" t="s">
        <v>171</v>
      </c>
      <c r="P6" s="2" t="s">
        <v>57</v>
      </c>
      <c r="Q6" s="2" t="s">
        <v>176</v>
      </c>
      <c r="R6" s="2" t="s">
        <v>57</v>
      </c>
      <c r="S6" s="2" t="s">
        <v>198</v>
      </c>
      <c r="T6" s="2" t="s">
        <v>57</v>
      </c>
      <c r="U6" s="2" t="s">
        <v>218</v>
      </c>
      <c r="V6" s="2" t="s">
        <v>57</v>
      </c>
      <c r="W6" s="2" t="s">
        <v>219</v>
      </c>
      <c r="X6" s="2" t="s">
        <v>57</v>
      </c>
      <c r="Y6" s="2" t="s">
        <v>53</v>
      </c>
      <c r="Z6" s="2" t="s">
        <v>57</v>
      </c>
      <c r="AA6" s="2" t="s">
        <v>220</v>
      </c>
      <c r="AB6" s="2" t="s">
        <v>57</v>
      </c>
      <c r="AC6" s="2" t="s">
        <v>4</v>
      </c>
      <c r="AD6" s="2" t="s">
        <v>57</v>
      </c>
      <c r="AE6" s="2" t="s">
        <v>27</v>
      </c>
      <c r="AF6" s="2" t="s">
        <v>57</v>
      </c>
      <c r="AG6" s="2" t="s">
        <v>46</v>
      </c>
      <c r="AH6" s="2" t="s">
        <v>57</v>
      </c>
      <c r="AI6" s="2" t="s">
        <v>47</v>
      </c>
      <c r="AJ6" s="2" t="s">
        <v>57</v>
      </c>
      <c r="AK6" s="2" t="s">
        <v>48</v>
      </c>
      <c r="AL6" s="2" t="s">
        <v>57</v>
      </c>
      <c r="AM6" s="2" t="s">
        <v>171</v>
      </c>
      <c r="AN6" s="2" t="s">
        <v>57</v>
      </c>
      <c r="AO6" s="2" t="s">
        <v>176</v>
      </c>
      <c r="AP6" s="2" t="s">
        <v>57</v>
      </c>
      <c r="AQ6" s="2" t="s">
        <v>198</v>
      </c>
      <c r="AR6" s="2" t="s">
        <v>57</v>
      </c>
      <c r="AS6" s="5"/>
      <c r="AT6" s="6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x14ac:dyDescent="0.2">
      <c r="B7" s="1">
        <v>1</v>
      </c>
      <c r="C7" s="1" t="s">
        <v>799</v>
      </c>
      <c r="D7" s="58" t="s">
        <v>800</v>
      </c>
      <c r="E7" s="58"/>
      <c r="F7" s="1" t="s">
        <v>801</v>
      </c>
      <c r="G7" s="8">
        <v>3200</v>
      </c>
      <c r="H7" s="8" t="s">
        <v>318</v>
      </c>
      <c r="I7" s="53">
        <v>5400</v>
      </c>
      <c r="J7" s="8" t="s">
        <v>318</v>
      </c>
      <c r="K7" s="11">
        <v>5400</v>
      </c>
      <c r="L7" s="8" t="s">
        <v>318</v>
      </c>
      <c r="M7" s="80">
        <v>5400</v>
      </c>
      <c r="N7" s="8" t="s">
        <v>318</v>
      </c>
      <c r="O7" s="11">
        <v>5400</v>
      </c>
      <c r="P7" s="8" t="s">
        <v>318</v>
      </c>
      <c r="Q7" s="11">
        <v>5400</v>
      </c>
      <c r="R7" s="8" t="s">
        <v>802</v>
      </c>
      <c r="S7" s="11">
        <v>5400</v>
      </c>
      <c r="T7" s="8" t="s">
        <v>318</v>
      </c>
      <c r="U7" s="11">
        <v>5400</v>
      </c>
      <c r="V7" s="8" t="s">
        <v>318</v>
      </c>
      <c r="W7" s="11">
        <v>5400</v>
      </c>
      <c r="X7" s="8" t="s">
        <v>318</v>
      </c>
      <c r="Y7" s="11">
        <v>5500</v>
      </c>
      <c r="Z7" s="8" t="s">
        <v>318</v>
      </c>
      <c r="AA7" s="11">
        <v>5400</v>
      </c>
      <c r="AB7" s="8" t="s">
        <v>318</v>
      </c>
      <c r="AC7" s="11">
        <v>5525</v>
      </c>
      <c r="AD7" s="8" t="s">
        <v>318</v>
      </c>
      <c r="AE7" s="11">
        <v>3772.5</v>
      </c>
      <c r="AF7" s="8" t="s">
        <v>318</v>
      </c>
      <c r="AG7" s="11">
        <v>3600</v>
      </c>
      <c r="AH7" s="8" t="s">
        <v>318</v>
      </c>
      <c r="AI7" s="11">
        <v>3772.5</v>
      </c>
      <c r="AJ7" s="8" t="s">
        <v>318</v>
      </c>
      <c r="AK7" s="11">
        <v>3247.5</v>
      </c>
      <c r="AL7" s="8" t="s">
        <v>318</v>
      </c>
      <c r="AM7" s="11">
        <v>3243</v>
      </c>
      <c r="AN7" s="8" t="s">
        <v>318</v>
      </c>
      <c r="AO7" s="11">
        <v>3243</v>
      </c>
      <c r="AP7" s="8" t="s">
        <v>318</v>
      </c>
      <c r="AQ7" s="11">
        <v>3243</v>
      </c>
      <c r="AR7" s="8" t="s">
        <v>318</v>
      </c>
      <c r="AS7" s="3" t="s">
        <v>664</v>
      </c>
    </row>
    <row r="8" spans="2:129" x14ac:dyDescent="0.2">
      <c r="B8" s="128">
        <v>2</v>
      </c>
      <c r="C8" s="1" t="s">
        <v>803</v>
      </c>
      <c r="D8" s="58" t="s">
        <v>800</v>
      </c>
      <c r="E8" s="58"/>
      <c r="F8" s="1" t="s">
        <v>804</v>
      </c>
      <c r="G8" s="129">
        <v>1600</v>
      </c>
      <c r="H8" s="8" t="s">
        <v>318</v>
      </c>
      <c r="I8" s="53">
        <v>1725</v>
      </c>
      <c r="J8" s="8" t="s">
        <v>805</v>
      </c>
      <c r="K8" s="80">
        <v>2760</v>
      </c>
      <c r="L8" s="8" t="s">
        <v>806</v>
      </c>
      <c r="M8" s="80">
        <v>2760</v>
      </c>
      <c r="N8" s="8" t="s">
        <v>807</v>
      </c>
      <c r="O8" s="8">
        <v>2760</v>
      </c>
      <c r="P8" s="8" t="s">
        <v>808</v>
      </c>
      <c r="Q8" s="8">
        <v>2760</v>
      </c>
      <c r="R8" s="8" t="s">
        <v>809</v>
      </c>
      <c r="S8" s="8">
        <v>2760</v>
      </c>
      <c r="T8" s="8" t="s">
        <v>809</v>
      </c>
      <c r="U8" s="8">
        <v>2760</v>
      </c>
      <c r="V8" s="8" t="s">
        <v>810</v>
      </c>
      <c r="W8" s="8">
        <v>2760</v>
      </c>
      <c r="X8" s="8" t="s">
        <v>810</v>
      </c>
      <c r="Y8" s="11">
        <v>2910</v>
      </c>
      <c r="Z8" s="8" t="s">
        <v>811</v>
      </c>
      <c r="AA8" s="11">
        <v>3048</v>
      </c>
      <c r="AB8" s="8" t="s">
        <v>812</v>
      </c>
      <c r="AC8" s="11">
        <v>2760</v>
      </c>
      <c r="AD8" s="8" t="s">
        <v>813</v>
      </c>
      <c r="AE8" s="11">
        <v>2760</v>
      </c>
      <c r="AF8" s="8" t="s">
        <v>814</v>
      </c>
      <c r="AG8" s="11">
        <v>2910</v>
      </c>
      <c r="AH8" s="8" t="s">
        <v>815</v>
      </c>
      <c r="AI8" s="11">
        <v>2760</v>
      </c>
      <c r="AJ8" s="8" t="s">
        <v>816</v>
      </c>
      <c r="AK8" s="11">
        <v>2910</v>
      </c>
      <c r="AL8" s="8" t="s">
        <v>817</v>
      </c>
      <c r="AM8" s="11">
        <v>2760</v>
      </c>
      <c r="AN8" s="8" t="s">
        <v>818</v>
      </c>
      <c r="AO8" s="11">
        <v>2910</v>
      </c>
      <c r="AP8" s="8" t="s">
        <v>819</v>
      </c>
      <c r="AQ8" s="11">
        <v>2760</v>
      </c>
      <c r="AR8" s="8" t="s">
        <v>820</v>
      </c>
      <c r="AS8" s="3" t="s">
        <v>664</v>
      </c>
    </row>
    <row r="9" spans="2:129" ht="15" x14ac:dyDescent="0.25">
      <c r="B9" s="1">
        <v>3</v>
      </c>
      <c r="C9" s="1" t="s">
        <v>821</v>
      </c>
      <c r="D9" s="58" t="s">
        <v>800</v>
      </c>
      <c r="E9" s="58"/>
      <c r="F9" s="1" t="s">
        <v>822</v>
      </c>
      <c r="G9" s="8">
        <v>2600</v>
      </c>
      <c r="H9" s="112" t="s">
        <v>318</v>
      </c>
      <c r="I9" s="18">
        <v>3500</v>
      </c>
      <c r="J9" s="8" t="s">
        <v>823</v>
      </c>
      <c r="K9" s="11">
        <v>3000</v>
      </c>
      <c r="L9" s="8" t="s">
        <v>824</v>
      </c>
      <c r="M9" s="80">
        <v>3600</v>
      </c>
      <c r="N9" s="8" t="s">
        <v>318</v>
      </c>
      <c r="O9" s="80">
        <v>3600</v>
      </c>
      <c r="P9" s="8" t="s">
        <v>825</v>
      </c>
      <c r="Q9" s="11">
        <v>3600</v>
      </c>
      <c r="R9" s="8" t="s">
        <v>318</v>
      </c>
      <c r="S9" s="11">
        <v>3950</v>
      </c>
      <c r="T9" s="8" t="s">
        <v>826</v>
      </c>
      <c r="U9" s="11">
        <v>3940</v>
      </c>
      <c r="V9" s="8" t="s">
        <v>827</v>
      </c>
      <c r="W9" s="11">
        <v>3750</v>
      </c>
      <c r="X9" s="8" t="s">
        <v>318</v>
      </c>
      <c r="Y9" s="11">
        <v>4000</v>
      </c>
      <c r="Z9" s="8" t="s">
        <v>828</v>
      </c>
      <c r="AA9" s="11">
        <v>4000</v>
      </c>
      <c r="AB9" s="8" t="s">
        <v>829</v>
      </c>
      <c r="AC9" s="11">
        <v>4000</v>
      </c>
      <c r="AD9" s="8" t="s">
        <v>830</v>
      </c>
      <c r="AE9" s="11">
        <v>3800</v>
      </c>
      <c r="AF9" s="8" t="s">
        <v>831</v>
      </c>
      <c r="AG9" s="11">
        <v>3600</v>
      </c>
      <c r="AH9" s="8" t="s">
        <v>832</v>
      </c>
      <c r="AI9" s="11">
        <v>3720</v>
      </c>
      <c r="AJ9" s="8" t="s">
        <v>318</v>
      </c>
      <c r="AK9" s="11">
        <v>3800</v>
      </c>
      <c r="AL9" s="8" t="s">
        <v>833</v>
      </c>
      <c r="AM9" s="11">
        <v>3600</v>
      </c>
      <c r="AN9" s="8" t="s">
        <v>318</v>
      </c>
      <c r="AO9" s="11">
        <v>3600</v>
      </c>
      <c r="AP9" s="8" t="s">
        <v>834</v>
      </c>
      <c r="AQ9" s="11">
        <v>3600</v>
      </c>
      <c r="AR9" s="8" t="s">
        <v>318</v>
      </c>
      <c r="AS9" s="3" t="s">
        <v>664</v>
      </c>
    </row>
    <row r="10" spans="2:129" x14ac:dyDescent="0.2">
      <c r="B10" s="130">
        <v>4</v>
      </c>
      <c r="C10" s="16" t="s">
        <v>835</v>
      </c>
      <c r="D10" s="58" t="s">
        <v>800</v>
      </c>
      <c r="E10" s="58"/>
      <c r="F10" s="16" t="s">
        <v>836</v>
      </c>
      <c r="G10" s="22">
        <v>2560</v>
      </c>
      <c r="H10" s="81" t="s">
        <v>837</v>
      </c>
      <c r="I10" s="18">
        <v>3243</v>
      </c>
      <c r="J10" s="8" t="s">
        <v>838</v>
      </c>
      <c r="K10" s="18">
        <v>3243</v>
      </c>
      <c r="L10" s="8" t="s">
        <v>839</v>
      </c>
      <c r="M10" s="18">
        <v>3243</v>
      </c>
      <c r="N10" s="8" t="s">
        <v>840</v>
      </c>
      <c r="O10" s="11">
        <v>3243</v>
      </c>
      <c r="P10" s="8" t="s">
        <v>841</v>
      </c>
      <c r="Q10" s="80">
        <v>3243</v>
      </c>
      <c r="R10" s="8" t="s">
        <v>842</v>
      </c>
      <c r="S10" s="11">
        <v>3450</v>
      </c>
      <c r="T10" s="8" t="s">
        <v>843</v>
      </c>
      <c r="U10" s="11">
        <v>3600</v>
      </c>
      <c r="V10" s="8" t="s">
        <v>844</v>
      </c>
      <c r="W10" s="11">
        <v>3450</v>
      </c>
      <c r="X10" s="8" t="s">
        <v>845</v>
      </c>
      <c r="Y10" s="11">
        <v>3600</v>
      </c>
      <c r="Z10" s="8" t="s">
        <v>846</v>
      </c>
      <c r="AA10" s="11">
        <v>3600</v>
      </c>
      <c r="AB10" s="8" t="s">
        <v>847</v>
      </c>
      <c r="AC10" s="11">
        <v>2943</v>
      </c>
      <c r="AD10" s="8" t="s">
        <v>848</v>
      </c>
      <c r="AE10" s="11">
        <v>3243</v>
      </c>
      <c r="AF10" s="8" t="s">
        <v>849</v>
      </c>
      <c r="AG10" s="11">
        <v>3243</v>
      </c>
      <c r="AH10" s="8" t="s">
        <v>850</v>
      </c>
      <c r="AI10" s="11">
        <v>3450</v>
      </c>
      <c r="AJ10" s="8" t="s">
        <v>851</v>
      </c>
      <c r="AK10" s="11">
        <v>3243</v>
      </c>
      <c r="AL10" s="8" t="s">
        <v>852</v>
      </c>
      <c r="AM10" s="11">
        <v>3450</v>
      </c>
      <c r="AN10" s="8" t="s">
        <v>853</v>
      </c>
      <c r="AO10" s="11">
        <v>3243</v>
      </c>
      <c r="AP10" s="8" t="s">
        <v>854</v>
      </c>
      <c r="AQ10" s="11">
        <v>3450</v>
      </c>
      <c r="AR10" s="8" t="s">
        <v>855</v>
      </c>
      <c r="AS10" s="3" t="s">
        <v>664</v>
      </c>
    </row>
    <row r="11" spans="2:129" x14ac:dyDescent="0.2">
      <c r="B11" s="128">
        <v>5</v>
      </c>
      <c r="C11" s="16" t="s">
        <v>856</v>
      </c>
      <c r="D11" s="58" t="s">
        <v>800</v>
      </c>
      <c r="E11" s="58"/>
      <c r="F11" s="1" t="s">
        <v>804</v>
      </c>
      <c r="G11" s="8">
        <v>1600</v>
      </c>
      <c r="H11" s="8" t="s">
        <v>318</v>
      </c>
      <c r="I11" s="18">
        <v>1725</v>
      </c>
      <c r="J11" s="18" t="s">
        <v>805</v>
      </c>
      <c r="K11" s="80">
        <v>2760</v>
      </c>
      <c r="L11" s="8" t="s">
        <v>806</v>
      </c>
      <c r="M11" s="80">
        <v>2760</v>
      </c>
      <c r="N11" s="8" t="s">
        <v>807</v>
      </c>
      <c r="O11" s="11">
        <v>2760</v>
      </c>
      <c r="P11" s="8" t="s">
        <v>808</v>
      </c>
      <c r="Q11" s="8">
        <v>2760</v>
      </c>
      <c r="R11" s="8" t="s">
        <v>809</v>
      </c>
      <c r="S11" s="8">
        <v>2760</v>
      </c>
      <c r="T11" s="8" t="s">
        <v>809</v>
      </c>
      <c r="U11" s="8">
        <v>2760</v>
      </c>
      <c r="V11" s="8" t="s">
        <v>810</v>
      </c>
      <c r="W11" s="8">
        <v>2760</v>
      </c>
      <c r="X11" s="8" t="s">
        <v>810</v>
      </c>
      <c r="Y11" s="11">
        <v>2910</v>
      </c>
      <c r="Z11" s="8" t="s">
        <v>811</v>
      </c>
      <c r="AA11" s="11">
        <v>3048</v>
      </c>
      <c r="AB11" s="8" t="s">
        <v>812</v>
      </c>
      <c r="AC11" s="11">
        <v>2760</v>
      </c>
      <c r="AD11" s="8" t="s">
        <v>813</v>
      </c>
      <c r="AE11" s="11">
        <v>2760</v>
      </c>
      <c r="AF11" s="8" t="s">
        <v>814</v>
      </c>
      <c r="AG11" s="11">
        <v>2910</v>
      </c>
      <c r="AH11" s="8" t="s">
        <v>815</v>
      </c>
      <c r="AI11" s="11">
        <v>2760</v>
      </c>
      <c r="AJ11" s="8" t="s">
        <v>816</v>
      </c>
      <c r="AK11" s="11">
        <v>2910</v>
      </c>
      <c r="AL11" s="8" t="s">
        <v>817</v>
      </c>
      <c r="AM11" s="11">
        <v>2760</v>
      </c>
      <c r="AN11" s="8" t="s">
        <v>818</v>
      </c>
      <c r="AO11" s="11">
        <v>2910</v>
      </c>
      <c r="AP11" s="8" t="s">
        <v>819</v>
      </c>
      <c r="AQ11" s="11">
        <v>2760</v>
      </c>
      <c r="AR11" s="8" t="s">
        <v>820</v>
      </c>
      <c r="AS11" s="3" t="s">
        <v>664</v>
      </c>
    </row>
    <row r="12" spans="2:129" ht="14.25" customHeight="1" x14ac:dyDescent="0.2">
      <c r="B12" s="1">
        <v>7</v>
      </c>
      <c r="C12" s="1" t="s">
        <v>857</v>
      </c>
      <c r="D12" s="58" t="s">
        <v>800</v>
      </c>
      <c r="E12" s="58"/>
      <c r="F12" s="16" t="s">
        <v>374</v>
      </c>
      <c r="G12" s="18">
        <v>3200</v>
      </c>
      <c r="H12" s="81" t="s">
        <v>858</v>
      </c>
      <c r="I12" s="18">
        <v>3450</v>
      </c>
      <c r="J12" s="8" t="s">
        <v>859</v>
      </c>
      <c r="K12" s="80">
        <v>3243</v>
      </c>
      <c r="L12" s="8" t="s">
        <v>859</v>
      </c>
      <c r="M12" s="11">
        <v>3243</v>
      </c>
      <c r="N12" s="8" t="s">
        <v>860</v>
      </c>
      <c r="O12" s="11">
        <v>3243</v>
      </c>
      <c r="P12" s="8" t="s">
        <v>861</v>
      </c>
      <c r="Q12" s="11">
        <v>3243</v>
      </c>
      <c r="R12" s="8" t="s">
        <v>862</v>
      </c>
      <c r="S12" s="11">
        <v>3243</v>
      </c>
      <c r="T12" s="8" t="s">
        <v>863</v>
      </c>
      <c r="U12" s="11">
        <v>3243</v>
      </c>
      <c r="V12" s="8" t="s">
        <v>864</v>
      </c>
      <c r="W12" s="11">
        <v>3243</v>
      </c>
      <c r="X12" s="8" t="s">
        <v>865</v>
      </c>
      <c r="Y12" s="11">
        <v>3243</v>
      </c>
      <c r="Z12" s="8" t="s">
        <v>866</v>
      </c>
      <c r="AA12" s="11">
        <v>3243</v>
      </c>
      <c r="AB12" s="8" t="s">
        <v>867</v>
      </c>
      <c r="AC12" s="11">
        <v>3243</v>
      </c>
      <c r="AD12" s="8" t="s">
        <v>868</v>
      </c>
      <c r="AE12" s="11">
        <v>3450</v>
      </c>
      <c r="AF12" s="8" t="s">
        <v>869</v>
      </c>
      <c r="AG12" s="11">
        <v>3450</v>
      </c>
      <c r="AH12" s="8" t="s">
        <v>870</v>
      </c>
      <c r="AI12" s="11">
        <v>3243</v>
      </c>
      <c r="AJ12" s="8" t="s">
        <v>871</v>
      </c>
      <c r="AK12" s="11">
        <v>3243</v>
      </c>
      <c r="AL12" s="8" t="s">
        <v>872</v>
      </c>
      <c r="AM12" s="11">
        <v>3243</v>
      </c>
      <c r="AN12" s="8" t="s">
        <v>873</v>
      </c>
      <c r="AO12" s="11">
        <v>3243</v>
      </c>
      <c r="AP12" s="8" t="s">
        <v>874</v>
      </c>
      <c r="AQ12" s="11">
        <v>3243</v>
      </c>
      <c r="AR12" s="8" t="s">
        <v>875</v>
      </c>
      <c r="AS12" s="3" t="s">
        <v>664</v>
      </c>
    </row>
    <row r="13" spans="2:129" x14ac:dyDescent="0.2">
      <c r="B13" s="1">
        <v>8</v>
      </c>
      <c r="C13" s="1" t="s">
        <v>801</v>
      </c>
      <c r="D13" s="58" t="s">
        <v>800</v>
      </c>
      <c r="E13" s="58"/>
      <c r="F13" s="1" t="s">
        <v>801</v>
      </c>
      <c r="G13" s="18">
        <v>2560</v>
      </c>
      <c r="H13" s="81" t="s">
        <v>876</v>
      </c>
      <c r="I13" s="53">
        <v>3650</v>
      </c>
      <c r="J13" s="8" t="s">
        <v>877</v>
      </c>
      <c r="K13" s="80">
        <v>3822.5</v>
      </c>
      <c r="L13" s="8" t="s">
        <v>878</v>
      </c>
      <c r="M13" s="80">
        <v>3650</v>
      </c>
      <c r="N13" s="24" t="s">
        <v>879</v>
      </c>
      <c r="O13" s="11">
        <v>3772.5</v>
      </c>
      <c r="P13" s="24" t="s">
        <v>880</v>
      </c>
      <c r="Q13" s="11">
        <v>3772.5</v>
      </c>
      <c r="R13" s="8" t="s">
        <v>881</v>
      </c>
      <c r="S13" s="11">
        <v>4117.5</v>
      </c>
      <c r="T13" s="8" t="s">
        <v>882</v>
      </c>
      <c r="U13" s="11">
        <v>3945</v>
      </c>
      <c r="V13" s="8" t="s">
        <v>882</v>
      </c>
      <c r="W13" s="11">
        <v>3450</v>
      </c>
      <c r="X13" s="8" t="s">
        <v>883</v>
      </c>
      <c r="Y13" s="11">
        <v>3450</v>
      </c>
      <c r="Z13" s="8" t="s">
        <v>883</v>
      </c>
      <c r="AA13" s="11">
        <v>3450</v>
      </c>
      <c r="AB13" s="8" t="s">
        <v>883</v>
      </c>
      <c r="AC13" s="11">
        <v>3450</v>
      </c>
      <c r="AD13" s="8" t="s">
        <v>883</v>
      </c>
      <c r="AE13" s="11">
        <v>3450</v>
      </c>
      <c r="AF13" s="8" t="s">
        <v>884</v>
      </c>
      <c r="AG13" s="11">
        <v>3450</v>
      </c>
      <c r="AH13" s="8" t="s">
        <v>884</v>
      </c>
      <c r="AI13" s="11">
        <v>3450</v>
      </c>
      <c r="AJ13" s="8" t="s">
        <v>884</v>
      </c>
      <c r="AK13" s="11">
        <v>3450</v>
      </c>
      <c r="AL13" s="8" t="s">
        <v>884</v>
      </c>
      <c r="AM13" s="11">
        <v>3450</v>
      </c>
      <c r="AN13" s="8" t="s">
        <v>884</v>
      </c>
      <c r="AO13" s="11">
        <v>3450</v>
      </c>
      <c r="AP13" s="8" t="s">
        <v>884</v>
      </c>
      <c r="AQ13" s="11">
        <v>3450</v>
      </c>
      <c r="AR13" s="8" t="s">
        <v>884</v>
      </c>
      <c r="AS13" s="3" t="s">
        <v>664</v>
      </c>
    </row>
    <row r="14" spans="2:129" ht="15" x14ac:dyDescent="0.25">
      <c r="B14" s="1">
        <v>9</v>
      </c>
      <c r="C14" s="1" t="s">
        <v>885</v>
      </c>
      <c r="D14" s="58" t="s">
        <v>800</v>
      </c>
      <c r="E14" s="58"/>
      <c r="F14" s="1" t="s">
        <v>822</v>
      </c>
      <c r="G14" s="18">
        <v>2600</v>
      </c>
      <c r="H14" s="81" t="s">
        <v>318</v>
      </c>
      <c r="I14" s="18">
        <v>3500</v>
      </c>
      <c r="J14" s="8" t="s">
        <v>886</v>
      </c>
      <c r="K14" s="80">
        <v>3000</v>
      </c>
      <c r="L14" s="112" t="s">
        <v>887</v>
      </c>
      <c r="M14" s="80">
        <v>3600</v>
      </c>
      <c r="N14" s="8" t="s">
        <v>318</v>
      </c>
      <c r="O14" s="80">
        <v>3600</v>
      </c>
      <c r="P14" s="8" t="s">
        <v>888</v>
      </c>
      <c r="Q14" s="11">
        <v>3600</v>
      </c>
      <c r="R14" s="8" t="s">
        <v>318</v>
      </c>
      <c r="S14" s="11">
        <v>3950</v>
      </c>
      <c r="T14" s="8" t="s">
        <v>889</v>
      </c>
      <c r="U14" s="11">
        <v>3300</v>
      </c>
      <c r="V14" s="8" t="s">
        <v>890</v>
      </c>
      <c r="W14" s="11">
        <v>4000</v>
      </c>
      <c r="X14" s="8" t="s">
        <v>891</v>
      </c>
      <c r="Y14" s="11">
        <v>4000</v>
      </c>
      <c r="Z14" s="8" t="s">
        <v>892</v>
      </c>
      <c r="AA14" s="11">
        <v>4000</v>
      </c>
      <c r="AB14" s="8" t="s">
        <v>893</v>
      </c>
      <c r="AC14" s="11">
        <v>3800</v>
      </c>
      <c r="AD14" s="8" t="s">
        <v>894</v>
      </c>
      <c r="AE14" s="11">
        <v>4000</v>
      </c>
      <c r="AF14" s="8" t="s">
        <v>318</v>
      </c>
      <c r="AG14" s="11">
        <v>4000</v>
      </c>
      <c r="AH14" s="8" t="s">
        <v>318</v>
      </c>
      <c r="AI14" s="11">
        <v>4000</v>
      </c>
      <c r="AJ14" s="8" t="s">
        <v>318</v>
      </c>
      <c r="AK14" s="11">
        <v>3800</v>
      </c>
      <c r="AL14" s="8" t="s">
        <v>318</v>
      </c>
      <c r="AM14" s="11">
        <v>4000</v>
      </c>
      <c r="AN14" s="8" t="s">
        <v>318</v>
      </c>
      <c r="AO14" s="11">
        <v>3500</v>
      </c>
      <c r="AP14" s="8" t="s">
        <v>895</v>
      </c>
      <c r="AQ14" s="11">
        <v>5475</v>
      </c>
      <c r="AR14" s="8" t="s">
        <v>896</v>
      </c>
      <c r="AS14" s="3" t="s">
        <v>664</v>
      </c>
    </row>
    <row r="15" spans="2:129" x14ac:dyDescent="0.2">
      <c r="B15" s="107">
        <v>10</v>
      </c>
      <c r="C15" s="1" t="s">
        <v>897</v>
      </c>
      <c r="D15" s="58" t="s">
        <v>898</v>
      </c>
      <c r="E15" s="58"/>
      <c r="F15" s="1" t="s">
        <v>899</v>
      </c>
      <c r="G15" s="18">
        <v>3200</v>
      </c>
      <c r="H15" s="81" t="s">
        <v>900</v>
      </c>
      <c r="I15" s="18">
        <v>4002</v>
      </c>
      <c r="J15" s="8" t="s">
        <v>901</v>
      </c>
      <c r="K15" s="80">
        <v>4002</v>
      </c>
      <c r="L15" s="8" t="s">
        <v>901</v>
      </c>
      <c r="M15" s="11">
        <v>4002</v>
      </c>
      <c r="N15" s="8" t="s">
        <v>901</v>
      </c>
      <c r="O15" s="11">
        <v>4002</v>
      </c>
      <c r="P15" s="8" t="s">
        <v>901</v>
      </c>
      <c r="Q15" s="11">
        <v>4002</v>
      </c>
      <c r="R15" s="8" t="s">
        <v>901</v>
      </c>
      <c r="S15" s="11">
        <v>4002</v>
      </c>
      <c r="T15" s="8" t="s">
        <v>902</v>
      </c>
      <c r="U15" s="11">
        <v>4002</v>
      </c>
      <c r="V15" s="8" t="s">
        <v>903</v>
      </c>
      <c r="W15" s="11">
        <v>4002</v>
      </c>
      <c r="X15" s="8" t="s">
        <v>903</v>
      </c>
      <c r="Y15" s="11">
        <v>4002</v>
      </c>
      <c r="Z15" s="8" t="s">
        <v>904</v>
      </c>
      <c r="AA15" s="11">
        <v>4002</v>
      </c>
      <c r="AB15" s="8" t="s">
        <v>904</v>
      </c>
      <c r="AC15" s="11">
        <v>4002</v>
      </c>
      <c r="AD15" s="8" t="s">
        <v>904</v>
      </c>
      <c r="AE15" s="11">
        <v>4002</v>
      </c>
      <c r="AF15" s="8" t="s">
        <v>904</v>
      </c>
      <c r="AG15" s="11">
        <v>4002</v>
      </c>
      <c r="AH15" s="8" t="s">
        <v>905</v>
      </c>
      <c r="AI15" s="11">
        <v>4002</v>
      </c>
      <c r="AJ15" s="8" t="s">
        <v>905</v>
      </c>
      <c r="AK15" s="11">
        <v>4002</v>
      </c>
      <c r="AL15" s="8" t="s">
        <v>905</v>
      </c>
      <c r="AM15" s="11">
        <v>4002</v>
      </c>
      <c r="AN15" s="8" t="s">
        <v>905</v>
      </c>
      <c r="AO15" s="11">
        <v>4002</v>
      </c>
      <c r="AP15" s="8" t="s">
        <v>905</v>
      </c>
      <c r="AQ15" s="11">
        <v>4002</v>
      </c>
      <c r="AR15" s="8" t="s">
        <v>905</v>
      </c>
      <c r="AS15" s="3" t="s">
        <v>664</v>
      </c>
    </row>
    <row r="16" spans="2:129" x14ac:dyDescent="0.2">
      <c r="B16" s="1">
        <v>12</v>
      </c>
      <c r="C16" s="1" t="s">
        <v>906</v>
      </c>
      <c r="D16" s="58" t="s">
        <v>907</v>
      </c>
      <c r="E16" s="58">
        <v>0</v>
      </c>
      <c r="F16" s="108" t="s">
        <v>908</v>
      </c>
      <c r="G16" s="8">
        <v>3200</v>
      </c>
      <c r="H16" s="8" t="s">
        <v>318</v>
      </c>
      <c r="I16" s="18">
        <v>3600</v>
      </c>
      <c r="J16" s="8" t="s">
        <v>318</v>
      </c>
      <c r="K16" s="80">
        <v>3600</v>
      </c>
      <c r="L16" s="8" t="s">
        <v>298</v>
      </c>
      <c r="M16" s="80">
        <v>3600</v>
      </c>
      <c r="N16" s="8" t="s">
        <v>298</v>
      </c>
      <c r="O16" s="11">
        <v>3780</v>
      </c>
      <c r="P16" s="8" t="s">
        <v>318</v>
      </c>
      <c r="Q16" s="11">
        <v>3600</v>
      </c>
      <c r="R16" s="8" t="s">
        <v>318</v>
      </c>
      <c r="S16" s="11">
        <v>3600</v>
      </c>
      <c r="T16" s="8" t="s">
        <v>318</v>
      </c>
      <c r="U16" s="11">
        <v>3450</v>
      </c>
      <c r="V16" s="8" t="s">
        <v>318</v>
      </c>
      <c r="W16" s="11">
        <v>3450</v>
      </c>
      <c r="X16" s="8" t="s">
        <v>318</v>
      </c>
      <c r="Y16" s="11">
        <v>3450</v>
      </c>
      <c r="Z16" s="8" t="s">
        <v>909</v>
      </c>
      <c r="AA16" s="11">
        <v>3450</v>
      </c>
      <c r="AB16" s="8" t="s">
        <v>910</v>
      </c>
      <c r="AC16" s="11">
        <v>3450</v>
      </c>
      <c r="AD16" s="8" t="s">
        <v>318</v>
      </c>
      <c r="AE16" s="11">
        <v>3450</v>
      </c>
      <c r="AF16" s="8" t="s">
        <v>911</v>
      </c>
      <c r="AG16" s="11">
        <v>3450</v>
      </c>
      <c r="AH16" s="8" t="s">
        <v>912</v>
      </c>
      <c r="AI16" s="11">
        <v>3450</v>
      </c>
      <c r="AJ16" s="8" t="s">
        <v>913</v>
      </c>
      <c r="AK16" s="11">
        <v>3450</v>
      </c>
      <c r="AL16" s="8" t="s">
        <v>914</v>
      </c>
      <c r="AM16" s="11">
        <v>3600</v>
      </c>
      <c r="AN16" s="8" t="s">
        <v>915</v>
      </c>
      <c r="AO16" s="11">
        <v>3600</v>
      </c>
      <c r="AP16" s="8" t="s">
        <v>916</v>
      </c>
      <c r="AQ16" s="11">
        <v>3600</v>
      </c>
      <c r="AR16" s="8" t="s">
        <v>917</v>
      </c>
      <c r="AS16" s="3" t="s">
        <v>918</v>
      </c>
    </row>
    <row r="17" spans="1:129" x14ac:dyDescent="0.2">
      <c r="B17" s="1">
        <v>13</v>
      </c>
      <c r="C17" s="1" t="s">
        <v>919</v>
      </c>
      <c r="D17" s="58" t="s">
        <v>800</v>
      </c>
      <c r="E17" s="58"/>
      <c r="F17" s="16" t="s">
        <v>836</v>
      </c>
      <c r="G17" s="18">
        <v>3200</v>
      </c>
      <c r="H17" s="81" t="s">
        <v>900</v>
      </c>
      <c r="I17" s="18">
        <v>4002</v>
      </c>
      <c r="J17" s="8" t="s">
        <v>901</v>
      </c>
      <c r="K17" s="80">
        <v>4002</v>
      </c>
      <c r="L17" s="8" t="s">
        <v>901</v>
      </c>
      <c r="M17" s="11">
        <v>4002</v>
      </c>
      <c r="N17" s="8" t="s">
        <v>901</v>
      </c>
      <c r="O17" s="11">
        <v>4002</v>
      </c>
      <c r="P17" s="8" t="s">
        <v>901</v>
      </c>
      <c r="Q17" s="11">
        <v>4002</v>
      </c>
      <c r="R17" s="8" t="s">
        <v>901</v>
      </c>
      <c r="S17" s="11">
        <v>4002</v>
      </c>
      <c r="T17" s="8" t="s">
        <v>902</v>
      </c>
      <c r="U17" s="11">
        <v>4002</v>
      </c>
      <c r="V17" s="8" t="s">
        <v>903</v>
      </c>
      <c r="W17" s="11">
        <v>4002</v>
      </c>
      <c r="X17" s="8" t="s">
        <v>903</v>
      </c>
      <c r="Y17" s="11">
        <v>4002</v>
      </c>
      <c r="Z17" s="8" t="s">
        <v>904</v>
      </c>
      <c r="AA17" s="11">
        <v>4002</v>
      </c>
      <c r="AB17" s="8" t="s">
        <v>904</v>
      </c>
      <c r="AC17" s="11">
        <v>4002</v>
      </c>
      <c r="AD17" s="8" t="s">
        <v>904</v>
      </c>
      <c r="AE17" s="11">
        <v>4002</v>
      </c>
      <c r="AF17" s="8" t="s">
        <v>904</v>
      </c>
      <c r="AG17" s="11">
        <v>3243</v>
      </c>
      <c r="AH17" s="8" t="s">
        <v>920</v>
      </c>
      <c r="AI17" s="11">
        <v>3243</v>
      </c>
      <c r="AJ17" s="8" t="s">
        <v>318</v>
      </c>
      <c r="AK17" s="11"/>
      <c r="AL17" s="8"/>
      <c r="AM17" s="11"/>
      <c r="AN17" s="8"/>
      <c r="AO17" s="11"/>
      <c r="AP17" s="8"/>
      <c r="AQ17" s="11"/>
      <c r="AR17" s="8"/>
      <c r="AS17" s="1"/>
      <c r="AT17" s="1"/>
      <c r="AU17" s="108" t="s">
        <v>921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</row>
    <row r="18" spans="1:129" x14ac:dyDescent="0.2">
      <c r="B18" s="130">
        <v>14</v>
      </c>
      <c r="C18" s="16" t="s">
        <v>836</v>
      </c>
      <c r="D18" s="58" t="s">
        <v>800</v>
      </c>
      <c r="E18" s="58"/>
      <c r="F18" s="16" t="s">
        <v>836</v>
      </c>
      <c r="G18" s="22">
        <v>2560</v>
      </c>
      <c r="H18" s="81" t="s">
        <v>837</v>
      </c>
      <c r="I18" s="18">
        <v>3243</v>
      </c>
      <c r="J18" s="8" t="s">
        <v>838</v>
      </c>
      <c r="K18" s="18">
        <v>3243</v>
      </c>
      <c r="L18" s="8" t="s">
        <v>839</v>
      </c>
      <c r="M18" s="18">
        <v>3243</v>
      </c>
      <c r="N18" s="8" t="s">
        <v>840</v>
      </c>
      <c r="O18" s="11">
        <v>3243</v>
      </c>
      <c r="P18" s="8" t="s">
        <v>841</v>
      </c>
      <c r="Q18" s="80">
        <v>3243</v>
      </c>
      <c r="R18" s="8" t="s">
        <v>842</v>
      </c>
      <c r="S18" s="11">
        <v>3450</v>
      </c>
      <c r="T18" s="8" t="s">
        <v>843</v>
      </c>
      <c r="U18" s="11">
        <v>3600</v>
      </c>
      <c r="V18" s="8" t="s">
        <v>844</v>
      </c>
      <c r="W18" s="11">
        <v>3450</v>
      </c>
      <c r="X18" s="8" t="s">
        <v>845</v>
      </c>
      <c r="Y18" s="11">
        <v>3600</v>
      </c>
      <c r="Z18" s="8" t="s">
        <v>846</v>
      </c>
      <c r="AA18" s="11">
        <v>3600</v>
      </c>
      <c r="AB18" s="8" t="s">
        <v>847</v>
      </c>
      <c r="AC18" s="11">
        <v>2943</v>
      </c>
      <c r="AD18" s="8" t="s">
        <v>848</v>
      </c>
      <c r="AE18" s="11">
        <v>3243</v>
      </c>
      <c r="AF18" s="8" t="s">
        <v>849</v>
      </c>
      <c r="AG18" s="11">
        <v>3243</v>
      </c>
      <c r="AH18" s="8" t="s">
        <v>850</v>
      </c>
      <c r="AI18" s="11">
        <v>3450</v>
      </c>
      <c r="AJ18" s="8" t="s">
        <v>851</v>
      </c>
      <c r="AK18" s="11">
        <v>3243</v>
      </c>
      <c r="AL18" s="8" t="s">
        <v>852</v>
      </c>
      <c r="AM18" s="11">
        <v>3450</v>
      </c>
      <c r="AN18" s="8" t="s">
        <v>853</v>
      </c>
      <c r="AO18" s="11">
        <v>3243</v>
      </c>
      <c r="AP18" s="8" t="s">
        <v>854</v>
      </c>
      <c r="AQ18" s="11">
        <v>3450</v>
      </c>
      <c r="AR18" s="8" t="s">
        <v>855</v>
      </c>
      <c r="AS18" s="1" t="s">
        <v>664</v>
      </c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</row>
    <row r="19" spans="1:129" x14ac:dyDescent="0.2">
      <c r="C19" s="14" t="s">
        <v>60</v>
      </c>
      <c r="D19" s="14"/>
      <c r="E19" s="14"/>
      <c r="F19" s="14"/>
      <c r="G19" s="15">
        <f>SUM(G7:G18)</f>
        <v>32080</v>
      </c>
      <c r="H19" s="15" t="s">
        <v>187</v>
      </c>
      <c r="I19" s="15">
        <f t="shared" ref="I19:AC19" si="0">SUM(I7:I18)</f>
        <v>41040</v>
      </c>
      <c r="J19" s="15">
        <f t="shared" si="0"/>
        <v>0</v>
      </c>
      <c r="K19" s="15">
        <f t="shared" si="0"/>
        <v>42075.5</v>
      </c>
      <c r="L19" s="15">
        <f t="shared" si="0"/>
        <v>0</v>
      </c>
      <c r="M19" s="15">
        <f t="shared" si="0"/>
        <v>43103</v>
      </c>
      <c r="N19" s="15">
        <f t="shared" si="0"/>
        <v>0</v>
      </c>
      <c r="O19" s="15">
        <f t="shared" si="0"/>
        <v>43405.5</v>
      </c>
      <c r="P19" s="15">
        <f t="shared" si="0"/>
        <v>0</v>
      </c>
      <c r="Q19" s="15">
        <f t="shared" si="0"/>
        <v>43225.5</v>
      </c>
      <c r="R19" s="15">
        <f t="shared" si="0"/>
        <v>0</v>
      </c>
      <c r="S19" s="15">
        <f t="shared" si="0"/>
        <v>44684.5</v>
      </c>
      <c r="T19" s="15">
        <f t="shared" si="0"/>
        <v>0</v>
      </c>
      <c r="U19" s="15">
        <f t="shared" si="0"/>
        <v>44002</v>
      </c>
      <c r="V19" s="15">
        <f t="shared" si="0"/>
        <v>0</v>
      </c>
      <c r="W19" s="15">
        <f t="shared" si="0"/>
        <v>43717</v>
      </c>
      <c r="X19" s="15">
        <f t="shared" si="0"/>
        <v>0</v>
      </c>
      <c r="Y19" s="15">
        <f t="shared" si="0"/>
        <v>44667</v>
      </c>
      <c r="Z19" s="15">
        <f t="shared" si="0"/>
        <v>0</v>
      </c>
      <c r="AA19" s="15">
        <f t="shared" si="0"/>
        <v>44843</v>
      </c>
      <c r="AB19" s="15">
        <f t="shared" si="0"/>
        <v>0</v>
      </c>
      <c r="AC19" s="15">
        <f t="shared" si="0"/>
        <v>42878</v>
      </c>
      <c r="AD19" s="15">
        <f>SUM(AD10:AD18)</f>
        <v>0</v>
      </c>
      <c r="AE19" s="15">
        <f t="shared" ref="AE19:AQ19" si="1">SUM(AE7:AE18)</f>
        <v>41932.5</v>
      </c>
      <c r="AF19" s="15">
        <f t="shared" si="1"/>
        <v>0</v>
      </c>
      <c r="AG19" s="15">
        <f t="shared" si="1"/>
        <v>41101</v>
      </c>
      <c r="AH19" s="15">
        <f t="shared" si="1"/>
        <v>0</v>
      </c>
      <c r="AI19" s="15">
        <f t="shared" si="1"/>
        <v>41300.5</v>
      </c>
      <c r="AJ19" s="15">
        <f t="shared" si="1"/>
        <v>0</v>
      </c>
      <c r="AK19" s="15">
        <f t="shared" si="1"/>
        <v>37298.5</v>
      </c>
      <c r="AL19" s="15">
        <f t="shared" si="1"/>
        <v>0</v>
      </c>
      <c r="AM19" s="15">
        <f t="shared" si="1"/>
        <v>37558</v>
      </c>
      <c r="AN19" s="15">
        <f t="shared" si="1"/>
        <v>0</v>
      </c>
      <c r="AO19" s="15">
        <f t="shared" si="1"/>
        <v>36944</v>
      </c>
      <c r="AP19" s="15">
        <f t="shared" si="1"/>
        <v>0</v>
      </c>
      <c r="AQ19" s="15">
        <f t="shared" si="1"/>
        <v>39033</v>
      </c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</row>
    <row r="21" spans="1:129" ht="13.5" customHeight="1" x14ac:dyDescent="0.2"/>
    <row r="22" spans="1:129" x14ac:dyDescent="0.2">
      <c r="Q22" s="3" t="s">
        <v>922</v>
      </c>
      <c r="S22" s="11"/>
      <c r="T22" s="65"/>
      <c r="U22" s="1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</row>
    <row r="23" spans="1:129" x14ac:dyDescent="0.2">
      <c r="G23" s="22"/>
      <c r="H23" s="8"/>
      <c r="I23" s="18"/>
      <c r="J23" s="8"/>
      <c r="K23" s="8"/>
      <c r="L23" s="8"/>
      <c r="M23" s="8"/>
      <c r="N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J23" s="8"/>
      <c r="AK23" s="8"/>
      <c r="AL23" s="8"/>
      <c r="AM23" s="8"/>
      <c r="AN23" s="8"/>
      <c r="AO23" s="8"/>
      <c r="AP23" s="8"/>
      <c r="AQ23" s="8"/>
      <c r="AR23" s="8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</row>
    <row r="24" spans="1:129" x14ac:dyDescent="0.2"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</row>
    <row r="25" spans="1:129" x14ac:dyDescent="0.2">
      <c r="C25" s="108" t="s">
        <v>532</v>
      </c>
    </row>
    <row r="26" spans="1:129" s="107" customFormat="1" x14ac:dyDescent="0.2">
      <c r="B26" s="107">
        <v>6</v>
      </c>
      <c r="C26" s="107" t="s">
        <v>923</v>
      </c>
      <c r="D26" s="131" t="s">
        <v>684</v>
      </c>
      <c r="E26" s="131"/>
      <c r="F26" s="107" t="s">
        <v>924</v>
      </c>
      <c r="G26" s="132">
        <v>3200</v>
      </c>
      <c r="H26" s="133" t="s">
        <v>318</v>
      </c>
      <c r="I26" s="134">
        <v>3450</v>
      </c>
      <c r="J26" s="135"/>
      <c r="K26" s="837" t="s">
        <v>925</v>
      </c>
      <c r="L26" s="837"/>
      <c r="M26" s="837"/>
      <c r="N26" s="837"/>
      <c r="O26" s="837"/>
      <c r="P26" s="135"/>
      <c r="Q26" s="136"/>
      <c r="R26" s="135"/>
      <c r="S26" s="837"/>
      <c r="T26" s="837"/>
      <c r="U26" s="837"/>
      <c r="V26" s="837"/>
      <c r="W26" s="837"/>
      <c r="X26" s="135"/>
      <c r="Y26" s="136"/>
      <c r="Z26" s="135"/>
      <c r="AA26" s="136"/>
      <c r="AB26" s="135"/>
      <c r="AC26" s="136"/>
      <c r="AD26" s="135"/>
      <c r="AE26" s="136"/>
      <c r="AF26" s="135"/>
      <c r="AG26" s="136"/>
      <c r="AH26" s="135"/>
      <c r="AI26" s="137"/>
      <c r="AJ26" s="135"/>
      <c r="AK26" s="136"/>
      <c r="AL26" s="135"/>
      <c r="AM26" s="136"/>
      <c r="AN26" s="135"/>
      <c r="AO26" s="136"/>
      <c r="AP26" s="135"/>
      <c r="AQ26" s="136"/>
      <c r="AR26" s="135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</row>
    <row r="27" spans="1:129" x14ac:dyDescent="0.2">
      <c r="B27" s="1">
        <v>11</v>
      </c>
      <c r="C27" s="1" t="s">
        <v>926</v>
      </c>
      <c r="D27" s="58" t="s">
        <v>684</v>
      </c>
      <c r="E27" s="58"/>
      <c r="F27" s="1" t="s">
        <v>927</v>
      </c>
      <c r="G27" s="11">
        <v>3200</v>
      </c>
      <c r="H27" s="81" t="s">
        <v>928</v>
      </c>
      <c r="I27" s="11" t="s">
        <v>929</v>
      </c>
      <c r="J27" s="8"/>
      <c r="K27" s="80"/>
      <c r="L27" s="8"/>
      <c r="M27" s="80"/>
      <c r="N27" s="8"/>
      <c r="O27" s="11"/>
      <c r="P27" s="8"/>
      <c r="Q27" s="11"/>
      <c r="R27" s="8"/>
      <c r="S27" s="11"/>
      <c r="T27" s="8"/>
      <c r="U27" s="11"/>
      <c r="V27" s="8"/>
      <c r="W27" s="11"/>
      <c r="X27" s="8"/>
      <c r="Y27" s="11"/>
      <c r="Z27" s="8"/>
      <c r="AA27" s="11"/>
      <c r="AB27" s="8"/>
      <c r="AC27" s="11"/>
      <c r="AD27" s="8"/>
      <c r="AE27" s="11"/>
      <c r="AF27" s="8"/>
      <c r="AG27" s="11"/>
      <c r="AH27" s="8"/>
      <c r="AI27" s="11"/>
      <c r="AJ27" s="8"/>
      <c r="AK27" s="11"/>
      <c r="AL27" s="8"/>
      <c r="AM27" s="11"/>
      <c r="AN27" s="8"/>
      <c r="AO27" s="11"/>
      <c r="AP27" s="8"/>
      <c r="AQ27" s="11"/>
      <c r="AR27" s="8"/>
    </row>
    <row r="28" spans="1:129" x14ac:dyDescent="0.2">
      <c r="A28" s="1" t="s">
        <v>528</v>
      </c>
      <c r="B28" s="1">
        <v>19</v>
      </c>
      <c r="C28" s="1" t="s">
        <v>529</v>
      </c>
      <c r="D28" s="58" t="s">
        <v>270</v>
      </c>
      <c r="E28" s="58">
        <v>2015</v>
      </c>
      <c r="F28" s="1" t="s">
        <v>530</v>
      </c>
      <c r="G28" s="18">
        <v>3200</v>
      </c>
      <c r="H28" s="8" t="s">
        <v>531</v>
      </c>
      <c r="I28" s="18"/>
      <c r="J28" s="8" t="s">
        <v>929</v>
      </c>
      <c r="K28" s="57"/>
      <c r="L28" s="8"/>
      <c r="M28" s="11"/>
      <c r="N28" s="8"/>
      <c r="O28" s="11"/>
      <c r="P28" s="8"/>
      <c r="Q28" s="11"/>
      <c r="R28" s="8"/>
      <c r="S28" s="11"/>
      <c r="T28" s="8"/>
      <c r="U28" s="11"/>
      <c r="V28" s="8"/>
      <c r="W28" s="11"/>
      <c r="X28" s="8"/>
      <c r="Y28" s="11"/>
      <c r="Z28" s="8"/>
      <c r="AA28" s="11"/>
      <c r="AB28" s="8"/>
      <c r="AC28" s="11"/>
      <c r="AD28" s="8"/>
      <c r="AE28" s="11"/>
      <c r="AF28" s="8"/>
      <c r="AG28" s="11"/>
      <c r="AH28" s="8"/>
      <c r="AI28" s="11"/>
      <c r="AJ28" s="8"/>
      <c r="AK28" s="11"/>
      <c r="AL28" s="8"/>
      <c r="AM28" s="11"/>
      <c r="AN28" s="8"/>
      <c r="AO28" s="11"/>
      <c r="AP28" s="8"/>
      <c r="AQ28" s="11"/>
      <c r="AR28" s="8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</row>
    <row r="29" spans="1:129" x14ac:dyDescent="0.2">
      <c r="F29" s="26"/>
      <c r="G29" s="18"/>
      <c r="H29" s="8"/>
      <c r="I29" s="53"/>
      <c r="J29" s="8"/>
      <c r="K29" s="11"/>
      <c r="L29" s="8"/>
      <c r="M29" s="11"/>
      <c r="N29" s="8"/>
      <c r="O29" s="11"/>
      <c r="P29" s="8"/>
      <c r="Q29" s="11"/>
      <c r="R29" s="8"/>
      <c r="S29" s="11"/>
      <c r="T29" s="8"/>
      <c r="U29" s="11"/>
      <c r="V29" s="8"/>
      <c r="W29" s="11"/>
      <c r="X29" s="8"/>
      <c r="Y29" s="11"/>
      <c r="Z29" s="8"/>
      <c r="AA29" s="11"/>
      <c r="AB29" s="8"/>
      <c r="AC29" s="11"/>
      <c r="AD29" s="8"/>
      <c r="AE29" s="11"/>
      <c r="AF29" s="8"/>
      <c r="AG29" s="11"/>
      <c r="AH29" s="8"/>
      <c r="AI29" s="11"/>
      <c r="AJ29" s="8"/>
      <c r="AK29" s="11"/>
      <c r="AL29" s="8"/>
      <c r="AM29" s="11"/>
      <c r="AN29" s="8"/>
      <c r="AO29" s="11"/>
      <c r="AP29" s="8"/>
      <c r="AQ29" s="11"/>
      <c r="AR29" s="8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</row>
    <row r="30" spans="1:129" x14ac:dyDescent="0.2">
      <c r="G30" s="18"/>
      <c r="H30" s="8"/>
      <c r="I30" s="54"/>
      <c r="J30" s="8"/>
      <c r="K30" s="19"/>
      <c r="L30" s="8"/>
      <c r="M30" s="11"/>
      <c r="N30" s="8"/>
      <c r="O30" s="11"/>
      <c r="P30" s="8"/>
      <c r="Q30" s="11"/>
      <c r="R30" s="8"/>
      <c r="S30" s="11"/>
      <c r="T30" s="8"/>
      <c r="U30" s="11"/>
      <c r="V30" s="8"/>
      <c r="W30" s="11"/>
      <c r="X30" s="8"/>
      <c r="Y30" s="11"/>
      <c r="Z30" s="8"/>
      <c r="AA30" s="11"/>
      <c r="AB30" s="8"/>
      <c r="AC30" s="11"/>
      <c r="AD30" s="8"/>
      <c r="AE30" s="11"/>
      <c r="AF30" s="8"/>
      <c r="AG30" s="11"/>
      <c r="AH30" s="8"/>
      <c r="AI30" s="11"/>
      <c r="AJ30" s="8"/>
      <c r="AK30" s="11"/>
      <c r="AL30" s="8"/>
      <c r="AM30" s="11"/>
      <c r="AN30" s="8"/>
      <c r="AO30" s="11"/>
      <c r="AP30" s="8"/>
      <c r="AQ30" s="11"/>
      <c r="AR30" s="8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</row>
  </sheetData>
  <mergeCells count="7">
    <mergeCell ref="S26:W26"/>
    <mergeCell ref="B2:G2"/>
    <mergeCell ref="B3:G3"/>
    <mergeCell ref="H3:J3"/>
    <mergeCell ref="B4:G4"/>
    <mergeCell ref="H4:J4"/>
    <mergeCell ref="K26:O26"/>
  </mergeCells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-0.249977111117893"/>
  </sheetPr>
  <dimension ref="B2:Q31"/>
  <sheetViews>
    <sheetView topLeftCell="A13" workbookViewId="0">
      <selection activeCell="P25" sqref="P25"/>
    </sheetView>
  </sheetViews>
  <sheetFormatPr baseColWidth="10" defaultColWidth="11.42578125" defaultRowHeight="15" x14ac:dyDescent="0.25"/>
  <cols>
    <col min="2" max="2" width="18.5703125" customWidth="1"/>
    <col min="10" max="10" width="12.28515625" bestFit="1" customWidth="1"/>
    <col min="17" max="17" width="41.42578125" customWidth="1"/>
  </cols>
  <sheetData>
    <row r="2" spans="2:17" ht="15.75" thickBot="1" x14ac:dyDescent="0.3"/>
    <row r="3" spans="2:17" ht="16.5" thickBot="1" x14ac:dyDescent="0.3">
      <c r="B3" s="821" t="s">
        <v>128</v>
      </c>
      <c r="C3" s="822"/>
      <c r="D3" s="822"/>
      <c r="E3" s="822"/>
      <c r="F3" s="822"/>
      <c r="G3" s="822"/>
      <c r="H3" s="822"/>
      <c r="I3" s="822"/>
      <c r="J3" s="823"/>
      <c r="K3" s="87"/>
      <c r="N3" s="74" t="s">
        <v>274</v>
      </c>
    </row>
    <row r="4" spans="2:17" x14ac:dyDescent="0.25">
      <c r="B4" s="28"/>
      <c r="C4" s="29"/>
      <c r="D4" s="29"/>
      <c r="E4" s="29"/>
      <c r="F4" s="29"/>
      <c r="G4" s="29"/>
      <c r="H4" s="29"/>
      <c r="I4" s="29"/>
      <c r="J4" s="30"/>
      <c r="N4" s="833" t="s">
        <v>275</v>
      </c>
      <c r="O4" s="833"/>
      <c r="P4" s="833"/>
      <c r="Q4" s="833"/>
    </row>
    <row r="5" spans="2:17" x14ac:dyDescent="0.25">
      <c r="B5" s="824" t="s">
        <v>129</v>
      </c>
      <c r="C5" s="825"/>
      <c r="D5" s="825"/>
      <c r="E5" s="825"/>
      <c r="F5" s="10" t="s">
        <v>923</v>
      </c>
      <c r="G5" s="31"/>
      <c r="H5" s="31"/>
      <c r="I5" s="31"/>
      <c r="J5" s="32"/>
      <c r="K5" s="31"/>
      <c r="N5" s="833" t="s">
        <v>276</v>
      </c>
      <c r="O5" s="833"/>
      <c r="P5" s="833"/>
      <c r="Q5" s="833"/>
    </row>
    <row r="6" spans="2:17" ht="15.75" thickBot="1" x14ac:dyDescent="0.3">
      <c r="B6" s="826" t="s">
        <v>930</v>
      </c>
      <c r="C6" s="827"/>
      <c r="D6" s="827"/>
      <c r="E6" s="827"/>
      <c r="F6" s="827"/>
      <c r="G6" s="827"/>
      <c r="H6" s="827"/>
      <c r="I6" s="827"/>
      <c r="J6" s="828"/>
      <c r="K6" s="88"/>
      <c r="N6" s="833" t="s">
        <v>277</v>
      </c>
      <c r="O6" s="833"/>
      <c r="P6" s="833"/>
      <c r="Q6" s="833"/>
    </row>
    <row r="7" spans="2:17" ht="38.25" customHeight="1" x14ac:dyDescent="0.25">
      <c r="B7" s="33" t="s">
        <v>130</v>
      </c>
      <c r="C7" s="34" t="s">
        <v>131</v>
      </c>
      <c r="D7" s="35" t="s">
        <v>132</v>
      </c>
      <c r="E7" s="36" t="s">
        <v>133</v>
      </c>
      <c r="F7" s="37" t="s">
        <v>134</v>
      </c>
      <c r="G7" s="38" t="s">
        <v>135</v>
      </c>
      <c r="H7" s="39" t="s">
        <v>136</v>
      </c>
      <c r="I7" s="39" t="s">
        <v>137</v>
      </c>
      <c r="J7" s="40" t="s">
        <v>138</v>
      </c>
      <c r="K7" s="89"/>
      <c r="N7" s="834" t="s">
        <v>278</v>
      </c>
      <c r="O7" s="834"/>
      <c r="P7" s="834"/>
      <c r="Q7" s="834"/>
    </row>
    <row r="8" spans="2:17" x14ac:dyDescent="0.25">
      <c r="B8" s="41" t="s">
        <v>46</v>
      </c>
      <c r="C8" s="42">
        <v>42905</v>
      </c>
      <c r="D8" s="43">
        <v>3450</v>
      </c>
      <c r="E8" s="44">
        <v>150</v>
      </c>
      <c r="F8" s="43">
        <f>+D8*0.05*G8</f>
        <v>172.5</v>
      </c>
      <c r="G8" s="44">
        <v>1</v>
      </c>
      <c r="H8" s="43">
        <f>+D8+E8+F8</f>
        <v>3772.5</v>
      </c>
      <c r="I8" s="43">
        <v>3450</v>
      </c>
      <c r="J8" s="46">
        <f>H8-I8</f>
        <v>322.5</v>
      </c>
      <c r="K8" s="72">
        <f>F8/2</f>
        <v>86.25</v>
      </c>
      <c r="L8" s="72">
        <f>SUM(K8:K11)</f>
        <v>862.5</v>
      </c>
      <c r="N8" s="834"/>
      <c r="O8" s="834"/>
      <c r="P8" s="834"/>
      <c r="Q8" s="834"/>
    </row>
    <row r="9" spans="2:17" x14ac:dyDescent="0.25">
      <c r="B9" s="41" t="s">
        <v>47</v>
      </c>
      <c r="C9" s="42"/>
      <c r="D9" s="43">
        <v>3450</v>
      </c>
      <c r="E9" s="44">
        <v>150</v>
      </c>
      <c r="F9" s="43">
        <f>+D9*0.05*G9</f>
        <v>690</v>
      </c>
      <c r="G9" s="44">
        <v>4</v>
      </c>
      <c r="H9" s="43">
        <f>+D9+E9+F9</f>
        <v>4290</v>
      </c>
      <c r="I9" s="43"/>
      <c r="J9" s="46">
        <f>+J8+H9-I9</f>
        <v>4612.5</v>
      </c>
      <c r="K9" s="72">
        <f>F9/2</f>
        <v>345</v>
      </c>
      <c r="N9" s="834"/>
      <c r="O9" s="834"/>
      <c r="P9" s="834"/>
      <c r="Q9" s="834"/>
    </row>
    <row r="10" spans="2:17" x14ac:dyDescent="0.25">
      <c r="B10" s="41" t="s">
        <v>48</v>
      </c>
      <c r="C10" s="42"/>
      <c r="D10" s="43">
        <v>3450</v>
      </c>
      <c r="E10" s="44">
        <v>150</v>
      </c>
      <c r="F10" s="43">
        <f>+D10*0.05*G10</f>
        <v>517.5</v>
      </c>
      <c r="G10" s="44">
        <v>3</v>
      </c>
      <c r="H10" s="43">
        <f>+D10+E10+F10</f>
        <v>4117.5</v>
      </c>
      <c r="I10" s="43"/>
      <c r="J10" s="69">
        <f>+J9+H10-I10</f>
        <v>8730</v>
      </c>
      <c r="K10" s="72">
        <f>F10/2</f>
        <v>258.75</v>
      </c>
      <c r="N10" t="s">
        <v>564</v>
      </c>
      <c r="O10" s="86">
        <v>4042</v>
      </c>
      <c r="P10" t="s">
        <v>565</v>
      </c>
    </row>
    <row r="11" spans="2:17" x14ac:dyDescent="0.25">
      <c r="B11" s="41" t="s">
        <v>171</v>
      </c>
      <c r="C11" s="42"/>
      <c r="D11" s="43">
        <v>3450</v>
      </c>
      <c r="E11" s="44">
        <v>150</v>
      </c>
      <c r="F11" s="43">
        <f>+D11*0.05*G11</f>
        <v>345</v>
      </c>
      <c r="G11" s="44">
        <v>2</v>
      </c>
      <c r="H11" s="43">
        <f>+D11+E11+F11</f>
        <v>3945</v>
      </c>
      <c r="I11" s="43"/>
      <c r="J11" s="69">
        <f>+J10+H11-I11</f>
        <v>12675</v>
      </c>
      <c r="K11" s="72">
        <f>F11/2</f>
        <v>172.5</v>
      </c>
      <c r="N11" t="s">
        <v>566</v>
      </c>
      <c r="O11" s="86">
        <v>4295</v>
      </c>
      <c r="P11" t="s">
        <v>565</v>
      </c>
    </row>
    <row r="12" spans="2:17" x14ac:dyDescent="0.25">
      <c r="B12" s="41" t="s">
        <v>931</v>
      </c>
      <c r="C12" s="42"/>
      <c r="D12" s="44">
        <v>3450</v>
      </c>
      <c r="E12" s="44">
        <v>150</v>
      </c>
      <c r="F12" s="43">
        <f>+D12*0.05*G12</f>
        <v>172.5</v>
      </c>
      <c r="G12" s="44">
        <v>1</v>
      </c>
      <c r="H12" s="43">
        <f>+D12+E12+F12</f>
        <v>3772.5</v>
      </c>
      <c r="I12" s="43"/>
      <c r="J12" s="69">
        <f>+J11+H12-I12</f>
        <v>16447.5</v>
      </c>
      <c r="K12" s="72">
        <f>F12/2</f>
        <v>86.25</v>
      </c>
      <c r="O12" s="86"/>
    </row>
    <row r="13" spans="2:17" x14ac:dyDescent="0.25">
      <c r="B13" s="115" t="s">
        <v>932</v>
      </c>
      <c r="C13" s="42"/>
      <c r="D13" s="44"/>
      <c r="E13" s="44"/>
      <c r="F13" s="43"/>
      <c r="G13" s="44"/>
      <c r="H13" s="43"/>
      <c r="I13" s="43"/>
      <c r="J13" s="117">
        <f>SUM(F8:F12)*0.5</f>
        <v>948.75</v>
      </c>
      <c r="K13" s="72"/>
      <c r="O13" s="86"/>
    </row>
    <row r="14" spans="2:17" x14ac:dyDescent="0.25">
      <c r="B14" s="116" t="s">
        <v>139</v>
      </c>
      <c r="C14" s="73"/>
      <c r="D14" s="43"/>
      <c r="E14" s="43"/>
      <c r="F14" s="43"/>
      <c r="G14" s="43"/>
      <c r="H14" s="43"/>
      <c r="I14" s="43"/>
      <c r="J14" s="117">
        <f>+J12-J13</f>
        <v>15498.75</v>
      </c>
      <c r="K14" s="72"/>
    </row>
    <row r="19" spans="2:10" x14ac:dyDescent="0.25">
      <c r="H19" s="72"/>
    </row>
    <row r="21" spans="2:10" ht="15.75" thickBot="1" x14ac:dyDescent="0.3"/>
    <row r="22" spans="2:10" ht="15.75" thickBot="1" x14ac:dyDescent="0.3">
      <c r="B22" s="821" t="s">
        <v>128</v>
      </c>
      <c r="C22" s="822"/>
      <c r="D22" s="822"/>
      <c r="E22" s="822"/>
      <c r="F22" s="822"/>
      <c r="G22" s="822"/>
      <c r="H22" s="822"/>
      <c r="I22" s="822"/>
      <c r="J22" s="823"/>
    </row>
    <row r="23" spans="2:10" x14ac:dyDescent="0.25">
      <c r="B23" s="28"/>
      <c r="C23" s="29"/>
      <c r="D23" s="29"/>
      <c r="E23" s="29"/>
      <c r="F23" s="29"/>
      <c r="G23" s="29"/>
      <c r="H23" s="29"/>
      <c r="I23" s="29"/>
      <c r="J23" s="30"/>
    </row>
    <row r="24" spans="2:10" x14ac:dyDescent="0.25">
      <c r="B24" s="824" t="s">
        <v>129</v>
      </c>
      <c r="C24" s="825"/>
      <c r="D24" s="825"/>
      <c r="E24" s="825"/>
      <c r="F24" s="10" t="s">
        <v>933</v>
      </c>
      <c r="G24" s="31"/>
      <c r="H24" s="31"/>
      <c r="I24" s="31"/>
      <c r="J24" s="32"/>
    </row>
    <row r="25" spans="2:10" ht="15.75" thickBot="1" x14ac:dyDescent="0.3">
      <c r="B25" s="826" t="s">
        <v>934</v>
      </c>
      <c r="C25" s="827"/>
      <c r="D25" s="827"/>
      <c r="E25" s="827"/>
      <c r="F25" s="827"/>
      <c r="G25" s="827"/>
      <c r="H25" s="827"/>
      <c r="I25" s="827"/>
      <c r="J25" s="828"/>
    </row>
    <row r="26" spans="2:10" ht="38.25" x14ac:dyDescent="0.25">
      <c r="B26" s="33" t="s">
        <v>130</v>
      </c>
      <c r="C26" s="34" t="s">
        <v>131</v>
      </c>
      <c r="D26" s="35" t="s">
        <v>132</v>
      </c>
      <c r="E26" s="36" t="s">
        <v>133</v>
      </c>
      <c r="F26" s="37" t="s">
        <v>134</v>
      </c>
      <c r="G26" s="38" t="s">
        <v>135</v>
      </c>
      <c r="H26" s="39" t="s">
        <v>136</v>
      </c>
      <c r="I26" s="39" t="s">
        <v>137</v>
      </c>
      <c r="J26" s="40" t="s">
        <v>138</v>
      </c>
    </row>
    <row r="27" spans="2:10" x14ac:dyDescent="0.25">
      <c r="B27" s="41" t="s">
        <v>48</v>
      </c>
      <c r="C27" s="42"/>
      <c r="D27" s="43">
        <v>3450</v>
      </c>
      <c r="E27" s="44">
        <v>150</v>
      </c>
      <c r="F27" s="43">
        <f>+D27*0.05*G27</f>
        <v>1380</v>
      </c>
      <c r="G27" s="44">
        <v>8</v>
      </c>
      <c r="H27" s="43">
        <f>+D27+E27+F27</f>
        <v>4980</v>
      </c>
      <c r="I27" s="43"/>
      <c r="J27" s="46">
        <f>H27-I27</f>
        <v>4980</v>
      </c>
    </row>
    <row r="28" spans="2:10" x14ac:dyDescent="0.25">
      <c r="B28" s="41" t="s">
        <v>171</v>
      </c>
      <c r="C28" s="42"/>
      <c r="D28" s="43">
        <v>3450</v>
      </c>
      <c r="E28" s="44">
        <v>150</v>
      </c>
      <c r="F28" s="43">
        <f>+D28*0.05*G28</f>
        <v>1207.5</v>
      </c>
      <c r="G28" s="44">
        <v>7</v>
      </c>
      <c r="H28" s="43">
        <f>+D28+E28+F28</f>
        <v>4807.5</v>
      </c>
      <c r="I28" s="43"/>
      <c r="J28" s="46">
        <f>+J27+H28-I28</f>
        <v>9787.5</v>
      </c>
    </row>
    <row r="29" spans="2:10" x14ac:dyDescent="0.25">
      <c r="B29" s="41" t="s">
        <v>931</v>
      </c>
      <c r="C29" s="42"/>
      <c r="D29" s="43">
        <v>3450</v>
      </c>
      <c r="E29" s="44">
        <v>150</v>
      </c>
      <c r="F29" s="43">
        <f>+D29*0.05*G29</f>
        <v>1035</v>
      </c>
      <c r="G29" s="44">
        <v>6</v>
      </c>
      <c r="H29" s="43">
        <f>+D29+E29+F29</f>
        <v>4635</v>
      </c>
      <c r="I29" s="43"/>
      <c r="J29" s="46">
        <f>+J28+H29-I29</f>
        <v>14422.5</v>
      </c>
    </row>
    <row r="30" spans="2:10" x14ac:dyDescent="0.25">
      <c r="B30" s="41" t="s">
        <v>935</v>
      </c>
      <c r="C30" s="42"/>
      <c r="D30" s="43">
        <v>3450</v>
      </c>
      <c r="E30" s="44">
        <v>150</v>
      </c>
      <c r="F30" s="43">
        <f>+D30*0.05*G30</f>
        <v>862.5</v>
      </c>
      <c r="G30" s="44">
        <v>5</v>
      </c>
      <c r="H30" s="43">
        <f>+D30+E30+F30</f>
        <v>4462.5</v>
      </c>
      <c r="I30" s="43"/>
      <c r="J30" s="46">
        <f>+J29+H30-I30</f>
        <v>18885</v>
      </c>
    </row>
    <row r="31" spans="2:10" x14ac:dyDescent="0.25">
      <c r="B31" s="138" t="s">
        <v>139</v>
      </c>
      <c r="C31" s="73"/>
      <c r="D31" s="43"/>
      <c r="E31" s="43"/>
      <c r="F31" s="43"/>
      <c r="G31" s="43"/>
      <c r="H31" s="43"/>
      <c r="I31" s="43"/>
      <c r="J31" s="139">
        <f>+J30+H31-I31</f>
        <v>18885</v>
      </c>
    </row>
  </sheetData>
  <mergeCells count="10">
    <mergeCell ref="B25:J25"/>
    <mergeCell ref="N7:Q9"/>
    <mergeCell ref="B22:J22"/>
    <mergeCell ref="B24:E24"/>
    <mergeCell ref="B3:J3"/>
    <mergeCell ref="N4:Q4"/>
    <mergeCell ref="B5:E5"/>
    <mergeCell ref="N5:Q5"/>
    <mergeCell ref="B6:J6"/>
    <mergeCell ref="N6:Q6"/>
  </mergeCells>
  <pageMargins left="0.7" right="0.7" top="0.75" bottom="0.75" header="0.3" footer="0.3"/>
  <pageSetup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-0.249977111117893"/>
  </sheetPr>
  <dimension ref="A2:DS38"/>
  <sheetViews>
    <sheetView topLeftCell="A19" zoomScaleNormal="100" workbookViewId="0">
      <selection activeCell="F44" sqref="F44"/>
    </sheetView>
  </sheetViews>
  <sheetFormatPr baseColWidth="10" defaultColWidth="11.42578125" defaultRowHeight="14.25" x14ac:dyDescent="0.2"/>
  <cols>
    <col min="1" max="1" width="11.7109375" style="1" customWidth="1"/>
    <col min="2" max="2" width="10.140625" style="3" bestFit="1" customWidth="1"/>
    <col min="3" max="3" width="43.5703125" style="3" bestFit="1" customWidth="1"/>
    <col min="4" max="4" width="16.7109375" style="3" bestFit="1" customWidth="1"/>
    <col min="5" max="5" width="22" style="1" bestFit="1" customWidth="1"/>
    <col min="6" max="6" width="15.85546875" style="1" customWidth="1"/>
    <col min="7" max="7" width="35" style="1" customWidth="1"/>
    <col min="8" max="8" width="36.28515625" style="1" bestFit="1" customWidth="1"/>
    <col min="9" max="9" width="29.5703125" style="1" bestFit="1" customWidth="1"/>
    <col min="10" max="10" width="16.7109375" style="1" customWidth="1"/>
    <col min="11" max="16384" width="11.42578125" style="1"/>
  </cols>
  <sheetData>
    <row r="2" spans="1:10" ht="15.75" x14ac:dyDescent="0.25">
      <c r="B2" s="92" t="s">
        <v>58</v>
      </c>
      <c r="C2" s="92" t="s">
        <v>59</v>
      </c>
      <c r="D2" s="92" t="s">
        <v>570</v>
      </c>
      <c r="E2" s="10" t="s">
        <v>356</v>
      </c>
      <c r="F2" s="10" t="s">
        <v>357</v>
      </c>
      <c r="G2" s="10" t="s">
        <v>358</v>
      </c>
    </row>
    <row r="3" spans="1:10" x14ac:dyDescent="0.2">
      <c r="A3" s="10" t="s">
        <v>571</v>
      </c>
      <c r="B3" s="3">
        <v>1475</v>
      </c>
      <c r="C3" s="3">
        <v>3200</v>
      </c>
      <c r="E3" s="79">
        <v>3450</v>
      </c>
      <c r="F3" s="79">
        <v>5375</v>
      </c>
      <c r="G3" s="79">
        <v>4780</v>
      </c>
    </row>
    <row r="4" spans="1:10" x14ac:dyDescent="0.2">
      <c r="A4" s="10" t="s">
        <v>572</v>
      </c>
      <c r="B4" s="3">
        <v>3450</v>
      </c>
      <c r="C4" s="3">
        <v>4200</v>
      </c>
      <c r="D4" s="3">
        <v>3950</v>
      </c>
    </row>
    <row r="5" spans="1:10" x14ac:dyDescent="0.2">
      <c r="A5" s="10" t="s">
        <v>573</v>
      </c>
      <c r="B5" s="3">
        <v>3450</v>
      </c>
      <c r="C5" s="3">
        <v>4200</v>
      </c>
      <c r="D5" s="3">
        <v>3950</v>
      </c>
    </row>
    <row r="7" spans="1:10" x14ac:dyDescent="0.2">
      <c r="A7" s="1" t="s">
        <v>156</v>
      </c>
      <c r="B7" s="1"/>
      <c r="C7" s="1"/>
      <c r="D7" s="1"/>
    </row>
    <row r="8" spans="1:10" ht="18" x14ac:dyDescent="0.25">
      <c r="A8" s="1" t="s">
        <v>82</v>
      </c>
      <c r="B8" s="1"/>
      <c r="C8" s="1"/>
      <c r="D8" s="1"/>
    </row>
    <row r="9" spans="1:10" x14ac:dyDescent="0.2">
      <c r="A9" s="1" t="s">
        <v>81</v>
      </c>
      <c r="B9" s="1"/>
      <c r="C9" s="1"/>
      <c r="D9" s="1"/>
    </row>
    <row r="10" spans="1:10" ht="14.25" customHeight="1" x14ac:dyDescent="0.2">
      <c r="A10" s="1" t="s">
        <v>79</v>
      </c>
      <c r="B10" s="1"/>
      <c r="C10" s="1"/>
      <c r="D10" s="1"/>
    </row>
    <row r="11" spans="1:10" ht="14.25" customHeight="1" x14ac:dyDescent="0.2">
      <c r="A11" s="1" t="s">
        <v>574</v>
      </c>
      <c r="B11" s="1"/>
      <c r="C11" s="1"/>
      <c r="D11" s="1"/>
    </row>
    <row r="12" spans="1:10" customFormat="1" ht="15" x14ac:dyDescent="0.25">
      <c r="A12" s="1" t="s">
        <v>80</v>
      </c>
      <c r="B12" s="1"/>
    </row>
    <row r="13" spans="1:10" ht="15" customHeight="1" x14ac:dyDescent="0.25">
      <c r="A13" s="1" t="s">
        <v>575</v>
      </c>
      <c r="B13" s="1"/>
      <c r="C13" s="1"/>
      <c r="D13" s="1"/>
    </row>
    <row r="16" spans="1:10" x14ac:dyDescent="0.2">
      <c r="B16" s="1"/>
      <c r="C16" s="1"/>
      <c r="D16" s="1"/>
      <c r="E16" s="59"/>
      <c r="F16" s="8"/>
      <c r="G16" s="59"/>
      <c r="H16" s="8"/>
      <c r="I16" s="11"/>
      <c r="J16" s="8"/>
    </row>
    <row r="17" spans="1:123" ht="18.75" x14ac:dyDescent="0.25">
      <c r="B17" s="753" t="s">
        <v>778</v>
      </c>
      <c r="C17" s="753"/>
      <c r="D17" s="753"/>
      <c r="E17" s="753"/>
      <c r="F17" s="753"/>
      <c r="G17" s="753"/>
      <c r="H17" s="8"/>
      <c r="I17" s="11"/>
      <c r="J17" s="8"/>
      <c r="K17"/>
      <c r="L17" s="3"/>
      <c r="M17"/>
      <c r="N17" s="3"/>
      <c r="O17"/>
      <c r="P17" s="3"/>
      <c r="Q17"/>
      <c r="R17" s="3"/>
      <c r="S17"/>
      <c r="T17" s="3"/>
      <c r="U17"/>
      <c r="V17" s="3"/>
      <c r="W17"/>
      <c r="X17" s="3"/>
      <c r="Y17"/>
      <c r="Z17" s="3"/>
      <c r="AA17"/>
      <c r="AB17" s="3"/>
      <c r="AC17"/>
      <c r="AD17" s="3"/>
      <c r="AE17"/>
      <c r="AF17" s="3"/>
      <c r="AG17"/>
      <c r="AH17" s="3"/>
      <c r="AI17"/>
      <c r="AJ17" s="3"/>
      <c r="AK17"/>
      <c r="AL17" s="3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</row>
    <row r="18" spans="1:123" ht="18.75" x14ac:dyDescent="0.25">
      <c r="B18" s="753" t="s">
        <v>779</v>
      </c>
      <c r="C18" s="753"/>
      <c r="D18" s="753"/>
      <c r="E18" s="753"/>
      <c r="F18" s="753"/>
      <c r="G18" s="753"/>
      <c r="H18" s="8"/>
      <c r="I18" s="11"/>
      <c r="J18" s="8"/>
      <c r="K18"/>
      <c r="L18" s="3"/>
      <c r="M18"/>
      <c r="N18" s="3"/>
      <c r="O18"/>
      <c r="P18" s="3"/>
      <c r="Q18"/>
      <c r="R18" s="3"/>
      <c r="S18"/>
      <c r="T18" s="3"/>
      <c r="U18"/>
      <c r="V18" s="3"/>
      <c r="W18"/>
      <c r="X18" s="3"/>
      <c r="Y18"/>
      <c r="Z18" s="3"/>
      <c r="AA18"/>
      <c r="AB18" s="3"/>
      <c r="AC18"/>
      <c r="AD18" s="3"/>
      <c r="AE18"/>
      <c r="AF18" s="3"/>
      <c r="AG18"/>
      <c r="AH18" s="3"/>
      <c r="AI18"/>
      <c r="AJ18" s="3"/>
      <c r="AK18"/>
      <c r="AL18" s="3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</row>
    <row r="19" spans="1:123" ht="18.75" x14ac:dyDescent="0.25">
      <c r="B19" s="753" t="s">
        <v>660</v>
      </c>
      <c r="C19" s="753"/>
      <c r="D19" s="753"/>
      <c r="E19" s="753"/>
      <c r="F19" s="753"/>
      <c r="G19" s="753"/>
      <c r="H19" s="8"/>
      <c r="I19" s="59"/>
      <c r="J19" s="8"/>
      <c r="K19"/>
      <c r="L19" s="3"/>
      <c r="M19"/>
      <c r="N19" s="3"/>
      <c r="O19"/>
      <c r="P19" s="3"/>
      <c r="Q19"/>
      <c r="R19" s="3"/>
      <c r="S19"/>
      <c r="T19" s="3"/>
      <c r="U19"/>
      <c r="V19" s="3"/>
      <c r="W19"/>
      <c r="X19" s="3"/>
      <c r="Y19"/>
      <c r="Z19" s="3"/>
      <c r="AA19"/>
      <c r="AB19" s="3"/>
      <c r="AC19"/>
      <c r="AD19" s="3"/>
      <c r="AE19"/>
      <c r="AF19" s="3"/>
      <c r="AG19"/>
      <c r="AH19" s="3"/>
      <c r="AI19"/>
      <c r="AJ19" s="3"/>
      <c r="AK19"/>
      <c r="AL19" s="3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</row>
    <row r="20" spans="1:123" ht="16.5" x14ac:dyDescent="0.25">
      <c r="B20" s="1"/>
      <c r="C20" s="1"/>
      <c r="D20" s="1"/>
      <c r="H20" s="8"/>
      <c r="I20" s="11"/>
      <c r="J20" s="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</row>
    <row r="21" spans="1:123" ht="16.5" x14ac:dyDescent="0.25">
      <c r="B21" s="1"/>
      <c r="C21" s="1"/>
      <c r="D21" s="1"/>
      <c r="H21" s="8"/>
      <c r="I21" s="11"/>
      <c r="J21" s="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5"/>
      <c r="AN21" s="6"/>
      <c r="AO21" s="5"/>
      <c r="AP21" s="6"/>
      <c r="AQ21" s="5"/>
      <c r="AR21" s="6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</row>
    <row r="22" spans="1:123" ht="15" x14ac:dyDescent="0.25">
      <c r="B22" s="1"/>
      <c r="C22" s="1"/>
      <c r="D22" s="1"/>
      <c r="H22" s="2"/>
      <c r="I22" s="2"/>
      <c r="J22" s="2"/>
      <c r="K22" s="11"/>
      <c r="L22" s="8"/>
      <c r="M22" s="11"/>
      <c r="N22" s="8"/>
      <c r="O22" s="11"/>
      <c r="P22" s="8"/>
      <c r="Q22" s="11"/>
      <c r="R22" s="8"/>
      <c r="S22" s="11"/>
      <c r="T22" s="8"/>
      <c r="U22" s="11"/>
      <c r="V22" s="8"/>
      <c r="W22" s="11"/>
      <c r="X22" s="8"/>
      <c r="Y22" s="11"/>
      <c r="Z22" s="8"/>
      <c r="AA22" s="11"/>
      <c r="AB22" s="8"/>
      <c r="AC22" s="11"/>
      <c r="AD22" s="8"/>
      <c r="AE22" s="11"/>
      <c r="AF22" s="8"/>
      <c r="AG22" s="11"/>
      <c r="AH22" s="8"/>
      <c r="AI22" s="11"/>
      <c r="AJ22" s="8"/>
      <c r="AK22" s="11"/>
      <c r="AL22" s="8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</row>
    <row r="23" spans="1:123" ht="16.5" x14ac:dyDescent="0.25">
      <c r="A23" s="125" t="s">
        <v>780</v>
      </c>
      <c r="B23" s="94" t="s">
        <v>1</v>
      </c>
      <c r="C23" s="94" t="s">
        <v>2</v>
      </c>
      <c r="D23" s="94" t="s">
        <v>577</v>
      </c>
      <c r="E23" s="94" t="s">
        <v>579</v>
      </c>
      <c r="F23" s="836" t="s">
        <v>580</v>
      </c>
      <c r="G23" s="836"/>
      <c r="H23" s="2"/>
      <c r="I23" s="2"/>
      <c r="J23" s="2"/>
      <c r="K23" s="11"/>
      <c r="L23" s="8"/>
      <c r="M23" s="11"/>
      <c r="N23" s="8"/>
      <c r="O23" s="11"/>
      <c r="P23" s="8"/>
      <c r="Q23" s="11"/>
      <c r="R23" s="8"/>
      <c r="S23" s="11"/>
      <c r="T23" s="8"/>
      <c r="U23" s="11"/>
      <c r="V23" s="8"/>
      <c r="W23" s="11"/>
      <c r="X23" s="8"/>
      <c r="Y23" s="11"/>
      <c r="Z23" s="8"/>
      <c r="AA23" s="11"/>
      <c r="AB23" s="8"/>
      <c r="AC23" s="11"/>
      <c r="AD23" s="8"/>
      <c r="AE23" s="11"/>
      <c r="AF23" s="8"/>
      <c r="AG23" s="11"/>
      <c r="AH23" s="8"/>
      <c r="AI23" s="11"/>
      <c r="AJ23" s="8"/>
      <c r="AK23" s="11"/>
      <c r="AL23" s="8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</row>
    <row r="24" spans="1:123" ht="15" x14ac:dyDescent="0.25">
      <c r="A24" s="126"/>
      <c r="B24" s="127">
        <v>1</v>
      </c>
      <c r="C24" s="93" t="s">
        <v>799</v>
      </c>
      <c r="D24" s="140" t="s">
        <v>936</v>
      </c>
      <c r="E24" s="140"/>
      <c r="F24" s="840" t="s">
        <v>937</v>
      </c>
      <c r="G24" s="836"/>
      <c r="J24" s="8"/>
    </row>
    <row r="25" spans="1:123" ht="15" x14ac:dyDescent="0.25">
      <c r="A25" s="126" t="s">
        <v>938</v>
      </c>
      <c r="B25" s="127">
        <v>2</v>
      </c>
      <c r="C25" s="93" t="s">
        <v>803</v>
      </c>
      <c r="D25" s="140" t="s">
        <v>939</v>
      </c>
      <c r="E25" s="126"/>
      <c r="F25" s="835" t="s">
        <v>940</v>
      </c>
      <c r="G25" s="836"/>
      <c r="J25" s="8"/>
    </row>
    <row r="26" spans="1:123" ht="15" x14ac:dyDescent="0.25">
      <c r="A26" s="126" t="s">
        <v>581</v>
      </c>
      <c r="B26" s="127">
        <v>3</v>
      </c>
      <c r="C26" s="93" t="s">
        <v>821</v>
      </c>
      <c r="D26" s="140" t="s">
        <v>941</v>
      </c>
      <c r="E26" s="126"/>
      <c r="F26" s="835" t="s">
        <v>942</v>
      </c>
      <c r="G26" s="836"/>
      <c r="J26" s="8"/>
    </row>
    <row r="27" spans="1:123" ht="15" x14ac:dyDescent="0.25">
      <c r="A27" s="126" t="s">
        <v>591</v>
      </c>
      <c r="B27" s="127">
        <v>4</v>
      </c>
      <c r="C27" s="98" t="s">
        <v>835</v>
      </c>
      <c r="D27" s="140" t="s">
        <v>943</v>
      </c>
      <c r="E27" s="126"/>
      <c r="F27" s="835" t="s">
        <v>944</v>
      </c>
      <c r="G27" s="836"/>
      <c r="J27" s="8"/>
    </row>
    <row r="28" spans="1:123" ht="15" x14ac:dyDescent="0.25">
      <c r="A28" s="126" t="s">
        <v>581</v>
      </c>
      <c r="B28" s="127">
        <v>5</v>
      </c>
      <c r="C28" s="98" t="s">
        <v>856</v>
      </c>
      <c r="D28" s="140" t="s">
        <v>945</v>
      </c>
      <c r="E28" s="126"/>
      <c r="F28" s="835" t="s">
        <v>946</v>
      </c>
      <c r="G28" s="836"/>
      <c r="J28" s="8"/>
    </row>
    <row r="29" spans="1:123" ht="15" x14ac:dyDescent="0.25">
      <c r="A29" s="126" t="s">
        <v>591</v>
      </c>
      <c r="B29" s="127">
        <v>6</v>
      </c>
      <c r="C29" s="93" t="s">
        <v>923</v>
      </c>
      <c r="D29" s="140" t="s">
        <v>947</v>
      </c>
      <c r="E29" s="126"/>
      <c r="F29" s="838" t="s">
        <v>948</v>
      </c>
      <c r="G29" s="839"/>
      <c r="J29" s="8"/>
    </row>
    <row r="30" spans="1:123" ht="15" x14ac:dyDescent="0.25">
      <c r="A30" s="126" t="s">
        <v>591</v>
      </c>
      <c r="B30" s="127">
        <v>7</v>
      </c>
      <c r="C30" s="93" t="s">
        <v>857</v>
      </c>
      <c r="D30" s="126">
        <v>4646407898</v>
      </c>
      <c r="E30" s="126"/>
      <c r="F30" s="835"/>
      <c r="G30" s="836"/>
      <c r="J30" s="8"/>
    </row>
    <row r="31" spans="1:123" ht="15" x14ac:dyDescent="0.25">
      <c r="A31" s="126" t="s">
        <v>581</v>
      </c>
      <c r="B31" s="127">
        <v>8</v>
      </c>
      <c r="C31" s="93" t="s">
        <v>801</v>
      </c>
      <c r="D31" s="126">
        <v>4622226420</v>
      </c>
      <c r="E31" s="126"/>
      <c r="F31" s="835"/>
      <c r="G31" s="836"/>
      <c r="J31" s="8"/>
    </row>
    <row r="32" spans="1:123" ht="15" x14ac:dyDescent="0.25">
      <c r="A32" s="126" t="s">
        <v>581</v>
      </c>
      <c r="B32" s="127">
        <v>9</v>
      </c>
      <c r="C32" s="93" t="s">
        <v>885</v>
      </c>
      <c r="D32" s="140" t="s">
        <v>949</v>
      </c>
      <c r="E32" s="126"/>
      <c r="F32" s="835"/>
      <c r="G32" s="836"/>
      <c r="J32" s="8"/>
    </row>
    <row r="33" spans="1:10" ht="15" x14ac:dyDescent="0.25">
      <c r="A33" s="126" t="s">
        <v>581</v>
      </c>
      <c r="B33" s="127">
        <v>10</v>
      </c>
      <c r="C33" s="93" t="s">
        <v>897</v>
      </c>
      <c r="D33" s="126">
        <v>4621059178</v>
      </c>
      <c r="E33" s="126"/>
      <c r="F33" s="835" t="s">
        <v>794</v>
      </c>
      <c r="G33" s="836"/>
      <c r="J33" s="8"/>
    </row>
    <row r="34" spans="1:10" ht="15" x14ac:dyDescent="0.25">
      <c r="A34" s="126" t="s">
        <v>591</v>
      </c>
      <c r="B34" s="127">
        <v>11</v>
      </c>
      <c r="C34" s="93" t="s">
        <v>926</v>
      </c>
      <c r="D34" s="126">
        <v>4621715782</v>
      </c>
      <c r="E34" s="126"/>
      <c r="F34" s="835" t="s">
        <v>796</v>
      </c>
      <c r="G34" s="836"/>
      <c r="J34" s="8"/>
    </row>
    <row r="35" spans="1:10" ht="15" x14ac:dyDescent="0.25">
      <c r="A35" s="126"/>
      <c r="B35" s="127">
        <v>12</v>
      </c>
      <c r="C35" s="93" t="s">
        <v>906</v>
      </c>
      <c r="D35" s="140" t="s">
        <v>950</v>
      </c>
      <c r="E35" s="126"/>
      <c r="F35" s="835" t="s">
        <v>951</v>
      </c>
      <c r="G35" s="836"/>
      <c r="J35" s="8"/>
    </row>
    <row r="36" spans="1:10" ht="15" x14ac:dyDescent="0.25">
      <c r="A36" s="126"/>
      <c r="B36" s="127">
        <v>13</v>
      </c>
      <c r="C36" s="93" t="s">
        <v>919</v>
      </c>
      <c r="D36" s="126"/>
      <c r="E36" s="126"/>
      <c r="F36" s="835"/>
      <c r="G36" s="836"/>
      <c r="J36" s="8"/>
    </row>
    <row r="37" spans="1:10" ht="15" x14ac:dyDescent="0.25">
      <c r="A37" s="126"/>
      <c r="B37" s="127">
        <v>14</v>
      </c>
      <c r="C37" s="98" t="s">
        <v>836</v>
      </c>
      <c r="D37" s="126"/>
      <c r="E37" s="126"/>
      <c r="F37" s="835"/>
      <c r="G37" s="836"/>
      <c r="J37" s="8"/>
    </row>
    <row r="38" spans="1:10" x14ac:dyDescent="0.2">
      <c r="B38" s="1"/>
      <c r="C38" s="1"/>
      <c r="D38" s="1"/>
    </row>
  </sheetData>
  <mergeCells count="18">
    <mergeCell ref="F25:G25"/>
    <mergeCell ref="B17:G17"/>
    <mergeCell ref="B18:G18"/>
    <mergeCell ref="B19:G19"/>
    <mergeCell ref="F23:G23"/>
    <mergeCell ref="F24:G24"/>
    <mergeCell ref="F37:G37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</mergeCells>
  <hyperlinks>
    <hyperlink ref="F24" r:id="rId1" display="ingalvarez3@hotmail.com" xr:uid="{00000000-0004-0000-1800-000000000000}"/>
    <hyperlink ref="F25" r:id="rId2" xr:uid="{00000000-0004-0000-1800-000001000000}"/>
    <hyperlink ref="F26" r:id="rId3" xr:uid="{00000000-0004-0000-1800-000002000000}"/>
    <hyperlink ref="F33" r:id="rId4" xr:uid="{00000000-0004-0000-1800-000003000000}"/>
    <hyperlink ref="F34" r:id="rId5" xr:uid="{00000000-0004-0000-1800-000004000000}"/>
    <hyperlink ref="F27" r:id="rId6" xr:uid="{00000000-0004-0000-1800-000005000000}"/>
    <hyperlink ref="F29" r:id="rId7" xr:uid="{00000000-0004-0000-1800-000006000000}"/>
    <hyperlink ref="F35" r:id="rId8" xr:uid="{00000000-0004-0000-1800-000007000000}"/>
  </hyperlinks>
  <pageMargins left="0.7" right="0.7" top="0.75" bottom="0.75" header="0.3" footer="0.3"/>
  <pageSetup scale="80" orientation="landscape" r:id="rId9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</sheetPr>
  <dimension ref="A1:DY41"/>
  <sheetViews>
    <sheetView zoomScaleNormal="100" workbookViewId="0">
      <pane xSplit="5" ySplit="6" topLeftCell="AH7" activePane="bottomRight" state="frozen"/>
      <selection pane="topRight" activeCell="F1" sqref="F1"/>
      <selection pane="bottomLeft" activeCell="A7" sqref="A7"/>
      <selection pane="bottomRight" activeCell="AS29" sqref="AS29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2" bestFit="1" customWidth="1"/>
    <col min="8" max="8" width="11.140625" style="2" customWidth="1"/>
    <col min="9" max="9" width="12.42578125" style="2" customWidth="1"/>
    <col min="10" max="10" width="12.28515625" style="2" customWidth="1"/>
    <col min="11" max="11" width="11.5703125" style="3" customWidth="1"/>
    <col min="12" max="12" width="9.28515625" style="2" customWidth="1"/>
    <col min="13" max="13" width="13" style="3" customWidth="1"/>
    <col min="14" max="14" width="8.42578125" style="2" customWidth="1"/>
    <col min="15" max="15" width="13" style="3" customWidth="1"/>
    <col min="16" max="16" width="8.42578125" style="2" customWidth="1"/>
    <col min="17" max="17" width="12.7109375" style="3" customWidth="1"/>
    <col min="18" max="18" width="7.140625" style="2" customWidth="1"/>
    <col min="19" max="19" width="12.7109375" style="3" customWidth="1"/>
    <col min="20" max="20" width="7.7109375" style="2" customWidth="1"/>
    <col min="21" max="21" width="11.5703125" style="3" customWidth="1"/>
    <col min="22" max="22" width="7.42578125" style="2" customWidth="1"/>
    <col min="23" max="23" width="11.5703125" style="3" customWidth="1"/>
    <col min="24" max="24" width="7.85546875" style="2" customWidth="1"/>
    <col min="25" max="25" width="11.5703125" style="3" customWidth="1"/>
    <col min="26" max="26" width="10" style="2" bestFit="1" customWidth="1"/>
    <col min="27" max="27" width="11.5703125" style="3" customWidth="1"/>
    <col min="28" max="28" width="10" style="2" bestFit="1" customWidth="1"/>
    <col min="29" max="29" width="11.5703125" style="3" customWidth="1"/>
    <col min="30" max="30" width="10" style="2" bestFit="1" customWidth="1"/>
    <col min="31" max="31" width="11.5703125" style="3" customWidth="1"/>
    <col min="32" max="32" width="10" style="2" bestFit="1" customWidth="1"/>
    <col min="33" max="33" width="11.5703125" style="3" customWidth="1"/>
    <col min="34" max="34" width="9.140625" style="2" customWidth="1"/>
    <col min="35" max="35" width="11.5703125" style="3" customWidth="1"/>
    <col min="36" max="36" width="8.5703125" style="2" customWidth="1"/>
    <col min="37" max="37" width="11.5703125" style="3" customWidth="1"/>
    <col min="38" max="38" width="8.5703125" style="2" customWidth="1"/>
    <col min="39" max="39" width="11.5703125" style="3" customWidth="1"/>
    <col min="40" max="40" width="7.7109375" style="2" bestFit="1" customWidth="1"/>
    <col min="41" max="41" width="11.5703125" style="3" customWidth="1"/>
    <col min="42" max="42" width="7.7109375" style="2" bestFit="1" customWidth="1"/>
    <col min="43" max="43" width="11.5703125" style="3" customWidth="1"/>
    <col min="44" max="44" width="7.7109375" style="2" bestFit="1" customWidth="1"/>
    <col min="45" max="129" width="11.42578125" style="3"/>
    <col min="130" max="16384" width="11.42578125" style="1"/>
  </cols>
  <sheetData>
    <row r="1" spans="1:129" x14ac:dyDescent="0.2">
      <c r="H1" s="10" t="s">
        <v>356</v>
      </c>
      <c r="I1" s="10" t="s">
        <v>357</v>
      </c>
      <c r="J1" s="10" t="s">
        <v>358</v>
      </c>
    </row>
    <row r="2" spans="1:129" ht="18.75" x14ac:dyDescent="0.25">
      <c r="B2" s="753" t="s">
        <v>5</v>
      </c>
      <c r="C2" s="753"/>
      <c r="D2" s="753"/>
      <c r="E2" s="753"/>
      <c r="F2" s="753"/>
      <c r="G2" s="753"/>
      <c r="H2" s="79">
        <v>3450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1:129" ht="18.75" x14ac:dyDescent="0.25">
      <c r="B3" s="753" t="s">
        <v>952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1:129" ht="18.75" x14ac:dyDescent="0.25">
      <c r="B4" s="753" t="s">
        <v>0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1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1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141">
        <v>43466</v>
      </c>
      <c r="J6" s="2" t="s">
        <v>953</v>
      </c>
      <c r="K6" s="2" t="s">
        <v>220</v>
      </c>
      <c r="L6" s="2" t="s">
        <v>953</v>
      </c>
      <c r="M6" s="2" t="s">
        <v>4</v>
      </c>
      <c r="N6" s="2" t="s">
        <v>953</v>
      </c>
      <c r="O6" s="2" t="s">
        <v>27</v>
      </c>
      <c r="P6" s="2" t="s">
        <v>57</v>
      </c>
      <c r="Q6" s="2" t="s">
        <v>46</v>
      </c>
      <c r="R6" s="2" t="s">
        <v>57</v>
      </c>
      <c r="S6" s="2" t="s">
        <v>47</v>
      </c>
      <c r="T6" s="2" t="s">
        <v>57</v>
      </c>
      <c r="U6" s="2" t="s">
        <v>48</v>
      </c>
      <c r="V6" s="2" t="s">
        <v>57</v>
      </c>
      <c r="W6" s="2" t="s">
        <v>171</v>
      </c>
      <c r="X6" s="2" t="s">
        <v>57</v>
      </c>
      <c r="Y6" s="2" t="s">
        <v>176</v>
      </c>
      <c r="Z6" s="2" t="s">
        <v>953</v>
      </c>
      <c r="AA6" s="2" t="s">
        <v>198</v>
      </c>
      <c r="AB6" s="2" t="s">
        <v>953</v>
      </c>
      <c r="AC6" s="2" t="s">
        <v>218</v>
      </c>
      <c r="AD6" s="2" t="s">
        <v>953</v>
      </c>
      <c r="AE6" s="2" t="s">
        <v>219</v>
      </c>
      <c r="AF6" s="2" t="s">
        <v>953</v>
      </c>
      <c r="AG6" s="2" t="s">
        <v>53</v>
      </c>
      <c r="AH6" s="2" t="s">
        <v>953</v>
      </c>
      <c r="AI6" s="2" t="s">
        <v>220</v>
      </c>
      <c r="AJ6" s="2" t="s">
        <v>953</v>
      </c>
      <c r="AK6" s="2" t="s">
        <v>4</v>
      </c>
      <c r="AL6" s="2" t="s">
        <v>953</v>
      </c>
      <c r="AM6" s="2" t="s">
        <v>27</v>
      </c>
      <c r="AN6" s="2" t="s">
        <v>57</v>
      </c>
      <c r="AO6" s="2" t="s">
        <v>46</v>
      </c>
      <c r="AP6" s="2" t="s">
        <v>57</v>
      </c>
      <c r="AQ6" s="2" t="s">
        <v>47</v>
      </c>
      <c r="AR6" s="2" t="s">
        <v>57</v>
      </c>
      <c r="AS6" s="2"/>
      <c r="AT6" s="2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1:129" ht="17.25" customHeight="1" x14ac:dyDescent="0.2">
      <c r="B7" s="1">
        <v>2</v>
      </c>
      <c r="C7" s="1" t="s">
        <v>954</v>
      </c>
      <c r="D7" s="58" t="s">
        <v>955</v>
      </c>
      <c r="F7" s="1" t="s">
        <v>956</v>
      </c>
      <c r="G7" s="53">
        <v>3200</v>
      </c>
      <c r="H7" s="53" t="s">
        <v>957</v>
      </c>
      <c r="I7" s="53">
        <v>3245</v>
      </c>
      <c r="J7" s="53" t="s">
        <v>318</v>
      </c>
      <c r="K7" s="53">
        <v>3250</v>
      </c>
      <c r="L7" s="53" t="s">
        <v>318</v>
      </c>
      <c r="M7" s="53">
        <v>3450</v>
      </c>
      <c r="N7" s="53" t="s">
        <v>318</v>
      </c>
      <c r="O7" s="53">
        <v>3250</v>
      </c>
      <c r="P7" s="53" t="s">
        <v>318</v>
      </c>
      <c r="Q7" s="53">
        <v>3250</v>
      </c>
      <c r="R7" s="53" t="s">
        <v>958</v>
      </c>
      <c r="S7" s="53">
        <v>3600</v>
      </c>
      <c r="T7" s="53" t="s">
        <v>318</v>
      </c>
      <c r="U7" s="53">
        <v>3600</v>
      </c>
      <c r="V7" s="53" t="s">
        <v>318</v>
      </c>
      <c r="W7" s="53">
        <v>3250</v>
      </c>
      <c r="X7" s="53" t="s">
        <v>318</v>
      </c>
      <c r="Y7" s="53">
        <v>3250</v>
      </c>
      <c r="Z7" s="53" t="s">
        <v>318</v>
      </c>
      <c r="AA7" s="53">
        <v>3250</v>
      </c>
      <c r="AB7" s="53" t="s">
        <v>318</v>
      </c>
      <c r="AC7" s="53">
        <v>3250</v>
      </c>
      <c r="AD7" s="53" t="s">
        <v>318</v>
      </c>
      <c r="AE7" s="53">
        <v>3250</v>
      </c>
      <c r="AF7" s="53" t="s">
        <v>318</v>
      </c>
      <c r="AG7" s="53">
        <v>3250</v>
      </c>
      <c r="AH7" s="53" t="s">
        <v>318</v>
      </c>
      <c r="AI7" s="53">
        <v>3250</v>
      </c>
      <c r="AJ7" s="53" t="s">
        <v>318</v>
      </c>
      <c r="AK7" s="53">
        <v>3250</v>
      </c>
      <c r="AL7" s="53" t="s">
        <v>318</v>
      </c>
      <c r="AM7" s="53">
        <v>3250</v>
      </c>
      <c r="AN7" s="53" t="s">
        <v>318</v>
      </c>
      <c r="AO7" s="53">
        <v>3250</v>
      </c>
      <c r="AP7" s="53" t="s">
        <v>318</v>
      </c>
      <c r="AQ7" s="53">
        <v>3250</v>
      </c>
      <c r="AR7" s="53" t="s">
        <v>318</v>
      </c>
      <c r="AS7" s="3" t="s">
        <v>664</v>
      </c>
    </row>
    <row r="8" spans="1:129" ht="15" customHeight="1" x14ac:dyDescent="0.2">
      <c r="A8" s="142"/>
      <c r="B8" s="1">
        <v>5</v>
      </c>
      <c r="C8" s="1" t="s">
        <v>959</v>
      </c>
      <c r="D8" s="58" t="s">
        <v>59</v>
      </c>
      <c r="F8" s="1" t="s">
        <v>960</v>
      </c>
      <c r="G8" s="53">
        <v>2560</v>
      </c>
      <c r="H8" s="53" t="s">
        <v>318</v>
      </c>
      <c r="I8" s="53">
        <v>4837.5</v>
      </c>
      <c r="J8" s="53" t="s">
        <v>961</v>
      </c>
      <c r="K8" s="53">
        <v>4837.5</v>
      </c>
      <c r="L8" s="53" t="s">
        <v>961</v>
      </c>
      <c r="M8" s="53">
        <v>4837.5</v>
      </c>
      <c r="N8" s="53" t="s">
        <v>961</v>
      </c>
      <c r="O8" s="53">
        <v>4837.5</v>
      </c>
      <c r="P8" s="53" t="s">
        <v>961</v>
      </c>
      <c r="Q8" s="53">
        <v>4837.5</v>
      </c>
      <c r="R8" s="53" t="s">
        <v>961</v>
      </c>
      <c r="S8" s="53">
        <v>4837.5</v>
      </c>
      <c r="T8" s="53" t="s">
        <v>961</v>
      </c>
      <c r="U8" s="53">
        <v>4837.5</v>
      </c>
      <c r="V8" s="53" t="s">
        <v>962</v>
      </c>
      <c r="W8" s="53">
        <v>4837.5</v>
      </c>
      <c r="X8" s="53" t="s">
        <v>962</v>
      </c>
      <c r="Y8" s="53">
        <v>4837.5</v>
      </c>
      <c r="Z8" s="53" t="s">
        <v>962</v>
      </c>
      <c r="AA8" s="53">
        <v>4837.5</v>
      </c>
      <c r="AB8" s="53" t="s">
        <v>962</v>
      </c>
      <c r="AC8" s="53">
        <v>4837.5</v>
      </c>
      <c r="AD8" s="53" t="s">
        <v>962</v>
      </c>
      <c r="AE8" s="53">
        <v>4837.5</v>
      </c>
      <c r="AF8" s="53" t="s">
        <v>962</v>
      </c>
      <c r="AG8" s="568">
        <v>5052.5</v>
      </c>
      <c r="AH8" s="53" t="s">
        <v>318</v>
      </c>
      <c r="AI8" s="568">
        <v>5052.5</v>
      </c>
      <c r="AJ8" s="53" t="s">
        <v>318</v>
      </c>
      <c r="AK8" s="568">
        <v>5052.5</v>
      </c>
      <c r="AL8" s="53" t="s">
        <v>318</v>
      </c>
      <c r="AM8" s="568">
        <v>5052.5</v>
      </c>
      <c r="AN8" s="53" t="s">
        <v>318</v>
      </c>
      <c r="AO8" s="568">
        <v>5052.5</v>
      </c>
      <c r="AP8" s="53" t="s">
        <v>318</v>
      </c>
      <c r="AQ8" s="568">
        <v>5052.5</v>
      </c>
      <c r="AR8" s="53" t="s">
        <v>318</v>
      </c>
      <c r="AS8" s="3" t="s">
        <v>664</v>
      </c>
    </row>
    <row r="9" spans="1:129" ht="15" customHeight="1" x14ac:dyDescent="0.2">
      <c r="A9" s="142"/>
      <c r="B9" s="1">
        <v>6</v>
      </c>
      <c r="C9" s="1" t="s">
        <v>963</v>
      </c>
      <c r="D9" s="58" t="s">
        <v>59</v>
      </c>
      <c r="F9" s="1" t="s">
        <v>964</v>
      </c>
      <c r="G9" s="53">
        <v>3200</v>
      </c>
      <c r="H9" s="53" t="s">
        <v>965</v>
      </c>
      <c r="I9" s="53">
        <v>5375</v>
      </c>
      <c r="J9" s="53" t="s">
        <v>966</v>
      </c>
      <c r="K9" s="53">
        <v>5375</v>
      </c>
      <c r="L9" s="53" t="s">
        <v>967</v>
      </c>
      <c r="M9" s="53">
        <v>5375</v>
      </c>
      <c r="N9" s="53" t="s">
        <v>968</v>
      </c>
      <c r="O9" s="53">
        <v>4547</v>
      </c>
      <c r="P9" s="53" t="s">
        <v>969</v>
      </c>
      <c r="Q9" s="53">
        <v>5168</v>
      </c>
      <c r="R9" s="53" t="s">
        <v>970</v>
      </c>
      <c r="S9" s="53">
        <v>4475</v>
      </c>
      <c r="T9" s="53" t="s">
        <v>971</v>
      </c>
      <c r="U9" s="53">
        <v>5052.5</v>
      </c>
      <c r="V9" s="53" t="s">
        <v>972</v>
      </c>
      <c r="W9" s="53">
        <v>5052.5</v>
      </c>
      <c r="X9" s="53" t="s">
        <v>973</v>
      </c>
      <c r="Y9" s="577">
        <v>5052.5</v>
      </c>
      <c r="Z9" s="53" t="s">
        <v>974</v>
      </c>
      <c r="AA9" s="566">
        <v>5052.5</v>
      </c>
      <c r="AB9" s="53" t="s">
        <v>2113</v>
      </c>
      <c r="AC9" s="569">
        <v>5052.5</v>
      </c>
      <c r="AD9" s="53" t="s">
        <v>2116</v>
      </c>
      <c r="AE9" s="574">
        <v>5793.75</v>
      </c>
      <c r="AF9" s="53" t="s">
        <v>2131</v>
      </c>
      <c r="AG9" s="574">
        <v>5525</v>
      </c>
      <c r="AH9" s="53" t="s">
        <v>2131</v>
      </c>
      <c r="AI9" s="574">
        <v>5052.5</v>
      </c>
      <c r="AJ9" s="53" t="s">
        <v>2131</v>
      </c>
      <c r="AK9" s="580">
        <v>5052.5</v>
      </c>
      <c r="AL9" s="53" t="s">
        <v>2137</v>
      </c>
      <c r="AM9" s="581">
        <v>5052.5</v>
      </c>
      <c r="AN9" s="53" t="s">
        <v>2204</v>
      </c>
      <c r="AO9" s="586">
        <v>5052.5</v>
      </c>
      <c r="AP9" s="53" t="s">
        <v>2237</v>
      </c>
      <c r="AQ9" s="591">
        <v>5697.5</v>
      </c>
      <c r="AR9" s="53" t="s">
        <v>2249</v>
      </c>
      <c r="AS9" s="3" t="s">
        <v>664</v>
      </c>
    </row>
    <row r="10" spans="1:129" x14ac:dyDescent="0.2">
      <c r="B10" s="1">
        <v>7</v>
      </c>
      <c r="C10" s="1" t="s">
        <v>975</v>
      </c>
      <c r="D10" s="58" t="s">
        <v>955</v>
      </c>
      <c r="F10" s="1" t="s">
        <v>976</v>
      </c>
      <c r="G10" s="53">
        <v>3200</v>
      </c>
      <c r="H10" s="53" t="s">
        <v>318</v>
      </c>
      <c r="I10" s="53">
        <v>3450</v>
      </c>
      <c r="J10" s="53" t="s">
        <v>977</v>
      </c>
      <c r="K10" s="53">
        <v>3600</v>
      </c>
      <c r="L10" s="53" t="s">
        <v>978</v>
      </c>
      <c r="M10" s="53">
        <v>3243</v>
      </c>
      <c r="N10" s="53" t="s">
        <v>979</v>
      </c>
      <c r="O10" s="53">
        <v>3243</v>
      </c>
      <c r="P10" s="53" t="s">
        <v>979</v>
      </c>
      <c r="Q10" s="53">
        <v>3243</v>
      </c>
      <c r="R10" s="53" t="s">
        <v>979</v>
      </c>
      <c r="S10" s="53">
        <v>3243</v>
      </c>
      <c r="T10" s="53" t="s">
        <v>979</v>
      </c>
      <c r="U10" s="53">
        <v>3243</v>
      </c>
      <c r="V10" s="53" t="s">
        <v>979</v>
      </c>
      <c r="W10" s="53">
        <v>3243</v>
      </c>
      <c r="X10" s="53" t="s">
        <v>979</v>
      </c>
      <c r="Y10" s="53">
        <v>3243</v>
      </c>
      <c r="Z10" s="53" t="s">
        <v>979</v>
      </c>
      <c r="AA10" s="53">
        <v>3243</v>
      </c>
      <c r="AB10" s="53" t="s">
        <v>979</v>
      </c>
      <c r="AC10" s="53">
        <v>3243</v>
      </c>
      <c r="AD10" s="53" t="s">
        <v>979</v>
      </c>
      <c r="AE10" s="53">
        <v>3243</v>
      </c>
      <c r="AF10" s="53" t="s">
        <v>979</v>
      </c>
      <c r="AG10" s="574">
        <v>3450</v>
      </c>
      <c r="AH10" s="53" t="s">
        <v>318</v>
      </c>
      <c r="AI10" s="581">
        <v>3772.5</v>
      </c>
      <c r="AJ10" s="2" t="s">
        <v>318</v>
      </c>
      <c r="AK10" s="586">
        <v>3772.5</v>
      </c>
      <c r="AL10" s="53" t="s">
        <v>2241</v>
      </c>
      <c r="AM10" s="586">
        <v>5375</v>
      </c>
      <c r="AN10" s="53" t="s">
        <v>2242</v>
      </c>
      <c r="AO10" s="586">
        <v>5375</v>
      </c>
      <c r="AP10" s="53" t="s">
        <v>2243</v>
      </c>
      <c r="AQ10" s="595">
        <v>5375</v>
      </c>
      <c r="AR10" s="2" t="s">
        <v>318</v>
      </c>
      <c r="AS10" s="3" t="s">
        <v>664</v>
      </c>
    </row>
    <row r="11" spans="1:129" x14ac:dyDescent="0.2">
      <c r="A11" s="142"/>
      <c r="B11" s="1">
        <v>8</v>
      </c>
      <c r="C11" s="1" t="s">
        <v>980</v>
      </c>
      <c r="D11" s="58" t="s">
        <v>955</v>
      </c>
      <c r="F11" s="1" t="s">
        <v>981</v>
      </c>
      <c r="G11" s="53">
        <v>2560</v>
      </c>
      <c r="H11" s="53" t="s">
        <v>982</v>
      </c>
      <c r="I11" s="53">
        <v>3450</v>
      </c>
      <c r="J11" s="53" t="s">
        <v>983</v>
      </c>
      <c r="K11" s="53">
        <v>3450</v>
      </c>
      <c r="L11" s="53" t="s">
        <v>984</v>
      </c>
      <c r="M11" s="53">
        <v>3450</v>
      </c>
      <c r="N11" s="53" t="s">
        <v>985</v>
      </c>
      <c r="O11" s="53">
        <v>3450</v>
      </c>
      <c r="P11" s="53" t="s">
        <v>986</v>
      </c>
      <c r="Q11" s="53">
        <v>3450</v>
      </c>
      <c r="R11" s="53" t="s">
        <v>987</v>
      </c>
      <c r="S11" s="53">
        <v>3243</v>
      </c>
      <c r="T11" s="53" t="s">
        <v>988</v>
      </c>
      <c r="U11" s="53">
        <v>3245</v>
      </c>
      <c r="V11" s="53" t="s">
        <v>989</v>
      </c>
      <c r="W11" s="577">
        <v>3450</v>
      </c>
      <c r="X11" s="53" t="s">
        <v>990</v>
      </c>
      <c r="Y11" s="566">
        <v>3243</v>
      </c>
      <c r="Z11" s="53" t="s">
        <v>1975</v>
      </c>
      <c r="AA11" s="569">
        <v>1450</v>
      </c>
      <c r="AB11" s="53" t="s">
        <v>2114</v>
      </c>
      <c r="AC11" s="571">
        <v>1450</v>
      </c>
      <c r="AD11" s="53" t="s">
        <v>2120</v>
      </c>
      <c r="AE11" s="568">
        <v>1450</v>
      </c>
      <c r="AF11" s="53" t="s">
        <v>2124</v>
      </c>
      <c r="AG11" s="574">
        <v>1450</v>
      </c>
      <c r="AH11" s="53" t="s">
        <v>2127</v>
      </c>
      <c r="AI11" s="578">
        <v>1450</v>
      </c>
      <c r="AJ11" s="53" t="s">
        <v>2133</v>
      </c>
      <c r="AK11" s="581">
        <v>1450</v>
      </c>
      <c r="AL11" s="53" t="s">
        <v>2142</v>
      </c>
      <c r="AM11" s="569">
        <v>1450</v>
      </c>
      <c r="AN11" s="53" t="s">
        <v>2206</v>
      </c>
      <c r="AO11" s="586">
        <v>1450</v>
      </c>
      <c r="AP11" s="53" t="s">
        <v>2224</v>
      </c>
      <c r="AQ11" s="591">
        <v>1450</v>
      </c>
      <c r="AR11" s="53" t="s">
        <v>2250</v>
      </c>
      <c r="AS11" s="3" t="s">
        <v>664</v>
      </c>
    </row>
    <row r="12" spans="1:129" x14ac:dyDescent="0.2">
      <c r="A12" s="142"/>
      <c r="B12" s="1">
        <v>9</v>
      </c>
      <c r="C12" s="1" t="s">
        <v>991</v>
      </c>
      <c r="D12" s="58" t="s">
        <v>2130</v>
      </c>
      <c r="F12" s="1" t="s">
        <v>992</v>
      </c>
      <c r="G12" s="53" t="s">
        <v>993</v>
      </c>
      <c r="H12" s="53" t="s">
        <v>318</v>
      </c>
      <c r="I12" s="53" t="s">
        <v>993</v>
      </c>
      <c r="J12" s="53" t="s">
        <v>318</v>
      </c>
      <c r="K12" s="53">
        <v>3243</v>
      </c>
      <c r="L12" s="53" t="s">
        <v>994</v>
      </c>
      <c r="M12" s="53">
        <v>3450</v>
      </c>
      <c r="N12" s="53" t="s">
        <v>995</v>
      </c>
      <c r="O12" s="53">
        <v>3243</v>
      </c>
      <c r="P12" s="53" t="s">
        <v>996</v>
      </c>
      <c r="Q12" s="53">
        <v>3600</v>
      </c>
      <c r="R12" s="53" t="s">
        <v>997</v>
      </c>
      <c r="S12" s="53">
        <v>3450</v>
      </c>
      <c r="T12" s="53" t="s">
        <v>998</v>
      </c>
      <c r="U12" s="53" t="s">
        <v>999</v>
      </c>
      <c r="V12" s="53"/>
      <c r="W12" s="566">
        <v>3772.5</v>
      </c>
      <c r="X12" s="53" t="s">
        <v>2109</v>
      </c>
      <c r="Y12" s="566">
        <v>3600</v>
      </c>
      <c r="Z12" s="53" t="s">
        <v>2109</v>
      </c>
      <c r="AA12" s="574">
        <v>4117.5</v>
      </c>
      <c r="AB12" s="53" t="s">
        <v>2126</v>
      </c>
      <c r="AC12" s="574">
        <v>3945</v>
      </c>
      <c r="AD12" s="53" t="s">
        <v>2126</v>
      </c>
      <c r="AE12" s="574">
        <v>3772.5</v>
      </c>
      <c r="AF12" s="53" t="s">
        <v>2126</v>
      </c>
      <c r="AG12" s="574">
        <v>3450</v>
      </c>
      <c r="AH12" s="53" t="s">
        <v>2126</v>
      </c>
      <c r="AI12" s="586">
        <v>3772.5</v>
      </c>
      <c r="AJ12" s="53" t="s">
        <v>2231</v>
      </c>
      <c r="AK12" s="591">
        <v>4117.5</v>
      </c>
      <c r="AL12" s="53" t="s">
        <v>2257</v>
      </c>
      <c r="AM12" s="591">
        <v>3945</v>
      </c>
      <c r="AN12" s="53" t="s">
        <v>2257</v>
      </c>
      <c r="AQ12" s="111" t="s">
        <v>1016</v>
      </c>
      <c r="AR12" s="585"/>
      <c r="AS12" s="111" t="s">
        <v>2260</v>
      </c>
      <c r="AT12" s="111"/>
    </row>
    <row r="13" spans="1:129" x14ac:dyDescent="0.2">
      <c r="A13" s="142"/>
      <c r="B13" s="1">
        <v>10</v>
      </c>
      <c r="C13" s="1" t="s">
        <v>1000</v>
      </c>
      <c r="D13" s="58" t="s">
        <v>1001</v>
      </c>
      <c r="F13" s="1" t="s">
        <v>1002</v>
      </c>
      <c r="G13" s="53">
        <v>3200</v>
      </c>
      <c r="H13" s="53" t="s">
        <v>1003</v>
      </c>
      <c r="I13" s="53">
        <v>5793.75</v>
      </c>
      <c r="J13" s="53" t="s">
        <v>1004</v>
      </c>
      <c r="K13" s="53">
        <v>5525</v>
      </c>
      <c r="L13" s="53" t="s">
        <v>1005</v>
      </c>
      <c r="M13" s="53">
        <v>5525</v>
      </c>
      <c r="N13" s="53" t="s">
        <v>1006</v>
      </c>
      <c r="O13" s="53">
        <v>5793.75</v>
      </c>
      <c r="P13" s="53" t="s">
        <v>1007</v>
      </c>
      <c r="Q13" s="53">
        <v>5793.75</v>
      </c>
      <c r="R13" s="53" t="s">
        <v>1008</v>
      </c>
      <c r="S13" s="53">
        <v>5793.75</v>
      </c>
      <c r="T13" s="53" t="s">
        <v>1009</v>
      </c>
      <c r="U13" s="577">
        <v>5793.75</v>
      </c>
      <c r="V13" s="53" t="s">
        <v>1010</v>
      </c>
      <c r="W13" s="566">
        <f>5375+418.75</f>
        <v>5793.75</v>
      </c>
      <c r="X13" s="53" t="s">
        <v>1976</v>
      </c>
      <c r="Y13" s="569">
        <f>5375+418.75</f>
        <v>5793.75</v>
      </c>
      <c r="Z13" s="53" t="s">
        <v>2115</v>
      </c>
      <c r="AA13" s="569">
        <f>5375+418.75</f>
        <v>5793.75</v>
      </c>
      <c r="AB13" s="53" t="s">
        <v>2117</v>
      </c>
      <c r="AC13" s="571">
        <f>5375+418.75</f>
        <v>5793.75</v>
      </c>
      <c r="AD13" s="53" t="s">
        <v>2128</v>
      </c>
      <c r="AE13" s="574">
        <f>5375+418.75</f>
        <v>5793.75</v>
      </c>
      <c r="AF13" s="53" t="s">
        <v>2129</v>
      </c>
      <c r="AG13" s="581">
        <v>5256.25</v>
      </c>
      <c r="AH13" s="53" t="s">
        <v>2148</v>
      </c>
      <c r="AI13" s="569">
        <v>5525</v>
      </c>
      <c r="AJ13" s="53" t="s">
        <v>2205</v>
      </c>
      <c r="AK13" s="569">
        <v>6600</v>
      </c>
      <c r="AL13" s="53" t="s">
        <v>2207</v>
      </c>
      <c r="AM13" s="591">
        <v>5375</v>
      </c>
      <c r="AN13" s="53" t="s">
        <v>2261</v>
      </c>
      <c r="AO13" s="591">
        <v>5375</v>
      </c>
      <c r="AP13" s="53" t="s">
        <v>2261</v>
      </c>
      <c r="AQ13" s="591">
        <v>5375</v>
      </c>
      <c r="AR13" s="8" t="s">
        <v>2263</v>
      </c>
      <c r="AS13" s="3" t="s">
        <v>664</v>
      </c>
    </row>
    <row r="14" spans="1:129" s="107" customFormat="1" x14ac:dyDescent="0.2">
      <c r="B14" s="107">
        <v>11</v>
      </c>
      <c r="C14" s="107" t="s">
        <v>1011</v>
      </c>
      <c r="D14" s="131"/>
      <c r="F14" s="107" t="s">
        <v>1012</v>
      </c>
      <c r="G14" s="134"/>
      <c r="H14" s="134"/>
      <c r="I14" s="143"/>
      <c r="J14" s="143"/>
      <c r="K14" s="137"/>
      <c r="L14" s="143"/>
      <c r="M14" s="137"/>
      <c r="N14" s="143"/>
      <c r="O14" s="137"/>
      <c r="P14" s="143"/>
      <c r="Q14" s="137"/>
      <c r="R14" s="143"/>
      <c r="S14" s="137"/>
      <c r="T14" s="143"/>
      <c r="U14" s="137"/>
      <c r="V14" s="143"/>
      <c r="W14" s="137"/>
      <c r="X14" s="143"/>
      <c r="Y14" s="137"/>
      <c r="Z14" s="143"/>
      <c r="AA14" s="137"/>
      <c r="AB14" s="143"/>
      <c r="AC14" s="137"/>
      <c r="AD14" s="143"/>
      <c r="AE14" s="137"/>
      <c r="AF14" s="143"/>
      <c r="AG14" s="137"/>
      <c r="AH14" s="143"/>
      <c r="AI14" s="137"/>
      <c r="AJ14" s="143"/>
      <c r="AK14" s="137"/>
      <c r="AL14" s="143"/>
      <c r="AM14" s="137"/>
      <c r="AN14" s="143"/>
      <c r="AO14" s="137"/>
      <c r="AP14" s="143"/>
      <c r="AQ14" s="137"/>
      <c r="AR14" s="143"/>
      <c r="AS14" s="137" t="s">
        <v>664</v>
      </c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</row>
    <row r="15" spans="1:129" x14ac:dyDescent="0.2">
      <c r="C15" s="14" t="s">
        <v>60</v>
      </c>
      <c r="D15" s="14"/>
      <c r="E15" s="14"/>
      <c r="F15" s="14"/>
      <c r="G15" s="144">
        <f t="shared" ref="G15:AF15" si="0">SUM(G7:G13)</f>
        <v>17920</v>
      </c>
      <c r="H15" s="144">
        <f t="shared" si="0"/>
        <v>0</v>
      </c>
      <c r="I15" s="144">
        <f t="shared" si="0"/>
        <v>26151.25</v>
      </c>
      <c r="J15" s="144">
        <f t="shared" si="0"/>
        <v>0</v>
      </c>
      <c r="K15" s="144">
        <f t="shared" si="0"/>
        <v>29280.5</v>
      </c>
      <c r="L15" s="144">
        <f t="shared" si="0"/>
        <v>0</v>
      </c>
      <c r="M15" s="144">
        <f t="shared" si="0"/>
        <v>29330.5</v>
      </c>
      <c r="N15" s="144">
        <f t="shared" si="0"/>
        <v>0</v>
      </c>
      <c r="O15" s="144">
        <f>SUM(O7:O13)</f>
        <v>28364.25</v>
      </c>
      <c r="P15" s="144">
        <f t="shared" si="0"/>
        <v>0</v>
      </c>
      <c r="Q15" s="144">
        <f>SUM(Q7:Q13)</f>
        <v>29342.25</v>
      </c>
      <c r="R15" s="144">
        <f t="shared" si="0"/>
        <v>0</v>
      </c>
      <c r="S15" s="144">
        <f>SUM(S7:S13)</f>
        <v>28642.25</v>
      </c>
      <c r="T15" s="144">
        <f t="shared" si="0"/>
        <v>0</v>
      </c>
      <c r="U15" s="144">
        <f t="shared" si="0"/>
        <v>25771.75</v>
      </c>
      <c r="V15" s="144">
        <f t="shared" si="0"/>
        <v>0</v>
      </c>
      <c r="W15" s="144">
        <f>SUM(W7:W13)</f>
        <v>29399.25</v>
      </c>
      <c r="X15" s="144">
        <f t="shared" si="0"/>
        <v>0</v>
      </c>
      <c r="Y15" s="144">
        <f>SUM(Y7:Y13)</f>
        <v>29019.75</v>
      </c>
      <c r="Z15" s="144">
        <f t="shared" si="0"/>
        <v>0</v>
      </c>
      <c r="AA15" s="144">
        <f>SUM(AA7:AA13)</f>
        <v>27744.25</v>
      </c>
      <c r="AB15" s="144">
        <f t="shared" si="0"/>
        <v>0</v>
      </c>
      <c r="AC15" s="144">
        <f>SUM(AC7:AC13)</f>
        <v>27571.75</v>
      </c>
      <c r="AD15" s="144">
        <f t="shared" si="0"/>
        <v>0</v>
      </c>
      <c r="AE15" s="144">
        <f>SUM(AE7:AE13)</f>
        <v>28140.5</v>
      </c>
      <c r="AF15" s="144">
        <f t="shared" si="0"/>
        <v>0</v>
      </c>
      <c r="AG15" s="144">
        <f t="shared" ref="AG15:AQ15" si="1">SUM(AG7:AG13)</f>
        <v>27433.75</v>
      </c>
      <c r="AH15" s="144">
        <f t="shared" si="1"/>
        <v>0</v>
      </c>
      <c r="AI15" s="144">
        <f t="shared" si="1"/>
        <v>27875</v>
      </c>
      <c r="AJ15" s="144">
        <f t="shared" si="1"/>
        <v>0</v>
      </c>
      <c r="AK15" s="144">
        <f t="shared" si="1"/>
        <v>29295</v>
      </c>
      <c r="AL15" s="144">
        <f t="shared" si="1"/>
        <v>0</v>
      </c>
      <c r="AM15" s="144">
        <f t="shared" si="1"/>
        <v>29500</v>
      </c>
      <c r="AN15" s="144">
        <f t="shared" si="1"/>
        <v>0</v>
      </c>
      <c r="AO15" s="144">
        <f t="shared" si="1"/>
        <v>25555</v>
      </c>
      <c r="AP15" s="144">
        <f t="shared" si="1"/>
        <v>0</v>
      </c>
      <c r="AQ15" s="144">
        <f t="shared" si="1"/>
        <v>26200</v>
      </c>
      <c r="AR15" s="14"/>
    </row>
    <row r="16" spans="1:129" x14ac:dyDescent="0.2">
      <c r="C16" s="1" t="s">
        <v>2121</v>
      </c>
      <c r="W16" s="3">
        <f>W7+W8+W9+W10+W12+W13</f>
        <v>25949.25</v>
      </c>
      <c r="X16" s="3"/>
      <c r="Y16" s="3">
        <f>+Y7+Y8+Y9+Y10+Y13</f>
        <v>22176.75</v>
      </c>
      <c r="Z16" s="3"/>
      <c r="AA16" s="3">
        <f>AA7+AA8+AA9+AA10+AA12</f>
        <v>20500.5</v>
      </c>
      <c r="AB16" s="3"/>
      <c r="AC16" s="3">
        <f>AC7+AC8+AC9+AC10+AC12</f>
        <v>20328</v>
      </c>
      <c r="AE16" s="3">
        <f>AE15-AE7-AE8-AE10-AE12-AE13</f>
        <v>7243.75</v>
      </c>
      <c r="AG16" s="3">
        <f>+AG7+AG8+AG13</f>
        <v>13558.75</v>
      </c>
      <c r="AI16" s="3">
        <f>+AI7+AI8+AI9+AI10+AI13+AI12</f>
        <v>26425</v>
      </c>
      <c r="AK16" s="3">
        <f>+AK7+AK8+AK9+AK10+AK13</f>
        <v>23727.5</v>
      </c>
      <c r="AM16" s="3">
        <f>+AM7+AM8+AM9+AM10+AM12+AM13</f>
        <v>28050</v>
      </c>
      <c r="AO16" s="3">
        <f>+AO7+AO8+AO12+AO13</f>
        <v>13677.5</v>
      </c>
      <c r="AQ16" s="3">
        <f>+AQ7+AQ8</f>
        <v>8302.5</v>
      </c>
    </row>
    <row r="17" spans="1:43" x14ac:dyDescent="0.2">
      <c r="C17" s="1" t="s">
        <v>2122</v>
      </c>
      <c r="W17" s="3">
        <f>W15-W16</f>
        <v>3450</v>
      </c>
      <c r="Y17" s="3">
        <f>Y15-Y16</f>
        <v>6843</v>
      </c>
      <c r="Z17" s="3"/>
      <c r="AA17" s="3">
        <f>AA15-AA16</f>
        <v>7243.75</v>
      </c>
      <c r="AB17" s="3"/>
      <c r="AC17" s="3">
        <f>AC15-AC16</f>
        <v>7243.75</v>
      </c>
      <c r="AE17" s="3">
        <f>+AE16+30315</f>
        <v>37558.75</v>
      </c>
      <c r="AG17" s="3">
        <f>AG15-AG16</f>
        <v>13875</v>
      </c>
      <c r="AI17" s="3">
        <f>AI15-AI16</f>
        <v>1450</v>
      </c>
      <c r="AK17" s="3">
        <f>AK15-AK16</f>
        <v>5567.5</v>
      </c>
      <c r="AM17" s="3">
        <f>AM15-AM16</f>
        <v>1450</v>
      </c>
      <c r="AO17" s="3">
        <f>AO15-AO16</f>
        <v>11877.5</v>
      </c>
      <c r="AQ17" s="3">
        <f>AQ15-AQ16</f>
        <v>17897.5</v>
      </c>
    </row>
    <row r="18" spans="1:43" x14ac:dyDescent="0.2">
      <c r="C18" s="1" t="s">
        <v>2108</v>
      </c>
      <c r="N18" s="3"/>
      <c r="W18" s="576">
        <f>W17+U13+Y9</f>
        <v>14296.25</v>
      </c>
      <c r="Y18" s="567">
        <f>Y17+W12+W13+AA9</f>
        <v>21461.75</v>
      </c>
      <c r="AA18" s="570">
        <f>+AA17+Y13+AC9</f>
        <v>18090</v>
      </c>
      <c r="AB18" s="3"/>
      <c r="AC18" s="572">
        <f>+AC17</f>
        <v>7243.75</v>
      </c>
      <c r="AE18" s="573">
        <f>AE17</f>
        <v>37558.75</v>
      </c>
      <c r="AF18" s="3"/>
      <c r="AG18" s="575">
        <f>+AG17+AA12+AC12+AE12+AE13+AE9+AI9</f>
        <v>42350</v>
      </c>
      <c r="AI18" s="579">
        <f>+AI17+AK9</f>
        <v>6502.5</v>
      </c>
      <c r="AK18" s="582">
        <f>AK17+AI10+AG13+AM9</f>
        <v>19648.75</v>
      </c>
      <c r="AM18" s="570">
        <f>AM17+AI13+AK13</f>
        <v>13575</v>
      </c>
      <c r="AO18" s="587">
        <f>AO17+AI12+AK10+AM10</f>
        <v>24797.5</v>
      </c>
      <c r="AQ18" s="589">
        <f>AQ17+AK12+AM12+AM13+AO13</f>
        <v>36710</v>
      </c>
    </row>
    <row r="19" spans="1:43" x14ac:dyDescent="0.2">
      <c r="N19" s="3"/>
      <c r="X19" s="3"/>
      <c r="Z19" s="3"/>
      <c r="AF19" s="3"/>
      <c r="AH19" s="3"/>
      <c r="AK19" s="3" t="s">
        <v>2132</v>
      </c>
    </row>
    <row r="20" spans="1:43" x14ac:dyDescent="0.2">
      <c r="R20" s="2" t="s">
        <v>232</v>
      </c>
      <c r="X20" s="3"/>
      <c r="Z20" s="3"/>
      <c r="AF20" s="3"/>
      <c r="AH20" s="3"/>
    </row>
    <row r="21" spans="1:43" x14ac:dyDescent="0.2">
      <c r="C21" s="108" t="s">
        <v>532</v>
      </c>
      <c r="X21" s="3"/>
      <c r="Z21" s="3"/>
      <c r="AF21" s="3"/>
      <c r="AH21" s="3"/>
    </row>
    <row r="22" spans="1:43" x14ac:dyDescent="0.2">
      <c r="B22" s="1">
        <v>12</v>
      </c>
      <c r="C22" s="1" t="s">
        <v>1013</v>
      </c>
      <c r="F22" s="1" t="s">
        <v>1014</v>
      </c>
      <c r="G22" s="53">
        <v>2560</v>
      </c>
      <c r="H22" s="53" t="s">
        <v>318</v>
      </c>
      <c r="I22" s="2" t="s">
        <v>1015</v>
      </c>
      <c r="K22" s="3" t="s">
        <v>1016</v>
      </c>
      <c r="X22" s="3"/>
      <c r="Z22" s="3"/>
      <c r="AF22" s="3"/>
      <c r="AH22" s="3"/>
      <c r="AK22" s="3">
        <f>+AO11+AI12+AK10+AM10</f>
        <v>14370</v>
      </c>
    </row>
    <row r="23" spans="1:43" x14ac:dyDescent="0.2">
      <c r="A23" s="1" t="s">
        <v>1017</v>
      </c>
      <c r="B23" s="1">
        <v>3</v>
      </c>
      <c r="C23" s="1" t="s">
        <v>1018</v>
      </c>
      <c r="D23" s="58" t="s">
        <v>955</v>
      </c>
      <c r="F23" s="1" t="s">
        <v>1019</v>
      </c>
      <c r="G23" s="22" t="s">
        <v>993</v>
      </c>
      <c r="H23" s="53" t="s">
        <v>318</v>
      </c>
      <c r="I23" s="53" t="s">
        <v>993</v>
      </c>
      <c r="J23" s="53" t="s">
        <v>318</v>
      </c>
      <c r="K23" s="53" t="s">
        <v>993</v>
      </c>
      <c r="L23" s="53" t="s">
        <v>318</v>
      </c>
      <c r="M23" s="53" t="s">
        <v>993</v>
      </c>
      <c r="N23" s="53" t="s">
        <v>318</v>
      </c>
      <c r="O23" s="53" t="s">
        <v>1020</v>
      </c>
      <c r="P23" s="53"/>
      <c r="Q23" s="53"/>
      <c r="R23" s="53"/>
      <c r="S23" s="53"/>
      <c r="T23" s="53"/>
      <c r="X23" s="3"/>
      <c r="Z23" s="3"/>
      <c r="AF23" s="3"/>
      <c r="AH23" s="3"/>
    </row>
    <row r="24" spans="1:43" x14ac:dyDescent="0.2">
      <c r="A24" s="1" t="s">
        <v>1017</v>
      </c>
      <c r="B24" s="1">
        <v>1</v>
      </c>
      <c r="C24" s="1" t="s">
        <v>1021</v>
      </c>
      <c r="D24" s="23" t="s">
        <v>800</v>
      </c>
      <c r="F24" s="1" t="s">
        <v>1021</v>
      </c>
      <c r="G24" s="53">
        <v>2560</v>
      </c>
      <c r="H24" s="53" t="s">
        <v>318</v>
      </c>
      <c r="I24" s="53"/>
      <c r="J24" s="53"/>
      <c r="K24" s="53"/>
      <c r="M24" s="3" t="s">
        <v>1022</v>
      </c>
      <c r="X24" s="3"/>
      <c r="Z24" s="3"/>
      <c r="AF24" s="3"/>
      <c r="AH24" s="3"/>
    </row>
    <row r="25" spans="1:43" x14ac:dyDescent="0.2">
      <c r="B25" s="1">
        <v>4</v>
      </c>
      <c r="C25" s="1" t="s">
        <v>1023</v>
      </c>
      <c r="D25" s="58"/>
      <c r="G25" s="53">
        <v>2560</v>
      </c>
      <c r="H25" s="53" t="s">
        <v>318</v>
      </c>
      <c r="I25" s="53"/>
      <c r="J25" s="53"/>
      <c r="K25" s="53"/>
      <c r="M25" s="3" t="s">
        <v>1022</v>
      </c>
      <c r="X25" s="3"/>
      <c r="AF25" s="3"/>
    </row>
    <row r="26" spans="1:43" x14ac:dyDescent="0.2">
      <c r="AF26" s="3"/>
    </row>
    <row r="27" spans="1:43" x14ac:dyDescent="0.2">
      <c r="AF27" s="3"/>
    </row>
    <row r="32" spans="1:43" ht="15" x14ac:dyDescent="0.25">
      <c r="C32"/>
    </row>
    <row r="33" spans="3:3" ht="15" x14ac:dyDescent="0.25">
      <c r="C33"/>
    </row>
    <row r="34" spans="3:3" ht="15" x14ac:dyDescent="0.25">
      <c r="C34"/>
    </row>
    <row r="35" spans="3:3" ht="15" x14ac:dyDescent="0.25">
      <c r="C35"/>
    </row>
    <row r="36" spans="3:3" ht="15" x14ac:dyDescent="0.25">
      <c r="C36"/>
    </row>
    <row r="37" spans="3:3" ht="15" x14ac:dyDescent="0.25">
      <c r="C37"/>
    </row>
    <row r="38" spans="3:3" ht="15" x14ac:dyDescent="0.25">
      <c r="C38"/>
    </row>
    <row r="39" spans="3:3" ht="15" x14ac:dyDescent="0.25">
      <c r="C39"/>
    </row>
    <row r="40" spans="3:3" ht="15" x14ac:dyDescent="0.25">
      <c r="C40"/>
    </row>
    <row r="41" spans="3:3" ht="15" x14ac:dyDescent="0.25">
      <c r="C41"/>
    </row>
  </sheetData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B2:J9"/>
  <sheetViews>
    <sheetView zoomScale="85" zoomScaleNormal="85" workbookViewId="0">
      <selection activeCell="Q32" sqref="Q32"/>
    </sheetView>
  </sheetViews>
  <sheetFormatPr baseColWidth="10" defaultColWidth="11.42578125" defaultRowHeight="15" x14ac:dyDescent="0.25"/>
  <cols>
    <col min="1" max="1" width="5.5703125" customWidth="1"/>
    <col min="2" max="2" width="21.140625" customWidth="1"/>
    <col min="3" max="3" width="9.42578125" customWidth="1"/>
    <col min="4" max="4" width="11.28515625" customWidth="1"/>
    <col min="7" max="7" width="10.140625" customWidth="1"/>
    <col min="8" max="8" width="9.85546875" customWidth="1"/>
    <col min="9" max="9" width="9" customWidth="1"/>
  </cols>
  <sheetData>
    <row r="2" spans="2:10" ht="15.75" thickBot="1" x14ac:dyDescent="0.3"/>
    <row r="3" spans="2:10" ht="15.75" thickBot="1" x14ac:dyDescent="0.3">
      <c r="B3" s="821" t="s">
        <v>128</v>
      </c>
      <c r="C3" s="822"/>
      <c r="D3" s="822"/>
      <c r="E3" s="822"/>
      <c r="F3" s="822"/>
      <c r="G3" s="822"/>
      <c r="H3" s="822"/>
      <c r="I3" s="822"/>
      <c r="J3" s="823"/>
    </row>
    <row r="4" spans="2:10" x14ac:dyDescent="0.25">
      <c r="B4" s="28"/>
      <c r="C4" s="29"/>
      <c r="D4" s="29"/>
      <c r="E4" s="29"/>
      <c r="F4" s="29"/>
      <c r="G4" s="29"/>
      <c r="H4" s="29"/>
      <c r="I4" s="29"/>
      <c r="J4" s="30"/>
    </row>
    <row r="5" spans="2:10" x14ac:dyDescent="0.25">
      <c r="B5" s="824" t="s">
        <v>129</v>
      </c>
      <c r="C5" s="825"/>
      <c r="D5" s="825"/>
      <c r="E5" s="825"/>
      <c r="F5" s="10" t="s">
        <v>991</v>
      </c>
      <c r="G5" s="31"/>
      <c r="H5" s="31"/>
      <c r="I5" s="31"/>
      <c r="J5" s="32"/>
    </row>
    <row r="6" spans="2:10" ht="15.75" thickBot="1" x14ac:dyDescent="0.3">
      <c r="B6" s="826" t="s">
        <v>1024</v>
      </c>
      <c r="C6" s="827"/>
      <c r="D6" s="827"/>
      <c r="E6" s="827"/>
      <c r="F6" s="827"/>
      <c r="G6" s="827"/>
      <c r="H6" s="827"/>
      <c r="I6" s="827"/>
      <c r="J6" s="828"/>
    </row>
    <row r="7" spans="2:10" ht="38.25" x14ac:dyDescent="0.25">
      <c r="B7" s="33" t="s">
        <v>130</v>
      </c>
      <c r="C7" s="34" t="s">
        <v>131</v>
      </c>
      <c r="D7" s="35" t="s">
        <v>132</v>
      </c>
      <c r="E7" s="36" t="s">
        <v>133</v>
      </c>
      <c r="F7" s="37" t="s">
        <v>134</v>
      </c>
      <c r="G7" s="38" t="s">
        <v>135</v>
      </c>
      <c r="H7" s="39" t="s">
        <v>136</v>
      </c>
      <c r="I7" s="39" t="s">
        <v>137</v>
      </c>
      <c r="J7" s="40" t="s">
        <v>138</v>
      </c>
    </row>
    <row r="8" spans="2:10" x14ac:dyDescent="0.25">
      <c r="B8" s="41" t="s">
        <v>46</v>
      </c>
      <c r="C8" s="42"/>
      <c r="D8" s="43">
        <v>3450</v>
      </c>
      <c r="E8" s="44">
        <v>150</v>
      </c>
      <c r="F8" s="43">
        <f>+D8*0.05*G8</f>
        <v>172.5</v>
      </c>
      <c r="G8" s="44">
        <v>1</v>
      </c>
      <c r="H8" s="43">
        <f>+D8+E8+F8</f>
        <v>3772.5</v>
      </c>
      <c r="I8" s="43"/>
      <c r="J8" s="46">
        <f>H8</f>
        <v>3772.5</v>
      </c>
    </row>
    <row r="9" spans="2:10" x14ac:dyDescent="0.25">
      <c r="B9" s="138" t="s">
        <v>1025</v>
      </c>
      <c r="C9" s="73"/>
      <c r="D9" s="43"/>
      <c r="E9" s="43"/>
      <c r="F9" s="43"/>
      <c r="G9" s="43"/>
      <c r="H9" s="43"/>
      <c r="I9" s="43"/>
      <c r="J9" s="139">
        <f>+J8+H9-I9</f>
        <v>3772.5</v>
      </c>
    </row>
  </sheetData>
  <mergeCells count="3">
    <mergeCell ref="B3:J3"/>
    <mergeCell ref="B5:E5"/>
    <mergeCell ref="B6:J6"/>
  </mergeCells>
  <pageMargins left="0" right="0.11811023622047245" top="0.74803149606299213" bottom="0.74803149606299213" header="0.31496062992125984" footer="0.31496062992125984"/>
  <pageSetup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B2:F13"/>
  <sheetViews>
    <sheetView workbookViewId="0">
      <selection activeCell="C16" sqref="C16"/>
    </sheetView>
  </sheetViews>
  <sheetFormatPr baseColWidth="10" defaultColWidth="11.42578125" defaultRowHeight="15" x14ac:dyDescent="0.25"/>
  <cols>
    <col min="2" max="2" width="11.42578125" style="112"/>
    <col min="3" max="3" width="41.140625" customWidth="1"/>
    <col min="4" max="4" width="36.140625" customWidth="1"/>
    <col min="5" max="5" width="34.85546875" customWidth="1"/>
    <col min="6" max="6" width="35.28515625" customWidth="1"/>
  </cols>
  <sheetData>
    <row r="2" spans="2:6" x14ac:dyDescent="0.25">
      <c r="B2" s="145" t="s">
        <v>1026</v>
      </c>
      <c r="C2" s="145" t="s">
        <v>1027</v>
      </c>
      <c r="D2" s="145" t="s">
        <v>1028</v>
      </c>
      <c r="E2" s="145" t="s">
        <v>1028</v>
      </c>
      <c r="F2" s="145" t="s">
        <v>1029</v>
      </c>
    </row>
    <row r="3" spans="2:6" x14ac:dyDescent="0.25">
      <c r="B3" s="127">
        <v>1</v>
      </c>
      <c r="C3" s="146" t="s">
        <v>1021</v>
      </c>
      <c r="D3" s="147" t="s">
        <v>1030</v>
      </c>
      <c r="E3" s="147"/>
      <c r="F3" s="148"/>
    </row>
    <row r="4" spans="2:6" x14ac:dyDescent="0.25">
      <c r="B4" s="127">
        <v>2</v>
      </c>
      <c r="C4" s="146" t="s">
        <v>954</v>
      </c>
      <c r="D4" s="147" t="s">
        <v>1031</v>
      </c>
      <c r="E4" s="147" t="s">
        <v>1032</v>
      </c>
      <c r="F4" s="148" t="s">
        <v>1033</v>
      </c>
    </row>
    <row r="5" spans="2:6" x14ac:dyDescent="0.25">
      <c r="B5" s="127">
        <v>3</v>
      </c>
      <c r="C5" s="146" t="s">
        <v>1018</v>
      </c>
      <c r="D5" s="147" t="s">
        <v>1034</v>
      </c>
      <c r="E5" s="147"/>
      <c r="F5" s="148" t="s">
        <v>1035</v>
      </c>
    </row>
    <row r="6" spans="2:6" x14ac:dyDescent="0.25">
      <c r="B6" s="127">
        <v>4</v>
      </c>
      <c r="C6" s="146" t="s">
        <v>1023</v>
      </c>
      <c r="D6" s="147" t="s">
        <v>1036</v>
      </c>
      <c r="E6" s="147"/>
      <c r="F6" s="148" t="s">
        <v>1037</v>
      </c>
    </row>
    <row r="7" spans="2:6" x14ac:dyDescent="0.25">
      <c r="B7" s="127">
        <v>5</v>
      </c>
      <c r="C7" s="146" t="s">
        <v>959</v>
      </c>
      <c r="D7" s="147" t="s">
        <v>1038</v>
      </c>
      <c r="E7" s="147"/>
      <c r="F7" s="148">
        <v>5537630983</v>
      </c>
    </row>
    <row r="8" spans="2:6" x14ac:dyDescent="0.25">
      <c r="B8" s="127">
        <v>6</v>
      </c>
      <c r="C8" s="146" t="s">
        <v>963</v>
      </c>
      <c r="D8" s="147" t="s">
        <v>1039</v>
      </c>
      <c r="E8" s="147"/>
      <c r="F8" s="148" t="s">
        <v>1040</v>
      </c>
    </row>
    <row r="9" spans="2:6" x14ac:dyDescent="0.25">
      <c r="B9" s="127">
        <v>7</v>
      </c>
      <c r="C9" s="146" t="s">
        <v>975</v>
      </c>
      <c r="D9" s="147" t="s">
        <v>1041</v>
      </c>
      <c r="E9" s="147" t="s">
        <v>1042</v>
      </c>
      <c r="F9" s="148" t="s">
        <v>1043</v>
      </c>
    </row>
    <row r="10" spans="2:6" x14ac:dyDescent="0.25">
      <c r="B10" s="127">
        <v>8</v>
      </c>
      <c r="C10" s="146" t="s">
        <v>980</v>
      </c>
      <c r="D10" s="149" t="s">
        <v>1044</v>
      </c>
      <c r="E10" s="149"/>
      <c r="F10" s="148"/>
    </row>
    <row r="11" spans="2:6" x14ac:dyDescent="0.25">
      <c r="B11" s="127">
        <v>9</v>
      </c>
      <c r="C11" s="146" t="s">
        <v>991</v>
      </c>
      <c r="D11" s="149" t="s">
        <v>1045</v>
      </c>
      <c r="E11" s="149"/>
      <c r="F11" s="148" t="s">
        <v>1046</v>
      </c>
    </row>
    <row r="12" spans="2:6" x14ac:dyDescent="0.25">
      <c r="B12" s="127">
        <v>10</v>
      </c>
      <c r="C12" s="146" t="s">
        <v>1013</v>
      </c>
      <c r="D12" s="149" t="s">
        <v>1036</v>
      </c>
      <c r="E12" s="150"/>
      <c r="F12" s="148" t="s">
        <v>1047</v>
      </c>
    </row>
    <row r="13" spans="2:6" x14ac:dyDescent="0.25">
      <c r="B13" s="127">
        <v>11</v>
      </c>
      <c r="C13" s="146" t="s">
        <v>1000</v>
      </c>
      <c r="D13" s="149" t="s">
        <v>1048</v>
      </c>
      <c r="E13" s="150"/>
      <c r="F13" s="148" t="s">
        <v>1049</v>
      </c>
    </row>
  </sheetData>
  <hyperlinks>
    <hyperlink ref="D4" r:id="rId1" xr:uid="{00000000-0004-0000-1B00-000000000000}"/>
    <hyperlink ref="E4" r:id="rId2" xr:uid="{00000000-0004-0000-1B00-000001000000}"/>
    <hyperlink ref="D5" r:id="rId3" xr:uid="{00000000-0004-0000-1B00-000002000000}"/>
    <hyperlink ref="D6" r:id="rId4" xr:uid="{00000000-0004-0000-1B00-000003000000}"/>
    <hyperlink ref="D7" r:id="rId5" xr:uid="{00000000-0004-0000-1B00-000004000000}"/>
    <hyperlink ref="D8" r:id="rId6" xr:uid="{00000000-0004-0000-1B00-000005000000}"/>
    <hyperlink ref="D9" r:id="rId7" xr:uid="{00000000-0004-0000-1B00-000006000000}"/>
    <hyperlink ref="E9" r:id="rId8" xr:uid="{00000000-0004-0000-1B00-000007000000}"/>
    <hyperlink ref="D10" r:id="rId9" xr:uid="{00000000-0004-0000-1B00-000008000000}"/>
    <hyperlink ref="D11" r:id="rId10" xr:uid="{00000000-0004-0000-1B00-000009000000}"/>
    <hyperlink ref="D12" r:id="rId11" xr:uid="{00000000-0004-0000-1B00-00000A000000}"/>
    <hyperlink ref="D13" r:id="rId12" xr:uid="{00000000-0004-0000-1B00-00000B000000}"/>
    <hyperlink ref="D3" r:id="rId13" xr:uid="{00000000-0004-0000-1B00-00000C000000}"/>
  </hyperlinks>
  <pageMargins left="0.7" right="0.7" top="0.75" bottom="0.75" header="0.3" footer="0.3"/>
  <pageSetup orientation="portrait" r:id="rId14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1:DY45"/>
  <sheetViews>
    <sheetView zoomScaleNormal="100" workbookViewId="0">
      <pane xSplit="5" ySplit="6" topLeftCell="AL7" activePane="bottomRight" state="frozen"/>
      <selection pane="topRight" activeCell="F1" sqref="F1"/>
      <selection pane="bottomLeft" activeCell="A7" sqref="A7"/>
      <selection pane="bottomRight" activeCell="AY17" sqref="AY17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2" bestFit="1" customWidth="1"/>
    <col min="8" max="8" width="11.140625" style="2" customWidth="1"/>
    <col min="9" max="9" width="12.42578125" style="2" customWidth="1"/>
    <col min="10" max="10" width="12.28515625" style="2" customWidth="1"/>
    <col min="11" max="11" width="11.5703125" style="3" customWidth="1"/>
    <col min="12" max="12" width="9.28515625" style="2" customWidth="1"/>
    <col min="13" max="13" width="13" style="3" customWidth="1"/>
    <col min="14" max="14" width="8.42578125" style="2" customWidth="1"/>
    <col min="15" max="15" width="13" style="3" customWidth="1"/>
    <col min="16" max="16" width="8.42578125" style="2" customWidth="1"/>
    <col min="17" max="17" width="12.7109375" style="3" customWidth="1"/>
    <col min="18" max="18" width="8.42578125" style="2" customWidth="1"/>
    <col min="19" max="19" width="12.7109375" style="3" customWidth="1"/>
    <col min="20" max="20" width="8.42578125" style="2" customWidth="1"/>
    <col min="21" max="21" width="11.5703125" style="3" customWidth="1"/>
    <col min="22" max="22" width="9.85546875" style="2" customWidth="1"/>
    <col min="23" max="23" width="11.5703125" style="3" customWidth="1"/>
    <col min="24" max="24" width="11" style="2" customWidth="1"/>
    <col min="25" max="25" width="11.5703125" style="3" customWidth="1"/>
    <col min="26" max="26" width="10" style="2" bestFit="1" customWidth="1"/>
    <col min="27" max="27" width="11.5703125" style="3" customWidth="1"/>
    <col min="28" max="28" width="10" style="2" bestFit="1" customWidth="1"/>
    <col min="29" max="29" width="11.5703125" style="3" customWidth="1"/>
    <col min="30" max="30" width="10" style="2" bestFit="1" customWidth="1"/>
    <col min="31" max="31" width="11.5703125" style="3" customWidth="1"/>
    <col min="32" max="32" width="10" style="2" bestFit="1" customWidth="1"/>
    <col min="33" max="33" width="11.5703125" style="3" customWidth="1"/>
    <col min="34" max="34" width="9.28515625" style="2" customWidth="1"/>
    <col min="35" max="35" width="11.5703125" style="3" customWidth="1"/>
    <col min="36" max="36" width="9" style="2" customWidth="1"/>
    <col min="37" max="37" width="11.5703125" style="3" customWidth="1"/>
    <col min="38" max="38" width="9" style="2" customWidth="1"/>
    <col min="39" max="39" width="11.5703125" style="3" customWidth="1"/>
    <col min="40" max="40" width="8.7109375" style="2" customWidth="1"/>
    <col min="41" max="41" width="11.5703125" style="3" customWidth="1"/>
    <col min="42" max="42" width="9.5703125" style="2" customWidth="1"/>
    <col min="43" max="43" width="11.5703125" style="3" customWidth="1"/>
    <col min="44" max="44" width="7.7109375" style="2" bestFit="1" customWidth="1"/>
    <col min="45" max="129" width="11.42578125" style="3"/>
    <col min="130" max="16384" width="11.42578125" style="1"/>
  </cols>
  <sheetData>
    <row r="1" spans="2:129" x14ac:dyDescent="0.2">
      <c r="H1" s="10" t="s">
        <v>356</v>
      </c>
      <c r="I1" s="10" t="s">
        <v>357</v>
      </c>
      <c r="J1" s="10" t="s">
        <v>358</v>
      </c>
    </row>
    <row r="2" spans="2:129" ht="18.75" x14ac:dyDescent="0.25">
      <c r="B2" s="753" t="s">
        <v>5</v>
      </c>
      <c r="C2" s="753"/>
      <c r="D2" s="753"/>
      <c r="E2" s="753"/>
      <c r="F2" s="753"/>
      <c r="G2" s="753"/>
      <c r="H2" s="79">
        <v>3450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753" t="s">
        <v>1978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753" t="s">
        <v>0</v>
      </c>
      <c r="C4" s="753"/>
      <c r="D4" s="753"/>
      <c r="E4" s="753"/>
      <c r="F4" s="753"/>
      <c r="G4" s="753"/>
      <c r="H4" s="753"/>
      <c r="I4" s="753"/>
      <c r="J4" s="75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2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141" t="s">
        <v>46</v>
      </c>
      <c r="J6" s="2" t="s">
        <v>953</v>
      </c>
      <c r="K6" s="2" t="s">
        <v>47</v>
      </c>
      <c r="L6" s="2" t="s">
        <v>953</v>
      </c>
      <c r="M6" s="2" t="s">
        <v>48</v>
      </c>
      <c r="N6" s="2" t="s">
        <v>953</v>
      </c>
      <c r="O6" s="2" t="s">
        <v>171</v>
      </c>
      <c r="P6" s="2" t="s">
        <v>57</v>
      </c>
      <c r="Q6" s="2" t="s">
        <v>2214</v>
      </c>
      <c r="R6" s="2" t="s">
        <v>57</v>
      </c>
      <c r="S6" s="2" t="s">
        <v>198</v>
      </c>
      <c r="T6" s="2" t="s">
        <v>57</v>
      </c>
      <c r="U6" s="2" t="s">
        <v>218</v>
      </c>
      <c r="V6" s="2" t="s">
        <v>57</v>
      </c>
      <c r="W6" s="2" t="s">
        <v>219</v>
      </c>
      <c r="X6" s="2" t="s">
        <v>57</v>
      </c>
      <c r="Y6" s="2" t="s">
        <v>53</v>
      </c>
      <c r="Z6" s="2" t="s">
        <v>953</v>
      </c>
      <c r="AA6" s="2" t="s">
        <v>220</v>
      </c>
      <c r="AB6" s="2" t="s">
        <v>953</v>
      </c>
      <c r="AC6" s="2" t="s">
        <v>4</v>
      </c>
      <c r="AD6" s="2" t="s">
        <v>953</v>
      </c>
      <c r="AE6" s="2" t="s">
        <v>27</v>
      </c>
      <c r="AF6" s="2" t="s">
        <v>953</v>
      </c>
      <c r="AG6" s="2" t="s">
        <v>46</v>
      </c>
      <c r="AH6" s="2" t="s">
        <v>953</v>
      </c>
      <c r="AI6" s="2" t="s">
        <v>47</v>
      </c>
      <c r="AJ6" s="2" t="s">
        <v>953</v>
      </c>
      <c r="AK6" s="2" t="s">
        <v>48</v>
      </c>
      <c r="AL6" s="2" t="s">
        <v>953</v>
      </c>
      <c r="AM6" s="2" t="s">
        <v>171</v>
      </c>
      <c r="AN6" s="2" t="s">
        <v>57</v>
      </c>
      <c r="AO6" s="2" t="s">
        <v>176</v>
      </c>
      <c r="AP6" s="2" t="s">
        <v>57</v>
      </c>
      <c r="AQ6" s="2" t="s">
        <v>198</v>
      </c>
      <c r="AR6" s="2" t="s">
        <v>57</v>
      </c>
      <c r="AS6" s="2"/>
      <c r="AT6" s="2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ht="17.25" customHeight="1" x14ac:dyDescent="0.25">
      <c r="B7" s="107">
        <v>1</v>
      </c>
      <c r="C7" s="558" t="s">
        <v>1979</v>
      </c>
      <c r="D7" s="58" t="s">
        <v>2145</v>
      </c>
      <c r="F7" s="558" t="s">
        <v>1980</v>
      </c>
      <c r="G7" s="53">
        <v>3200</v>
      </c>
      <c r="H7" s="53" t="s">
        <v>1981</v>
      </c>
      <c r="I7" s="586">
        <v>3243</v>
      </c>
      <c r="J7" s="53" t="s">
        <v>2225</v>
      </c>
      <c r="K7" s="590">
        <v>3243</v>
      </c>
      <c r="L7" s="53" t="s">
        <v>2247</v>
      </c>
      <c r="M7" s="592">
        <v>3243</v>
      </c>
      <c r="N7" s="53" t="s">
        <v>2271</v>
      </c>
      <c r="O7" s="581">
        <v>3243</v>
      </c>
      <c r="P7" s="53" t="s">
        <v>2286</v>
      </c>
      <c r="Q7" s="596">
        <v>3243</v>
      </c>
      <c r="R7" s="53" t="s">
        <v>2297</v>
      </c>
      <c r="S7" s="597">
        <v>3243</v>
      </c>
      <c r="T7" s="53" t="s">
        <v>2316</v>
      </c>
      <c r="U7" s="601">
        <v>3243</v>
      </c>
      <c r="V7" s="53" t="s">
        <v>2332</v>
      </c>
      <c r="W7" s="603">
        <v>3243</v>
      </c>
      <c r="X7" s="53" t="s">
        <v>2351</v>
      </c>
      <c r="Y7" s="606">
        <v>3243</v>
      </c>
      <c r="Z7" s="53" t="s">
        <v>2361</v>
      </c>
      <c r="AA7" s="608">
        <v>3243</v>
      </c>
      <c r="AB7" s="53" t="s">
        <v>2381</v>
      </c>
      <c r="AC7" s="569">
        <v>3243</v>
      </c>
      <c r="AD7" s="53" t="s">
        <v>2392</v>
      </c>
      <c r="AE7" s="614">
        <v>3243</v>
      </c>
      <c r="AF7" s="53" t="s">
        <v>2416</v>
      </c>
      <c r="AG7" s="616">
        <v>3243</v>
      </c>
      <c r="AH7" s="53" t="s">
        <v>2446</v>
      </c>
      <c r="AI7" s="617">
        <v>3243</v>
      </c>
      <c r="AJ7" s="53" t="s">
        <v>2456</v>
      </c>
      <c r="AK7" s="619">
        <v>3243</v>
      </c>
      <c r="AL7" s="53" t="s">
        <v>2471</v>
      </c>
      <c r="AM7" s="76">
        <v>3243</v>
      </c>
      <c r="AN7" s="53" t="s">
        <v>2484</v>
      </c>
      <c r="AO7" s="620">
        <v>3243</v>
      </c>
      <c r="AP7" s="53" t="s">
        <v>2502</v>
      </c>
      <c r="AQ7" s="624">
        <v>3243</v>
      </c>
      <c r="AR7" s="53" t="s">
        <v>2518</v>
      </c>
      <c r="AS7" s="3" t="s">
        <v>664</v>
      </c>
    </row>
    <row r="8" spans="2:129" ht="15" customHeight="1" x14ac:dyDescent="0.2">
      <c r="B8" s="107">
        <v>2</v>
      </c>
      <c r="C8" s="1" t="s">
        <v>2203</v>
      </c>
      <c r="D8" s="58" t="s">
        <v>2145</v>
      </c>
      <c r="F8" s="1" t="s">
        <v>2110</v>
      </c>
      <c r="G8" s="53">
        <v>2000</v>
      </c>
      <c r="H8" s="53" t="s">
        <v>2112</v>
      </c>
      <c r="I8" s="53">
        <v>3450</v>
      </c>
      <c r="J8" s="53" t="s">
        <v>2218</v>
      </c>
      <c r="K8" s="590">
        <v>3243</v>
      </c>
      <c r="L8" s="53" t="s">
        <v>2252</v>
      </c>
      <c r="M8" s="592">
        <v>3450</v>
      </c>
      <c r="N8" s="53" t="s">
        <v>2281</v>
      </c>
      <c r="O8" s="581">
        <v>3450</v>
      </c>
      <c r="P8" s="53" t="s">
        <v>2295</v>
      </c>
      <c r="Q8" s="596">
        <v>3450</v>
      </c>
      <c r="R8" s="53" t="s">
        <v>2306</v>
      </c>
      <c r="S8" s="597">
        <v>3450</v>
      </c>
      <c r="T8" s="53" t="s">
        <v>2327</v>
      </c>
      <c r="U8" s="601">
        <v>3450</v>
      </c>
      <c r="V8" s="53" t="s">
        <v>2336</v>
      </c>
      <c r="W8" s="603">
        <v>3450</v>
      </c>
      <c r="X8" s="53" t="s">
        <v>2358</v>
      </c>
      <c r="Y8" s="606">
        <v>3243</v>
      </c>
      <c r="Z8" s="53" t="s">
        <v>2367</v>
      </c>
      <c r="AA8" s="569">
        <v>3600</v>
      </c>
      <c r="AB8" s="53" t="s">
        <v>2395</v>
      </c>
      <c r="AC8" s="569">
        <v>3600</v>
      </c>
      <c r="AD8" s="53" t="s">
        <v>2410</v>
      </c>
      <c r="AE8" s="614">
        <v>3600</v>
      </c>
      <c r="AF8" s="53" t="s">
        <v>2425</v>
      </c>
      <c r="AG8" s="616">
        <v>3600</v>
      </c>
      <c r="AH8" s="53" t="s">
        <v>2440</v>
      </c>
      <c r="AI8" s="619">
        <v>3600</v>
      </c>
      <c r="AJ8" s="53" t="s">
        <v>2477</v>
      </c>
      <c r="AK8" s="620">
        <v>3600</v>
      </c>
      <c r="AL8" s="53" t="s">
        <v>2508</v>
      </c>
      <c r="AM8" s="624">
        <v>3600</v>
      </c>
      <c r="AN8" s="53" t="s">
        <v>2523</v>
      </c>
      <c r="AO8" s="625">
        <v>3600</v>
      </c>
      <c r="AP8" s="53" t="s">
        <v>2456</v>
      </c>
      <c r="AQ8" s="626">
        <v>3600</v>
      </c>
      <c r="AR8" s="2" t="s">
        <v>2527</v>
      </c>
      <c r="AS8" s="3" t="s">
        <v>664</v>
      </c>
    </row>
    <row r="9" spans="2:129" ht="15.75" x14ac:dyDescent="0.25">
      <c r="B9" s="107">
        <v>4</v>
      </c>
      <c r="C9" s="1" t="s">
        <v>2134</v>
      </c>
      <c r="D9" s="58" t="s">
        <v>2145</v>
      </c>
      <c r="F9" s="558" t="s">
        <v>1980</v>
      </c>
      <c r="G9" s="581">
        <v>3200</v>
      </c>
      <c r="H9" s="53" t="s">
        <v>2143</v>
      </c>
      <c r="I9" s="586">
        <v>3243</v>
      </c>
      <c r="J9" s="53" t="s">
        <v>2226</v>
      </c>
      <c r="K9" s="590">
        <v>3243</v>
      </c>
      <c r="L9" s="53" t="s">
        <v>2248</v>
      </c>
      <c r="M9" s="592">
        <v>3243</v>
      </c>
      <c r="N9" s="53" t="s">
        <v>2270</v>
      </c>
      <c r="O9" s="581">
        <v>3243</v>
      </c>
      <c r="P9" s="53" t="s">
        <v>2287</v>
      </c>
      <c r="Q9" s="596">
        <v>3243</v>
      </c>
      <c r="R9" s="53" t="s">
        <v>2298</v>
      </c>
      <c r="S9" s="597">
        <v>3243</v>
      </c>
      <c r="T9" s="53" t="s">
        <v>2317</v>
      </c>
      <c r="U9" s="601">
        <v>3243</v>
      </c>
      <c r="V9" s="53" t="s">
        <v>2333</v>
      </c>
      <c r="W9" s="603">
        <v>3243</v>
      </c>
      <c r="X9" s="53" t="s">
        <v>2352</v>
      </c>
      <c r="Y9" s="606">
        <v>3243</v>
      </c>
      <c r="Z9" s="53" t="s">
        <v>2362</v>
      </c>
      <c r="AA9" s="608">
        <v>3243</v>
      </c>
      <c r="AB9" s="53" t="s">
        <v>2380</v>
      </c>
      <c r="AC9" s="569">
        <v>3243</v>
      </c>
      <c r="AD9" s="53" t="s">
        <v>2393</v>
      </c>
      <c r="AE9" s="614">
        <v>3243</v>
      </c>
      <c r="AF9" s="53" t="s">
        <v>2415</v>
      </c>
      <c r="AG9" s="616">
        <v>3243</v>
      </c>
      <c r="AH9" s="53" t="s">
        <v>2450</v>
      </c>
      <c r="AI9" s="617">
        <v>3243</v>
      </c>
      <c r="AJ9" s="53" t="s">
        <v>2457</v>
      </c>
      <c r="AK9" s="619">
        <v>3243</v>
      </c>
      <c r="AL9" s="53" t="s">
        <v>2472</v>
      </c>
      <c r="AM9" s="76">
        <v>3243</v>
      </c>
      <c r="AN9" s="53" t="s">
        <v>2483</v>
      </c>
      <c r="AO9" s="620">
        <v>3243</v>
      </c>
      <c r="AP9" s="53" t="s">
        <v>2501</v>
      </c>
      <c r="AQ9" s="624">
        <v>3243</v>
      </c>
      <c r="AR9" s="53" t="s">
        <v>2519</v>
      </c>
      <c r="AS9" s="3" t="s">
        <v>664</v>
      </c>
    </row>
    <row r="10" spans="2:129" x14ac:dyDescent="0.2">
      <c r="B10" s="107">
        <v>5</v>
      </c>
      <c r="C10" s="1" t="s">
        <v>2144</v>
      </c>
      <c r="D10" s="58" t="s">
        <v>59</v>
      </c>
      <c r="F10" s="1" t="s">
        <v>2158</v>
      </c>
      <c r="G10" s="581">
        <v>3200</v>
      </c>
      <c r="H10" s="53" t="s">
        <v>2217</v>
      </c>
      <c r="I10" s="586">
        <v>3450</v>
      </c>
      <c r="J10" s="53" t="s">
        <v>2230</v>
      </c>
      <c r="K10" s="590">
        <v>3450</v>
      </c>
      <c r="L10" s="53" t="s">
        <v>2251</v>
      </c>
      <c r="M10" s="592">
        <v>3450</v>
      </c>
      <c r="N10" s="53" t="s">
        <v>2276</v>
      </c>
      <c r="O10" s="581">
        <v>3450</v>
      </c>
      <c r="P10" s="53" t="s">
        <v>2291</v>
      </c>
      <c r="Q10" s="596">
        <v>3450</v>
      </c>
      <c r="R10" s="53" t="s">
        <v>2300</v>
      </c>
      <c r="S10" s="597">
        <v>3450</v>
      </c>
      <c r="T10" s="53" t="s">
        <v>2320</v>
      </c>
      <c r="U10" s="601">
        <v>3450</v>
      </c>
      <c r="V10" s="53" t="s">
        <v>2344</v>
      </c>
      <c r="W10" s="603">
        <v>3450</v>
      </c>
      <c r="X10" s="53" t="s">
        <v>2360</v>
      </c>
      <c r="Y10" s="606">
        <v>3450</v>
      </c>
      <c r="Z10" s="53" t="s">
        <v>2366</v>
      </c>
      <c r="AA10" s="608">
        <v>3450</v>
      </c>
      <c r="AB10" s="53" t="s">
        <v>2379</v>
      </c>
      <c r="AC10" s="569">
        <v>3450</v>
      </c>
      <c r="AD10" s="53" t="s">
        <v>2396</v>
      </c>
      <c r="AE10" s="614">
        <v>3450</v>
      </c>
      <c r="AF10" s="53" t="s">
        <v>2421</v>
      </c>
      <c r="AG10" s="616">
        <v>3450</v>
      </c>
      <c r="AH10" s="53" t="s">
        <v>2436</v>
      </c>
      <c r="AI10" s="617">
        <v>3450</v>
      </c>
      <c r="AJ10" s="53" t="s">
        <v>2454</v>
      </c>
      <c r="AK10" s="619">
        <v>3450</v>
      </c>
      <c r="AL10" s="53" t="s">
        <v>2475</v>
      </c>
      <c r="AM10" s="76">
        <v>3450</v>
      </c>
      <c r="AN10" s="53" t="s">
        <v>2487</v>
      </c>
      <c r="AO10" s="620">
        <v>3450</v>
      </c>
      <c r="AP10" s="53" t="s">
        <v>2505</v>
      </c>
      <c r="AQ10" s="624">
        <v>3450</v>
      </c>
      <c r="AR10" s="53" t="s">
        <v>2516</v>
      </c>
      <c r="AS10" s="3" t="s">
        <v>664</v>
      </c>
    </row>
    <row r="11" spans="2:129" x14ac:dyDescent="0.2">
      <c r="B11" s="107">
        <v>6</v>
      </c>
      <c r="C11" s="1" t="s">
        <v>2136</v>
      </c>
      <c r="D11" s="58" t="s">
        <v>2145</v>
      </c>
      <c r="F11" s="1" t="s">
        <v>2135</v>
      </c>
      <c r="G11" s="580">
        <v>2560</v>
      </c>
      <c r="H11" s="53" t="s">
        <v>2140</v>
      </c>
      <c r="I11" s="53">
        <v>3450</v>
      </c>
      <c r="J11" s="53" t="s">
        <v>2216</v>
      </c>
      <c r="K11" s="590">
        <v>3450</v>
      </c>
      <c r="L11" s="53" t="s">
        <v>2255</v>
      </c>
      <c r="M11" s="592">
        <v>3250</v>
      </c>
      <c r="N11" s="53" t="s">
        <v>2267</v>
      </c>
      <c r="O11" s="581">
        <v>3250</v>
      </c>
      <c r="P11" s="53" t="s">
        <v>2283</v>
      </c>
      <c r="Q11" s="596">
        <v>3450</v>
      </c>
      <c r="R11" s="53" t="s">
        <v>2304</v>
      </c>
      <c r="S11" s="597">
        <v>3250</v>
      </c>
      <c r="T11" s="53" t="s">
        <v>2322</v>
      </c>
      <c r="U11" s="601">
        <v>3450</v>
      </c>
      <c r="V11" s="53" t="s">
        <v>2339</v>
      </c>
      <c r="W11" s="603">
        <v>3450</v>
      </c>
      <c r="X11" s="53" t="s">
        <v>318</v>
      </c>
      <c r="Y11" s="606">
        <v>3250</v>
      </c>
      <c r="Z11" s="53" t="s">
        <v>2373</v>
      </c>
      <c r="AA11" s="569">
        <v>3450</v>
      </c>
      <c r="AB11" s="53" t="s">
        <v>2391</v>
      </c>
      <c r="AC11" s="569">
        <v>3250</v>
      </c>
      <c r="AD11" s="53" t="s">
        <v>2391</v>
      </c>
      <c r="AE11" s="616">
        <v>3500</v>
      </c>
      <c r="AF11" s="53" t="s">
        <v>2439</v>
      </c>
      <c r="AG11" s="617">
        <v>3450</v>
      </c>
      <c r="AH11" s="53" t="s">
        <v>2463</v>
      </c>
      <c r="AI11" s="619">
        <v>3450</v>
      </c>
      <c r="AJ11" s="53" t="s">
        <v>2474</v>
      </c>
      <c r="AK11" s="620">
        <v>3450</v>
      </c>
      <c r="AL11" s="53" t="s">
        <v>318</v>
      </c>
      <c r="AM11" s="624">
        <v>3600</v>
      </c>
      <c r="AN11" s="53" t="s">
        <v>2520</v>
      </c>
      <c r="AO11" s="625">
        <v>3600</v>
      </c>
      <c r="AP11" s="53" t="s">
        <v>2525</v>
      </c>
      <c r="AQ11" s="134">
        <v>3600</v>
      </c>
      <c r="AR11" s="2" t="s">
        <v>318</v>
      </c>
      <c r="AS11" s="3" t="s">
        <v>664</v>
      </c>
    </row>
    <row r="12" spans="2:129" x14ac:dyDescent="0.2">
      <c r="B12" s="107">
        <v>7</v>
      </c>
      <c r="C12" s="1" t="s">
        <v>2138</v>
      </c>
      <c r="D12" s="58" t="s">
        <v>2145</v>
      </c>
      <c r="F12" s="1" t="s">
        <v>2139</v>
      </c>
      <c r="G12" s="580">
        <v>2560</v>
      </c>
      <c r="H12" s="53" t="s">
        <v>2141</v>
      </c>
      <c r="I12" s="586">
        <v>3243</v>
      </c>
      <c r="J12" s="53" t="s">
        <v>2222</v>
      </c>
      <c r="K12" s="590">
        <v>3243</v>
      </c>
      <c r="L12" s="53" t="s">
        <v>2246</v>
      </c>
      <c r="M12" s="592">
        <v>3243</v>
      </c>
      <c r="N12" s="53" t="s">
        <v>2268</v>
      </c>
      <c r="O12" s="581">
        <v>3243</v>
      </c>
      <c r="P12" s="53" t="s">
        <v>318</v>
      </c>
      <c r="Q12" s="596">
        <v>3243</v>
      </c>
      <c r="R12" s="53" t="s">
        <v>318</v>
      </c>
      <c r="S12" s="597">
        <v>3243</v>
      </c>
      <c r="T12" s="53" t="s">
        <v>318</v>
      </c>
      <c r="U12" s="601">
        <v>3450</v>
      </c>
      <c r="V12" s="53" t="s">
        <v>2335</v>
      </c>
      <c r="W12" s="603">
        <v>3243</v>
      </c>
      <c r="X12" s="53" t="s">
        <v>2353</v>
      </c>
      <c r="Y12" s="603">
        <v>3243</v>
      </c>
      <c r="Z12" s="2" t="s">
        <v>318</v>
      </c>
      <c r="AA12" s="608">
        <v>3243</v>
      </c>
      <c r="AB12" s="53" t="s">
        <v>318</v>
      </c>
      <c r="AC12" s="569">
        <v>3243</v>
      </c>
      <c r="AD12" s="53" t="s">
        <v>318</v>
      </c>
      <c r="AE12" s="569">
        <v>3243</v>
      </c>
      <c r="AF12" s="53" t="s">
        <v>318</v>
      </c>
      <c r="AG12" s="616">
        <v>3243</v>
      </c>
      <c r="AH12" s="53" t="s">
        <v>318</v>
      </c>
      <c r="AI12" s="617">
        <v>3243</v>
      </c>
      <c r="AJ12" s="53" t="s">
        <v>2452</v>
      </c>
      <c r="AK12" s="619">
        <v>3243</v>
      </c>
      <c r="AL12" s="53" t="s">
        <v>2467</v>
      </c>
      <c r="AM12" s="619">
        <v>3243</v>
      </c>
      <c r="AN12" s="53" t="s">
        <v>2511</v>
      </c>
      <c r="AO12" s="620">
        <v>3450</v>
      </c>
      <c r="AP12" s="53" t="s">
        <v>2503</v>
      </c>
      <c r="AQ12" s="624">
        <v>3450</v>
      </c>
      <c r="AR12" s="53" t="s">
        <v>2522</v>
      </c>
      <c r="AS12" s="3" t="s">
        <v>664</v>
      </c>
    </row>
    <row r="13" spans="2:129" x14ac:dyDescent="0.2">
      <c r="B13" s="107">
        <v>8</v>
      </c>
      <c r="C13" s="1" t="s">
        <v>2149</v>
      </c>
      <c r="D13" s="58" t="s">
        <v>2145</v>
      </c>
      <c r="F13" s="1" t="s">
        <v>91</v>
      </c>
      <c r="G13" s="580">
        <v>2560</v>
      </c>
      <c r="H13" s="53" t="s">
        <v>318</v>
      </c>
      <c r="I13" s="586">
        <v>3450</v>
      </c>
      <c r="J13" s="53" t="s">
        <v>2227</v>
      </c>
      <c r="K13" s="590">
        <v>3450</v>
      </c>
      <c r="L13" s="53" t="s">
        <v>2264</v>
      </c>
      <c r="M13" s="53">
        <v>3450</v>
      </c>
      <c r="N13" s="53" t="s">
        <v>2280</v>
      </c>
      <c r="O13" s="597">
        <v>3450</v>
      </c>
      <c r="P13" s="53" t="s">
        <v>2321</v>
      </c>
      <c r="Q13" s="597">
        <v>3450</v>
      </c>
      <c r="R13" s="53" t="s">
        <v>2329</v>
      </c>
      <c r="S13" s="603">
        <v>3450</v>
      </c>
      <c r="T13" s="53" t="s">
        <v>2349</v>
      </c>
      <c r="U13" s="603">
        <v>3500</v>
      </c>
      <c r="V13" s="53" t="s">
        <v>318</v>
      </c>
      <c r="W13" s="606">
        <v>3450</v>
      </c>
      <c r="X13" s="53" t="s">
        <v>2374</v>
      </c>
      <c r="Y13" s="569">
        <v>3450</v>
      </c>
      <c r="Z13" s="53" t="s">
        <v>2398</v>
      </c>
      <c r="AA13" s="614">
        <f>1050+2400</f>
        <v>3450</v>
      </c>
      <c r="AB13" s="53" t="s">
        <v>2428</v>
      </c>
      <c r="AC13" s="53">
        <v>3450</v>
      </c>
      <c r="AD13" s="53" t="s">
        <v>2442</v>
      </c>
      <c r="AE13" s="3">
        <v>1050</v>
      </c>
      <c r="AL13" s="53"/>
      <c r="AP13" s="53"/>
      <c r="AR13" s="53"/>
    </row>
    <row r="14" spans="2:129" x14ac:dyDescent="0.2">
      <c r="B14" s="107">
        <v>9</v>
      </c>
      <c r="C14" s="1" t="s">
        <v>2165</v>
      </c>
      <c r="D14" s="58" t="s">
        <v>59</v>
      </c>
      <c r="F14" s="1" t="s">
        <v>2166</v>
      </c>
      <c r="G14" s="53">
        <v>2560</v>
      </c>
      <c r="H14" s="53" t="s">
        <v>318</v>
      </c>
      <c r="I14" s="53">
        <v>3450</v>
      </c>
      <c r="J14" s="53" t="s">
        <v>2234</v>
      </c>
      <c r="K14" s="590">
        <v>3243</v>
      </c>
      <c r="L14" s="53" t="s">
        <v>2253</v>
      </c>
      <c r="M14" s="592">
        <v>3243</v>
      </c>
      <c r="N14" s="53" t="s">
        <v>2278</v>
      </c>
      <c r="O14" s="581">
        <v>3450</v>
      </c>
      <c r="P14" s="53" t="s">
        <v>318</v>
      </c>
      <c r="Q14" s="596">
        <v>3243</v>
      </c>
      <c r="R14" s="53" t="s">
        <v>2305</v>
      </c>
      <c r="S14" s="596">
        <v>3243</v>
      </c>
      <c r="T14" s="53" t="s">
        <v>318</v>
      </c>
      <c r="U14" s="601">
        <v>3243</v>
      </c>
      <c r="V14" s="53" t="s">
        <v>2331</v>
      </c>
      <c r="W14" s="603">
        <v>3243</v>
      </c>
      <c r="X14" s="53" t="s">
        <v>2348</v>
      </c>
      <c r="Y14" s="606">
        <v>3243</v>
      </c>
      <c r="Z14" s="53" t="s">
        <v>2365</v>
      </c>
      <c r="AA14" s="608">
        <v>3243</v>
      </c>
      <c r="AB14" s="53" t="s">
        <v>2386</v>
      </c>
      <c r="AC14" s="569">
        <v>3243</v>
      </c>
      <c r="AD14" s="53" t="s">
        <v>2387</v>
      </c>
      <c r="AE14" s="614">
        <v>3450</v>
      </c>
      <c r="AF14" s="53" t="s">
        <v>2418</v>
      </c>
      <c r="AG14" s="616">
        <v>3243</v>
      </c>
      <c r="AH14" s="53" t="s">
        <v>2433</v>
      </c>
      <c r="AI14" s="617">
        <v>3450</v>
      </c>
      <c r="AJ14" s="53" t="s">
        <v>2448</v>
      </c>
      <c r="AK14" s="619">
        <v>3243</v>
      </c>
      <c r="AL14" s="53" t="s">
        <v>2469</v>
      </c>
      <c r="AM14" s="76">
        <v>3450</v>
      </c>
      <c r="AN14" s="53" t="s">
        <v>2479</v>
      </c>
      <c r="AO14" s="620">
        <v>3450</v>
      </c>
      <c r="AP14" s="53" t="s">
        <v>2507</v>
      </c>
      <c r="AQ14" s="624">
        <v>3450</v>
      </c>
      <c r="AR14" s="53" t="s">
        <v>2521</v>
      </c>
      <c r="AS14" s="3" t="s">
        <v>664</v>
      </c>
    </row>
    <row r="15" spans="2:129" x14ac:dyDescent="0.2">
      <c r="B15" s="107">
        <v>10</v>
      </c>
      <c r="C15" s="1" t="s">
        <v>2169</v>
      </c>
      <c r="D15" s="58" t="s">
        <v>59</v>
      </c>
      <c r="F15" s="1" t="s">
        <v>2170</v>
      </c>
      <c r="G15" s="581">
        <v>3200</v>
      </c>
      <c r="H15" s="53" t="s">
        <v>318</v>
      </c>
      <c r="I15" s="53">
        <v>3450</v>
      </c>
      <c r="J15" s="53" t="s">
        <v>2223</v>
      </c>
      <c r="K15" s="53">
        <v>3243</v>
      </c>
      <c r="L15" s="53" t="s">
        <v>2223</v>
      </c>
      <c r="M15" s="590">
        <v>3036</v>
      </c>
      <c r="N15" s="53" t="s">
        <v>318</v>
      </c>
      <c r="O15" s="581">
        <v>3243</v>
      </c>
      <c r="P15" s="53" t="s">
        <v>2282</v>
      </c>
      <c r="Q15" s="596">
        <v>3243</v>
      </c>
      <c r="R15" s="53" t="s">
        <v>2308</v>
      </c>
      <c r="S15" s="597">
        <v>3243</v>
      </c>
      <c r="T15" s="53" t="s">
        <v>2326</v>
      </c>
      <c r="U15" s="601">
        <v>3243</v>
      </c>
      <c r="V15" s="53" t="s">
        <v>2340</v>
      </c>
      <c r="W15" s="603">
        <v>3243</v>
      </c>
      <c r="X15" s="53" t="s">
        <v>2357</v>
      </c>
      <c r="Y15" s="606">
        <v>3243</v>
      </c>
      <c r="Z15" s="53" t="s">
        <v>2371</v>
      </c>
      <c r="AA15" s="608">
        <v>3243</v>
      </c>
      <c r="AB15" s="53" t="s">
        <v>318</v>
      </c>
      <c r="AC15" s="569">
        <v>3243</v>
      </c>
      <c r="AD15" s="53" t="s">
        <v>2399</v>
      </c>
      <c r="AE15" s="614">
        <v>3243</v>
      </c>
      <c r="AF15" s="53" t="s">
        <v>2422</v>
      </c>
      <c r="AG15" s="616">
        <v>3243</v>
      </c>
      <c r="AH15" s="53" t="s">
        <v>318</v>
      </c>
      <c r="AI15" s="617">
        <v>3243</v>
      </c>
      <c r="AJ15" s="53" t="s">
        <v>2461</v>
      </c>
      <c r="AK15" s="619">
        <v>3243</v>
      </c>
      <c r="AL15" s="53" t="s">
        <v>318</v>
      </c>
      <c r="AM15" s="76">
        <v>3243</v>
      </c>
      <c r="AN15" s="53" t="s">
        <v>318</v>
      </c>
      <c r="AO15" s="620">
        <v>3243</v>
      </c>
      <c r="AP15" s="53" t="s">
        <v>318</v>
      </c>
      <c r="AQ15" s="624">
        <v>3243</v>
      </c>
      <c r="AR15" s="53" t="s">
        <v>2514</v>
      </c>
      <c r="AS15" s="3" t="s">
        <v>664</v>
      </c>
    </row>
    <row r="16" spans="2:129" x14ac:dyDescent="0.2">
      <c r="B16" s="107">
        <v>11</v>
      </c>
      <c r="C16" s="1" t="s">
        <v>2173</v>
      </c>
      <c r="D16" s="58" t="s">
        <v>2145</v>
      </c>
      <c r="F16" s="1" t="s">
        <v>2174</v>
      </c>
      <c r="G16" s="53">
        <v>2560</v>
      </c>
      <c r="H16" s="53" t="s">
        <v>318</v>
      </c>
      <c r="I16" s="586">
        <v>3450</v>
      </c>
      <c r="J16" s="53" t="s">
        <v>2238</v>
      </c>
      <c r="K16" s="592">
        <v>3450</v>
      </c>
      <c r="L16" s="53"/>
      <c r="M16" s="592">
        <v>3243</v>
      </c>
      <c r="N16" s="53" t="s">
        <v>2274</v>
      </c>
      <c r="O16" s="581">
        <v>3450</v>
      </c>
      <c r="P16" s="53" t="s">
        <v>2292</v>
      </c>
      <c r="Q16" s="606">
        <v>3450</v>
      </c>
      <c r="R16" s="53" t="s">
        <v>2368</v>
      </c>
      <c r="S16" s="622">
        <v>3600</v>
      </c>
      <c r="T16" s="53" t="s">
        <v>2509</v>
      </c>
      <c r="U16" s="622">
        <v>3600</v>
      </c>
      <c r="V16" s="53" t="s">
        <v>2509</v>
      </c>
      <c r="W16" s="622">
        <v>3600</v>
      </c>
      <c r="X16" s="53" t="s">
        <v>2509</v>
      </c>
      <c r="Y16" s="622">
        <v>3600</v>
      </c>
      <c r="Z16" s="53" t="s">
        <v>2509</v>
      </c>
      <c r="AA16" s="622">
        <v>3600</v>
      </c>
      <c r="AB16" s="53" t="s">
        <v>2509</v>
      </c>
      <c r="AC16" s="622">
        <v>3600</v>
      </c>
      <c r="AD16" s="53" t="s">
        <v>2509</v>
      </c>
      <c r="AE16" s="625">
        <v>3600</v>
      </c>
      <c r="AF16" s="53" t="s">
        <v>2524</v>
      </c>
      <c r="AL16" s="53"/>
      <c r="AR16" s="53"/>
    </row>
    <row r="17" spans="1:129" x14ac:dyDescent="0.2">
      <c r="B17" s="107">
        <v>12</v>
      </c>
      <c r="C17" s="1" t="s">
        <v>2177</v>
      </c>
      <c r="D17" s="58" t="s">
        <v>59</v>
      </c>
      <c r="F17" s="1" t="s">
        <v>2178</v>
      </c>
      <c r="G17" s="581">
        <v>2520</v>
      </c>
      <c r="H17" s="53" t="s">
        <v>318</v>
      </c>
      <c r="I17" s="586">
        <v>3450</v>
      </c>
      <c r="J17" s="53" t="s">
        <v>2228</v>
      </c>
      <c r="K17" s="590">
        <v>3450</v>
      </c>
      <c r="L17" s="53" t="s">
        <v>318</v>
      </c>
      <c r="M17" s="592">
        <v>3450</v>
      </c>
      <c r="N17" s="53" t="s">
        <v>2279</v>
      </c>
      <c r="O17" s="581">
        <v>3450</v>
      </c>
      <c r="P17" s="53" t="s">
        <v>2294</v>
      </c>
      <c r="Q17" s="596">
        <v>3450</v>
      </c>
      <c r="R17" s="53" t="s">
        <v>2307</v>
      </c>
      <c r="S17" s="597">
        <v>3500</v>
      </c>
      <c r="T17" s="53" t="s">
        <v>318</v>
      </c>
      <c r="U17" s="601">
        <v>3450</v>
      </c>
      <c r="V17" s="53" t="s">
        <v>2345</v>
      </c>
      <c r="W17" s="603">
        <v>3450</v>
      </c>
      <c r="X17" s="53" t="s">
        <v>318</v>
      </c>
      <c r="Y17" s="606">
        <v>3450</v>
      </c>
      <c r="Z17" s="53" t="s">
        <v>318</v>
      </c>
      <c r="AA17" s="608">
        <v>3450</v>
      </c>
      <c r="AB17" s="53" t="s">
        <v>2376</v>
      </c>
      <c r="AC17" s="569">
        <v>3450</v>
      </c>
      <c r="AD17" s="53" t="s">
        <v>2397</v>
      </c>
      <c r="AE17" s="614">
        <v>3450</v>
      </c>
      <c r="AF17" s="53" t="s">
        <v>2423</v>
      </c>
      <c r="AG17" s="616">
        <v>3450</v>
      </c>
      <c r="AH17" s="53" t="s">
        <v>2441</v>
      </c>
      <c r="AI17" s="617">
        <v>3243</v>
      </c>
      <c r="AJ17" s="53" t="s">
        <v>2458</v>
      </c>
      <c r="AK17" s="619">
        <v>3500</v>
      </c>
      <c r="AL17" s="53" t="s">
        <v>2473</v>
      </c>
      <c r="AM17" s="76">
        <v>3250</v>
      </c>
      <c r="AN17" s="53" t="s">
        <v>318</v>
      </c>
      <c r="AO17" s="620">
        <v>3450</v>
      </c>
      <c r="AP17" s="53" t="s">
        <v>2504</v>
      </c>
      <c r="AQ17" s="624">
        <v>3450</v>
      </c>
      <c r="AR17" s="53" t="s">
        <v>318</v>
      </c>
      <c r="AS17" s="3" t="s">
        <v>664</v>
      </c>
    </row>
    <row r="18" spans="1:129" x14ac:dyDescent="0.2">
      <c r="B18" s="107">
        <v>13</v>
      </c>
      <c r="C18" s="1" t="s">
        <v>2181</v>
      </c>
      <c r="D18" s="58" t="s">
        <v>2145</v>
      </c>
      <c r="F18" s="1" t="s">
        <v>2182</v>
      </c>
      <c r="G18" s="53">
        <v>2560</v>
      </c>
      <c r="H18" s="53" t="s">
        <v>318</v>
      </c>
      <c r="I18" s="53">
        <v>3450</v>
      </c>
      <c r="J18" s="53" t="s">
        <v>2215</v>
      </c>
      <c r="K18" s="586">
        <v>3243</v>
      </c>
      <c r="L18" s="53" t="s">
        <v>2254</v>
      </c>
      <c r="M18" s="590">
        <v>3243</v>
      </c>
      <c r="N18" s="53" t="s">
        <v>2265</v>
      </c>
      <c r="O18" s="592">
        <v>3243</v>
      </c>
      <c r="P18" s="53" t="s">
        <v>2290</v>
      </c>
      <c r="Q18" s="581">
        <v>3243</v>
      </c>
      <c r="R18" s="53" t="s">
        <v>2296</v>
      </c>
      <c r="S18" s="599">
        <v>3450</v>
      </c>
      <c r="T18" s="53" t="s">
        <v>2325</v>
      </c>
      <c r="U18" s="574">
        <v>3243</v>
      </c>
      <c r="V18" s="53" t="s">
        <v>2334</v>
      </c>
      <c r="W18" s="574">
        <v>3243</v>
      </c>
      <c r="X18" s="53" t="s">
        <v>2346</v>
      </c>
      <c r="Y18" s="607">
        <v>3450</v>
      </c>
      <c r="Z18" s="53" t="s">
        <v>2370</v>
      </c>
      <c r="AA18" s="608">
        <v>3243</v>
      </c>
      <c r="AB18" s="53" t="s">
        <v>2377</v>
      </c>
      <c r="AC18" s="569">
        <v>3450</v>
      </c>
      <c r="AD18" s="53" t="s">
        <v>2411</v>
      </c>
      <c r="AE18" s="614">
        <v>3450</v>
      </c>
      <c r="AF18" s="53" t="s">
        <v>2432</v>
      </c>
      <c r="AG18" s="616">
        <v>3243</v>
      </c>
      <c r="AH18" s="53" t="s">
        <v>2430</v>
      </c>
      <c r="AI18" s="617">
        <v>3243</v>
      </c>
      <c r="AJ18" s="53" t="s">
        <v>2460</v>
      </c>
      <c r="AK18" s="619">
        <v>3450</v>
      </c>
      <c r="AL18" s="53" t="s">
        <v>2476</v>
      </c>
      <c r="AM18" s="76">
        <v>3242</v>
      </c>
      <c r="AN18" s="53" t="s">
        <v>2478</v>
      </c>
      <c r="AO18" s="620">
        <v>3243</v>
      </c>
      <c r="AP18" s="53" t="s">
        <v>2494</v>
      </c>
      <c r="AQ18" s="624">
        <v>3243</v>
      </c>
      <c r="AR18" s="53" t="s">
        <v>2517</v>
      </c>
      <c r="AS18" s="3" t="s">
        <v>664</v>
      </c>
    </row>
    <row r="19" spans="1:129" x14ac:dyDescent="0.2">
      <c r="B19" s="107">
        <v>14</v>
      </c>
      <c r="C19" s="1" t="s">
        <v>2185</v>
      </c>
      <c r="D19" s="58" t="s">
        <v>59</v>
      </c>
      <c r="F19" s="1" t="s">
        <v>2186</v>
      </c>
      <c r="G19" s="580">
        <v>2560</v>
      </c>
      <c r="H19" s="53" t="s">
        <v>318</v>
      </c>
      <c r="I19" s="53">
        <v>3450</v>
      </c>
      <c r="J19" s="53" t="s">
        <v>2219</v>
      </c>
      <c r="K19" s="590">
        <v>3450</v>
      </c>
      <c r="L19" s="53" t="s">
        <v>2262</v>
      </c>
      <c r="M19" s="592">
        <v>3450</v>
      </c>
      <c r="N19" s="53" t="s">
        <v>2272</v>
      </c>
      <c r="O19" s="581">
        <v>3243</v>
      </c>
      <c r="P19" s="53" t="s">
        <v>2285</v>
      </c>
      <c r="Q19" s="596">
        <v>3243</v>
      </c>
      <c r="R19" s="53" t="s">
        <v>2299</v>
      </c>
      <c r="S19" s="597">
        <v>3450</v>
      </c>
      <c r="T19" s="53" t="s">
        <v>2324</v>
      </c>
      <c r="U19" s="601">
        <v>3243</v>
      </c>
      <c r="V19" s="53" t="s">
        <v>2330</v>
      </c>
      <c r="W19" s="603">
        <v>3243</v>
      </c>
      <c r="X19" s="53" t="s">
        <v>2347</v>
      </c>
      <c r="Y19" s="606">
        <v>3243</v>
      </c>
      <c r="Z19" s="53" t="s">
        <v>2364</v>
      </c>
      <c r="AA19" s="608">
        <v>3243</v>
      </c>
      <c r="AB19" s="53" t="s">
        <v>318</v>
      </c>
      <c r="AC19" s="569">
        <v>3243</v>
      </c>
      <c r="AD19" s="53" t="s">
        <v>2394</v>
      </c>
      <c r="AE19" s="614">
        <v>3600</v>
      </c>
      <c r="AF19" s="53" t="s">
        <v>2431</v>
      </c>
      <c r="AG19" s="616">
        <v>3450</v>
      </c>
      <c r="AH19" s="53" t="s">
        <v>2435</v>
      </c>
      <c r="AI19" s="617">
        <v>3243</v>
      </c>
      <c r="AJ19" s="53" t="s">
        <v>2449</v>
      </c>
      <c r="AK19" s="619">
        <v>3243</v>
      </c>
      <c r="AL19" s="53" t="s">
        <v>2466</v>
      </c>
      <c r="AM19" s="76">
        <v>3243</v>
      </c>
      <c r="AN19" s="53" t="s">
        <v>2481</v>
      </c>
      <c r="AO19" s="620">
        <v>3243</v>
      </c>
      <c r="AP19" s="53" t="s">
        <v>2495</v>
      </c>
      <c r="AQ19" s="624">
        <v>3243</v>
      </c>
      <c r="AR19" s="53" t="s">
        <v>2512</v>
      </c>
      <c r="AS19" s="3" t="s">
        <v>664</v>
      </c>
    </row>
    <row r="20" spans="1:129" x14ac:dyDescent="0.2">
      <c r="B20" s="107">
        <v>15</v>
      </c>
      <c r="C20" s="1" t="s">
        <v>2189</v>
      </c>
      <c r="D20" s="58" t="s">
        <v>59</v>
      </c>
      <c r="F20" s="1" t="s">
        <v>2208</v>
      </c>
      <c r="G20" s="574">
        <v>3200</v>
      </c>
      <c r="H20" s="53" t="s">
        <v>318</v>
      </c>
      <c r="I20" s="586">
        <v>3243</v>
      </c>
      <c r="J20" s="53" t="s">
        <v>2235</v>
      </c>
      <c r="K20" s="590">
        <v>3243</v>
      </c>
      <c r="L20" s="53" t="s">
        <v>2244</v>
      </c>
      <c r="M20" s="592">
        <v>3243</v>
      </c>
      <c r="N20" s="53" t="s">
        <v>318</v>
      </c>
      <c r="O20" s="581">
        <v>3243</v>
      </c>
      <c r="P20" s="53" t="s">
        <v>318</v>
      </c>
      <c r="Q20" s="596">
        <v>3243</v>
      </c>
      <c r="R20" s="53" t="s">
        <v>2309</v>
      </c>
      <c r="S20" s="597">
        <v>3243</v>
      </c>
      <c r="T20" s="53" t="s">
        <v>2314</v>
      </c>
      <c r="U20" s="597">
        <v>3243</v>
      </c>
      <c r="V20" s="53" t="s">
        <v>318</v>
      </c>
      <c r="W20" s="601">
        <v>3243</v>
      </c>
      <c r="X20" s="53" t="s">
        <v>318</v>
      </c>
      <c r="Y20" s="606">
        <v>3243</v>
      </c>
      <c r="Z20" s="53" t="s">
        <v>318</v>
      </c>
      <c r="AA20" s="606">
        <v>3243</v>
      </c>
      <c r="AB20" s="53" t="s">
        <v>318</v>
      </c>
      <c r="AC20" s="608">
        <v>3243</v>
      </c>
      <c r="AD20" s="53" t="s">
        <v>318</v>
      </c>
      <c r="AE20" s="569">
        <v>3243</v>
      </c>
      <c r="AF20" s="53" t="s">
        <v>318</v>
      </c>
      <c r="AG20" s="614">
        <v>3243</v>
      </c>
      <c r="AH20" s="53" t="s">
        <v>318</v>
      </c>
      <c r="AI20" s="616">
        <v>3243</v>
      </c>
      <c r="AJ20" s="2" t="s">
        <v>318</v>
      </c>
      <c r="AK20" s="617">
        <v>3243</v>
      </c>
      <c r="AL20" s="53" t="s">
        <v>318</v>
      </c>
      <c r="AM20" s="619">
        <v>3243</v>
      </c>
      <c r="AN20" s="53" t="s">
        <v>318</v>
      </c>
      <c r="AO20" s="620">
        <v>3243</v>
      </c>
      <c r="AP20" s="53" t="s">
        <v>318</v>
      </c>
      <c r="AQ20" s="620">
        <v>3243</v>
      </c>
      <c r="AR20" s="53" t="s">
        <v>318</v>
      </c>
      <c r="AS20" s="3" t="s">
        <v>664</v>
      </c>
    </row>
    <row r="21" spans="1:129" x14ac:dyDescent="0.2">
      <c r="B21" s="107">
        <v>16</v>
      </c>
      <c r="C21" s="1" t="s">
        <v>2191</v>
      </c>
      <c r="D21" s="58" t="s">
        <v>59</v>
      </c>
      <c r="F21" s="1" t="s">
        <v>2191</v>
      </c>
      <c r="G21" s="53">
        <v>2560</v>
      </c>
      <c r="H21" s="53" t="s">
        <v>318</v>
      </c>
      <c r="I21" s="586">
        <v>3450</v>
      </c>
      <c r="J21" s="53" t="s">
        <v>2236</v>
      </c>
      <c r="K21" s="590">
        <v>3450</v>
      </c>
      <c r="L21" s="53" t="s">
        <v>2256</v>
      </c>
      <c r="M21" s="592">
        <v>3450</v>
      </c>
      <c r="N21" s="53" t="s">
        <v>2277</v>
      </c>
      <c r="O21" s="581">
        <v>3450</v>
      </c>
      <c r="P21" s="53" t="s">
        <v>2293</v>
      </c>
      <c r="Q21" s="596">
        <v>3243</v>
      </c>
      <c r="R21" s="53" t="s">
        <v>2302</v>
      </c>
      <c r="S21" s="597">
        <v>3243</v>
      </c>
      <c r="T21" s="53" t="s">
        <v>2318</v>
      </c>
      <c r="U21" s="601">
        <v>3450</v>
      </c>
      <c r="V21" s="53" t="s">
        <v>2338</v>
      </c>
      <c r="W21" s="603">
        <v>3243</v>
      </c>
      <c r="X21" s="53" t="s">
        <v>2350</v>
      </c>
      <c r="Y21" s="606">
        <v>3243</v>
      </c>
      <c r="Z21" s="53" t="s">
        <v>2363</v>
      </c>
      <c r="AA21" s="608">
        <v>3450</v>
      </c>
      <c r="AB21" s="53" t="s">
        <v>318</v>
      </c>
      <c r="AC21" s="614">
        <v>3600</v>
      </c>
      <c r="AD21" s="53" t="s">
        <v>2417</v>
      </c>
      <c r="AE21" s="615">
        <v>3600</v>
      </c>
      <c r="AF21" s="53" t="s">
        <v>2429</v>
      </c>
      <c r="AG21" s="616">
        <v>3450</v>
      </c>
      <c r="AH21" s="53" t="s">
        <v>2437</v>
      </c>
      <c r="AI21" s="617">
        <v>3243</v>
      </c>
      <c r="AJ21" s="53" t="s">
        <v>2447</v>
      </c>
      <c r="AK21" s="76">
        <v>3600</v>
      </c>
      <c r="AL21" s="53" t="s">
        <v>2485</v>
      </c>
      <c r="AM21" s="76">
        <v>3450</v>
      </c>
      <c r="AN21" s="53" t="s">
        <v>2486</v>
      </c>
      <c r="AO21" s="620">
        <v>3450</v>
      </c>
      <c r="AP21" s="53" t="s">
        <v>2506</v>
      </c>
      <c r="AQ21" s="624">
        <v>3243</v>
      </c>
      <c r="AR21" s="53" t="s">
        <v>2510</v>
      </c>
      <c r="AS21" s="3" t="s">
        <v>664</v>
      </c>
    </row>
    <row r="22" spans="1:129" x14ac:dyDescent="0.2">
      <c r="B22" s="107">
        <v>17</v>
      </c>
      <c r="C22" s="1" t="s">
        <v>2195</v>
      </c>
      <c r="D22" s="58" t="s">
        <v>59</v>
      </c>
      <c r="F22" s="1" t="s">
        <v>2209</v>
      </c>
      <c r="G22" s="580">
        <v>3200</v>
      </c>
      <c r="H22" s="53" t="s">
        <v>318</v>
      </c>
      <c r="I22" s="53">
        <v>5375</v>
      </c>
      <c r="J22" s="53" t="s">
        <v>318</v>
      </c>
      <c r="K22" s="590">
        <v>1111</v>
      </c>
      <c r="L22" s="53" t="s">
        <v>2258</v>
      </c>
      <c r="M22" s="592">
        <v>3243</v>
      </c>
      <c r="N22" s="53" t="s">
        <v>2273</v>
      </c>
      <c r="O22" s="581">
        <v>3243</v>
      </c>
      <c r="P22" s="53" t="s">
        <v>2284</v>
      </c>
      <c r="Q22" s="596">
        <v>3243</v>
      </c>
      <c r="R22" s="53" t="s">
        <v>2301</v>
      </c>
      <c r="S22" s="597">
        <v>3243</v>
      </c>
      <c r="T22" s="53" t="s">
        <v>2323</v>
      </c>
      <c r="U22" s="601">
        <v>3243</v>
      </c>
      <c r="V22" s="53" t="s">
        <v>2337</v>
      </c>
      <c r="W22" s="603">
        <v>3450</v>
      </c>
      <c r="X22" s="53" t="s">
        <v>2355</v>
      </c>
      <c r="Y22" s="603">
        <v>3243</v>
      </c>
      <c r="Z22" s="53" t="s">
        <v>318</v>
      </c>
      <c r="AA22" s="608">
        <v>3243</v>
      </c>
      <c r="AB22" s="53" t="s">
        <v>2382</v>
      </c>
      <c r="AC22" s="569">
        <v>3243</v>
      </c>
      <c r="AD22" s="53" t="s">
        <v>2389</v>
      </c>
      <c r="AE22" s="614">
        <v>3243</v>
      </c>
      <c r="AF22" s="53" t="s">
        <v>2413</v>
      </c>
      <c r="AG22" s="616">
        <v>3243</v>
      </c>
      <c r="AH22" s="53" t="s">
        <v>318</v>
      </c>
      <c r="AI22" s="617">
        <v>3243</v>
      </c>
      <c r="AJ22" s="53" t="s">
        <v>2451</v>
      </c>
      <c r="AK22" s="619">
        <v>3243</v>
      </c>
      <c r="AL22" s="53" t="s">
        <v>2468</v>
      </c>
      <c r="AM22" s="76">
        <v>3243</v>
      </c>
      <c r="AN22" s="53" t="s">
        <v>318</v>
      </c>
      <c r="AO22" s="620">
        <v>3243</v>
      </c>
      <c r="AP22" s="53" t="s">
        <v>2496</v>
      </c>
      <c r="AQ22" s="624">
        <v>3243</v>
      </c>
      <c r="AR22" s="53" t="s">
        <v>318</v>
      </c>
      <c r="AS22" s="3" t="s">
        <v>664</v>
      </c>
    </row>
    <row r="23" spans="1:129" x14ac:dyDescent="0.2">
      <c r="B23" s="107">
        <v>18</v>
      </c>
      <c r="C23" s="1" t="s">
        <v>2220</v>
      </c>
      <c r="D23" s="58" t="s">
        <v>59</v>
      </c>
      <c r="G23" s="581">
        <v>3200</v>
      </c>
      <c r="H23" s="53" t="s">
        <v>318</v>
      </c>
      <c r="I23" s="586">
        <v>3245</v>
      </c>
      <c r="J23" s="53" t="s">
        <v>2233</v>
      </c>
      <c r="K23" s="590">
        <v>3450</v>
      </c>
      <c r="L23" s="53" t="s">
        <v>318</v>
      </c>
      <c r="M23" s="592">
        <v>3243</v>
      </c>
      <c r="N23" s="53" t="s">
        <v>2269</v>
      </c>
      <c r="O23" s="581">
        <v>3243</v>
      </c>
      <c r="P23" s="53" t="s">
        <v>2289</v>
      </c>
      <c r="Q23" s="596">
        <v>3243</v>
      </c>
      <c r="R23" s="53" t="s">
        <v>2303</v>
      </c>
      <c r="S23" s="597">
        <v>3243</v>
      </c>
      <c r="T23" s="53" t="s">
        <v>2313</v>
      </c>
      <c r="U23" s="601">
        <v>3225</v>
      </c>
      <c r="V23" s="53" t="s">
        <v>2341</v>
      </c>
      <c r="W23" s="603">
        <v>3225</v>
      </c>
      <c r="X23" s="53" t="s">
        <v>2354</v>
      </c>
      <c r="Y23" s="606">
        <v>3486</v>
      </c>
      <c r="Z23" s="53" t="s">
        <v>2369</v>
      </c>
      <c r="AA23" s="608">
        <v>3243</v>
      </c>
      <c r="AB23" s="53" t="s">
        <v>2384</v>
      </c>
      <c r="AC23" s="569">
        <v>3245</v>
      </c>
      <c r="AD23" s="2" t="s">
        <v>2390</v>
      </c>
      <c r="AE23" s="614">
        <v>3243</v>
      </c>
      <c r="AF23" s="53" t="s">
        <v>2414</v>
      </c>
      <c r="AG23" s="616">
        <v>3450</v>
      </c>
      <c r="AH23" s="53" t="s">
        <v>2438</v>
      </c>
      <c r="AI23" s="617">
        <v>3243</v>
      </c>
      <c r="AJ23" s="53" t="s">
        <v>2459</v>
      </c>
      <c r="AK23" s="619">
        <v>3243</v>
      </c>
      <c r="AL23" s="53" t="s">
        <v>2465</v>
      </c>
      <c r="AM23" s="76">
        <v>3250</v>
      </c>
      <c r="AN23" s="53" t="s">
        <v>2480</v>
      </c>
      <c r="AO23" s="620">
        <v>3250</v>
      </c>
      <c r="AP23" s="53" t="s">
        <v>2500</v>
      </c>
      <c r="AQ23" s="624">
        <v>3500</v>
      </c>
      <c r="AR23" s="53" t="s">
        <v>2434</v>
      </c>
      <c r="AS23" s="3" t="s">
        <v>664</v>
      </c>
    </row>
    <row r="24" spans="1:129" s="108" customFormat="1" hidden="1" x14ac:dyDescent="0.2">
      <c r="B24" s="108">
        <v>19</v>
      </c>
      <c r="C24" s="108" t="s">
        <v>2196</v>
      </c>
      <c r="D24" s="58" t="s">
        <v>59</v>
      </c>
      <c r="F24" s="108" t="s">
        <v>2213</v>
      </c>
      <c r="G24" s="584">
        <v>3200</v>
      </c>
      <c r="H24" s="584" t="s">
        <v>318</v>
      </c>
      <c r="I24" s="584" t="s">
        <v>1016</v>
      </c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111"/>
      <c r="Z24" s="53"/>
      <c r="AA24" s="111"/>
      <c r="AB24" s="585"/>
      <c r="AC24" s="111"/>
      <c r="AD24" s="585"/>
      <c r="AE24" s="85"/>
      <c r="AF24" s="585"/>
      <c r="AG24" s="111"/>
      <c r="AH24" s="585"/>
      <c r="AI24" s="111"/>
      <c r="AJ24" s="585"/>
      <c r="AK24" s="111"/>
      <c r="AL24" s="585"/>
      <c r="AM24" s="111"/>
      <c r="AN24" s="53" t="s">
        <v>2481</v>
      </c>
      <c r="AO24" s="111"/>
      <c r="AP24" s="585"/>
      <c r="AQ24" s="111"/>
      <c r="AR24" s="53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</row>
    <row r="25" spans="1:129" s="108" customFormat="1" hidden="1" x14ac:dyDescent="0.2">
      <c r="B25" s="108">
        <v>20</v>
      </c>
      <c r="C25" s="108" t="s">
        <v>2197</v>
      </c>
      <c r="D25" s="109" t="s">
        <v>2145</v>
      </c>
      <c r="F25" s="108" t="s">
        <v>2199</v>
      </c>
      <c r="G25" s="584">
        <v>2560</v>
      </c>
      <c r="H25" s="584" t="s">
        <v>2147</v>
      </c>
      <c r="I25" s="584">
        <v>3450</v>
      </c>
      <c r="J25" s="584" t="s">
        <v>2221</v>
      </c>
      <c r="K25" s="584">
        <v>3450</v>
      </c>
      <c r="L25" s="584" t="s">
        <v>2259</v>
      </c>
      <c r="M25" s="584">
        <v>3450</v>
      </c>
      <c r="N25" s="584" t="s">
        <v>2288</v>
      </c>
      <c r="O25" s="584" t="s">
        <v>1016</v>
      </c>
      <c r="P25" s="584"/>
      <c r="Q25" s="584"/>
      <c r="R25" s="584"/>
      <c r="S25" s="584"/>
      <c r="T25" s="584"/>
      <c r="U25" s="584"/>
      <c r="V25" s="584"/>
      <c r="W25" s="584"/>
      <c r="X25" s="584"/>
      <c r="Y25" s="111"/>
      <c r="Z25" s="53"/>
      <c r="AA25" s="111"/>
      <c r="AB25" s="585"/>
      <c r="AC25" s="111"/>
      <c r="AD25" s="585"/>
      <c r="AE25" s="85"/>
      <c r="AF25" s="585"/>
      <c r="AG25" s="111"/>
      <c r="AH25" s="585"/>
      <c r="AI25" s="111"/>
      <c r="AJ25" s="585"/>
      <c r="AK25" s="111"/>
      <c r="AL25" s="585"/>
      <c r="AM25" s="111"/>
      <c r="AN25" s="53" t="s">
        <v>2479</v>
      </c>
      <c r="AO25" s="111"/>
      <c r="AP25" s="585"/>
      <c r="AQ25" s="111"/>
      <c r="AR25" s="53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</row>
    <row r="26" spans="1:129" x14ac:dyDescent="0.2">
      <c r="B26" s="107">
        <v>21</v>
      </c>
      <c r="C26" s="1" t="s">
        <v>2198</v>
      </c>
      <c r="D26" s="58" t="s">
        <v>59</v>
      </c>
      <c r="F26" s="1" t="s">
        <v>2210</v>
      </c>
      <c r="G26" s="580">
        <v>2560</v>
      </c>
      <c r="H26" s="53" t="s">
        <v>318</v>
      </c>
      <c r="I26" s="586">
        <v>3243</v>
      </c>
      <c r="J26" s="53" t="s">
        <v>2229</v>
      </c>
      <c r="K26" s="590">
        <v>3243</v>
      </c>
      <c r="L26" s="53" t="s">
        <v>2245</v>
      </c>
      <c r="M26" s="592">
        <v>3243</v>
      </c>
      <c r="N26" s="53" t="s">
        <v>2275</v>
      </c>
      <c r="O26" s="581">
        <v>2560</v>
      </c>
      <c r="P26" s="53" t="s">
        <v>318</v>
      </c>
      <c r="Q26" s="596">
        <v>3243</v>
      </c>
      <c r="R26" s="53" t="s">
        <v>2310</v>
      </c>
      <c r="S26" s="597">
        <f>3243+1097</f>
        <v>4340</v>
      </c>
      <c r="T26" s="53" t="s">
        <v>2319</v>
      </c>
      <c r="U26" s="601">
        <v>3243</v>
      </c>
      <c r="V26" s="53" t="s">
        <v>2342</v>
      </c>
      <c r="W26" s="603">
        <v>3450</v>
      </c>
      <c r="X26" s="53" t="s">
        <v>2356</v>
      </c>
      <c r="Y26" s="606">
        <v>3243</v>
      </c>
      <c r="Z26" s="53" t="s">
        <v>2372</v>
      </c>
      <c r="AA26" s="608">
        <v>3243</v>
      </c>
      <c r="AB26" s="53" t="s">
        <v>2378</v>
      </c>
      <c r="AC26" s="569">
        <v>3243</v>
      </c>
      <c r="AD26" s="53" t="s">
        <v>2385</v>
      </c>
      <c r="AE26" s="614">
        <v>3243</v>
      </c>
      <c r="AF26" s="53" t="s">
        <v>2419</v>
      </c>
      <c r="AG26" s="616">
        <v>3450</v>
      </c>
      <c r="AH26" s="53" t="s">
        <v>2434</v>
      </c>
      <c r="AI26" s="617">
        <v>3450</v>
      </c>
      <c r="AJ26" s="53" t="s">
        <v>2455</v>
      </c>
      <c r="AK26" s="620">
        <v>3243</v>
      </c>
      <c r="AL26" s="53" t="s">
        <v>2497</v>
      </c>
      <c r="AM26" s="76">
        <v>3243</v>
      </c>
      <c r="AN26" s="53" t="s">
        <v>2482</v>
      </c>
      <c r="AO26" s="620">
        <v>3243</v>
      </c>
      <c r="AP26" s="53" t="s">
        <v>2498</v>
      </c>
      <c r="AQ26" s="620">
        <v>3243</v>
      </c>
      <c r="AR26" s="53" t="s">
        <v>2499</v>
      </c>
      <c r="AS26" s="3" t="s">
        <v>664</v>
      </c>
    </row>
    <row r="27" spans="1:129" s="107" customFormat="1" x14ac:dyDescent="0.2">
      <c r="B27" s="107">
        <v>22</v>
      </c>
      <c r="C27" s="107" t="s">
        <v>2200</v>
      </c>
      <c r="D27" s="131" t="s">
        <v>2211</v>
      </c>
      <c r="F27" s="107" t="s">
        <v>1727</v>
      </c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7"/>
      <c r="Z27" s="143"/>
      <c r="AA27" s="137"/>
      <c r="AB27" s="143"/>
      <c r="AC27" s="137"/>
      <c r="AD27" s="143"/>
      <c r="AE27" s="137"/>
      <c r="AF27" s="143"/>
      <c r="AG27" s="137"/>
      <c r="AH27" s="143"/>
      <c r="AI27" s="137"/>
      <c r="AJ27" s="143"/>
      <c r="AK27" s="137"/>
      <c r="AL27" s="143"/>
      <c r="AM27" s="137"/>
      <c r="AN27" s="143"/>
      <c r="AO27" s="137"/>
      <c r="AP27" s="143"/>
      <c r="AQ27" s="137"/>
      <c r="AR27" s="143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</row>
    <row r="28" spans="1:129" s="107" customFormat="1" x14ac:dyDescent="0.2">
      <c r="B28" s="107">
        <v>23</v>
      </c>
      <c r="C28" s="107" t="s">
        <v>2201</v>
      </c>
      <c r="D28" s="131" t="s">
        <v>2212</v>
      </c>
      <c r="F28" s="107" t="s">
        <v>1727</v>
      </c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7"/>
      <c r="Z28" s="143"/>
      <c r="AA28" s="137"/>
      <c r="AB28" s="143"/>
      <c r="AC28" s="137"/>
      <c r="AD28" s="143"/>
      <c r="AE28" s="137"/>
      <c r="AF28" s="143"/>
      <c r="AG28" s="137"/>
      <c r="AH28" s="143"/>
      <c r="AI28" s="137"/>
      <c r="AJ28" s="143"/>
      <c r="AK28" s="137"/>
      <c r="AL28" s="143"/>
      <c r="AM28" s="137"/>
      <c r="AN28" s="143"/>
      <c r="AO28" s="137"/>
      <c r="AP28" s="143"/>
      <c r="AQ28" s="137"/>
      <c r="AR28" s="143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</row>
    <row r="29" spans="1:129" x14ac:dyDescent="0.2">
      <c r="B29" s="1">
        <v>24</v>
      </c>
      <c r="C29" s="1" t="s">
        <v>2232</v>
      </c>
      <c r="D29" s="58"/>
      <c r="G29" s="53">
        <v>3200</v>
      </c>
      <c r="H29" s="53" t="s">
        <v>2240</v>
      </c>
      <c r="I29" s="53">
        <v>3450</v>
      </c>
      <c r="J29" s="53" t="s">
        <v>2239</v>
      </c>
      <c r="K29" s="24">
        <v>3600</v>
      </c>
      <c r="L29" s="53" t="s">
        <v>2328</v>
      </c>
      <c r="M29" s="24">
        <v>3600</v>
      </c>
      <c r="N29" s="53" t="s">
        <v>2328</v>
      </c>
      <c r="O29" s="608">
        <v>3600</v>
      </c>
      <c r="P29" s="53" t="s">
        <v>2375</v>
      </c>
      <c r="Q29" s="608">
        <v>3600</v>
      </c>
      <c r="R29" s="53" t="s">
        <v>2375</v>
      </c>
      <c r="S29" s="608">
        <v>3600</v>
      </c>
      <c r="T29" s="53" t="s">
        <v>2375</v>
      </c>
      <c r="U29" s="569">
        <v>3600</v>
      </c>
      <c r="V29" s="53" t="s">
        <v>2388</v>
      </c>
      <c r="W29" s="616">
        <v>3600</v>
      </c>
      <c r="X29" s="53" t="s">
        <v>2443</v>
      </c>
      <c r="Y29" s="617">
        <v>3600</v>
      </c>
      <c r="Z29" s="53" t="s">
        <v>2453</v>
      </c>
      <c r="AA29" s="617">
        <v>3600</v>
      </c>
      <c r="AB29" s="53" t="s">
        <v>2462</v>
      </c>
      <c r="AC29" s="619">
        <v>3600</v>
      </c>
      <c r="AD29" s="53" t="s">
        <v>2464</v>
      </c>
      <c r="AE29" s="76">
        <v>3600</v>
      </c>
      <c r="AF29" s="2" t="s">
        <v>318</v>
      </c>
      <c r="AG29" s="624">
        <v>3600</v>
      </c>
      <c r="AH29" s="53" t="s">
        <v>2513</v>
      </c>
      <c r="AI29" s="624">
        <v>3600</v>
      </c>
      <c r="AJ29" s="53" t="s">
        <v>2513</v>
      </c>
      <c r="AK29" s="624">
        <v>3600</v>
      </c>
      <c r="AL29" s="53" t="s">
        <v>2513</v>
      </c>
      <c r="AM29" s="624">
        <v>3600</v>
      </c>
      <c r="AN29" s="53" t="s">
        <v>2515</v>
      </c>
      <c r="AO29" s="624">
        <v>3450</v>
      </c>
      <c r="AP29" s="53" t="s">
        <v>2515</v>
      </c>
      <c r="AQ29" s="624">
        <v>3450</v>
      </c>
      <c r="AR29" s="53" t="s">
        <v>2515</v>
      </c>
      <c r="AS29" s="3" t="s">
        <v>664</v>
      </c>
    </row>
    <row r="30" spans="1:129" x14ac:dyDescent="0.2">
      <c r="C30" s="14" t="s">
        <v>60</v>
      </c>
      <c r="D30" s="14"/>
      <c r="E30" s="14"/>
      <c r="F30" s="14"/>
      <c r="G30" s="144">
        <f>SUM(G7:G28)</f>
        <v>55720</v>
      </c>
      <c r="H30" s="144">
        <f>SUM(H7:H11)</f>
        <v>0</v>
      </c>
      <c r="I30" s="144">
        <f>SUM(I7:I29)</f>
        <v>69685</v>
      </c>
      <c r="J30" s="144">
        <f>SUM(J7:J11)</f>
        <v>0</v>
      </c>
      <c r="K30" s="144">
        <f>SUM(K7:K29)</f>
        <v>64948</v>
      </c>
      <c r="L30" s="144">
        <f>SUM(L7:L11)</f>
        <v>0</v>
      </c>
      <c r="M30" s="144">
        <f>SUM(M7:M29)</f>
        <v>66466</v>
      </c>
      <c r="N30" s="144">
        <f>SUM(N7:N11)</f>
        <v>0</v>
      </c>
      <c r="O30" s="144">
        <f>SUM(O7:O29)</f>
        <v>62747</v>
      </c>
      <c r="P30" s="144">
        <f>SUM(P7:P11)</f>
        <v>0</v>
      </c>
      <c r="Q30" s="144">
        <f>SUM(Q7:Q29)</f>
        <v>63216</v>
      </c>
      <c r="R30" s="144">
        <f>SUM(R7:R11)</f>
        <v>0</v>
      </c>
      <c r="S30" s="144">
        <f>SUM(S7:S29)</f>
        <v>64727</v>
      </c>
      <c r="T30" s="144">
        <f>SUM(T7:T11)</f>
        <v>0</v>
      </c>
      <c r="U30" s="144">
        <f>SUM(U7:U29)</f>
        <v>63812</v>
      </c>
      <c r="V30" s="144">
        <f>SUM(V7:V29)</f>
        <v>0</v>
      </c>
      <c r="W30" s="144">
        <f>SUM(W7:W29)</f>
        <v>63762</v>
      </c>
      <c r="X30" s="144">
        <f>SUM(X7:X11)</f>
        <v>0</v>
      </c>
      <c r="Y30" s="144">
        <f>SUM(Y7:Y29)</f>
        <v>63409</v>
      </c>
      <c r="Z30" s="144">
        <f>SUM(Z7:Z11)</f>
        <v>0</v>
      </c>
      <c r="AA30" s="144">
        <f>SUM(AA7:AA29)</f>
        <v>63723</v>
      </c>
      <c r="AB30" s="144">
        <f>SUM(AB7:AB11)</f>
        <v>0</v>
      </c>
      <c r="AC30" s="144">
        <f>SUM(AC7:AC29)</f>
        <v>63882</v>
      </c>
      <c r="AD30" s="144">
        <f>SUM(AD7:AD11)</f>
        <v>0</v>
      </c>
      <c r="AE30" s="144">
        <f>SUM(AE7:AE29)</f>
        <v>62294</v>
      </c>
      <c r="AF30" s="144">
        <f>SUM(AF7:AF29)</f>
        <v>0</v>
      </c>
      <c r="AG30" s="144">
        <f>SUM(AG7:AG29)</f>
        <v>57294</v>
      </c>
      <c r="AH30" s="144">
        <f>SUM(AH7:AH11)</f>
        <v>0</v>
      </c>
      <c r="AI30" s="144">
        <f>SUM(AI7:AI29)</f>
        <v>56673</v>
      </c>
      <c r="AJ30" s="144">
        <f>SUM(AJ7:AJ29)</f>
        <v>0</v>
      </c>
      <c r="AK30" s="144">
        <f>SUM(AK7:AK29)</f>
        <v>57080</v>
      </c>
      <c r="AL30" s="14"/>
      <c r="AM30" s="144">
        <f>SUM(AM7:AM29)</f>
        <v>56836</v>
      </c>
      <c r="AN30" s="144"/>
      <c r="AO30" s="144">
        <f>SUM(AO7:AO29)</f>
        <v>57094</v>
      </c>
      <c r="AP30" s="14"/>
      <c r="AQ30" s="144">
        <f>SUM(AQ7:AQ29)</f>
        <v>57137</v>
      </c>
      <c r="AR30" s="14"/>
    </row>
    <row r="31" spans="1:129" x14ac:dyDescent="0.2">
      <c r="I31" s="2">
        <f>+I8+I11+I14+I15+I18+I19+I22</f>
        <v>26075</v>
      </c>
      <c r="K31" s="3">
        <f>+K15+K18+K16+K29</f>
        <v>13536</v>
      </c>
      <c r="L31" s="3"/>
      <c r="M31" s="3">
        <f>+M15+M18+M13+M25+M29</f>
        <v>16779</v>
      </c>
      <c r="O31" s="3">
        <f>O18+O13+O29</f>
        <v>10293</v>
      </c>
      <c r="Q31" s="3">
        <f>+Q18+Q13+Q16+Q29</f>
        <v>13743</v>
      </c>
      <c r="S31" s="3">
        <f>+S14+S13+S16+S29</f>
        <v>13893</v>
      </c>
      <c r="U31" s="3">
        <f>+U20+U13+U29+U16</f>
        <v>13943</v>
      </c>
      <c r="W31" s="3">
        <f>+W20+W18+W13+W16+W29</f>
        <v>17136</v>
      </c>
      <c r="Y31" s="3">
        <f>+Y12+Y22+Y13+Y16+Y29</f>
        <v>17136</v>
      </c>
      <c r="AA31" s="3">
        <f>+AA11+AA20+AA8+AA13+AA16+AA29</f>
        <v>20943</v>
      </c>
      <c r="AC31" s="3">
        <f>+AC20+AC13+AC16+AC21+AC29</f>
        <v>17493</v>
      </c>
      <c r="AE31" s="3">
        <f>+AE12+AE20+AE21+AE11+AE13+AE16+AE29</f>
        <v>21836</v>
      </c>
      <c r="AG31" s="3">
        <f>+AG20+AG11+AG13+AG16+AG29</f>
        <v>10293</v>
      </c>
      <c r="AI31" s="3">
        <f>+AI20</f>
        <v>3243</v>
      </c>
      <c r="AK31" s="3">
        <f>+AK20+AK29+AK13+AK16+AK8+AK11+AK26+AK21</f>
        <v>20736</v>
      </c>
      <c r="AM31" s="3">
        <f>+AM8+AM11+AM12+AM13+AM16+AM20+AM29</f>
        <v>17286</v>
      </c>
      <c r="AO31" s="3">
        <f>+AO8+AO11+AO13+AO16+AO29</f>
        <v>10650</v>
      </c>
      <c r="AQ31" s="3">
        <f>+AQ20+AQ26+AQ8+AQ11+AQ13+AQ16</f>
        <v>13686</v>
      </c>
    </row>
    <row r="32" spans="1:129" s="3" customFormat="1" x14ac:dyDescent="0.2">
      <c r="A32" s="1"/>
      <c r="B32" s="1"/>
      <c r="C32" s="1"/>
      <c r="D32" s="1"/>
      <c r="E32" s="1"/>
      <c r="F32" s="1"/>
      <c r="G32" s="2"/>
      <c r="H32" s="2"/>
      <c r="I32" s="588">
        <f>I30-I31+K18+G29</f>
        <v>50053</v>
      </c>
      <c r="J32" s="2"/>
      <c r="K32" s="589">
        <f>K30-K31+M15+M18</f>
        <v>57691</v>
      </c>
      <c r="L32" s="2"/>
      <c r="M32" s="593">
        <f>M30-M31+K16+O18+890</f>
        <v>57270</v>
      </c>
      <c r="O32" s="582">
        <f>O30-O31+M38+Q18</f>
        <v>59147</v>
      </c>
      <c r="P32" s="2"/>
      <c r="Q32" s="598">
        <f>Q30-Q31+S14</f>
        <v>52716</v>
      </c>
      <c r="S32" s="600">
        <f>S30-S31+O13+K29+M29+Q13+U20</f>
        <v>68177</v>
      </c>
      <c r="U32" s="575">
        <f>U30-U31+W20+2756.55</f>
        <v>55868.55</v>
      </c>
      <c r="W32" s="605">
        <f>W30-W31+S13+U13+486.45+Y12+Y22</f>
        <v>60548.45</v>
      </c>
      <c r="X32" s="2"/>
      <c r="Y32" s="609">
        <f>Y30-Y31+Q16+W13+AA20</f>
        <v>56416</v>
      </c>
      <c r="Z32" s="2"/>
      <c r="AA32" s="610">
        <f>AA30-AA31+AC20+O29+Q29+S29</f>
        <v>56823</v>
      </c>
      <c r="AB32" s="2"/>
      <c r="AC32" s="570">
        <f>AC30-AC31+AA11+U29+Y13+AA8+AE12+AE20+1050</f>
        <v>68025</v>
      </c>
      <c r="AD32" s="2"/>
      <c r="AE32" s="572">
        <f>AE30-AE31+AG20+AC21+AA13</f>
        <v>50751</v>
      </c>
      <c r="AF32" s="2"/>
      <c r="AG32" s="575">
        <f>AG30-AG31+3450+AE21+3600+AE11+AI20</f>
        <v>64394</v>
      </c>
      <c r="AH32" s="2"/>
      <c r="AI32" s="618">
        <f>AI30-AI31+Y29+AA29+AG11+AK20</f>
        <v>67323</v>
      </c>
      <c r="AJ32" s="2"/>
      <c r="AK32" s="587">
        <f>AK30-AK31+AI11+AC29+AI8+AM20+AM12</f>
        <v>53480</v>
      </c>
      <c r="AL32" s="2"/>
      <c r="AM32" s="573">
        <f>AM30-AM31+AE29+AK21</f>
        <v>46750</v>
      </c>
      <c r="AN32" s="2"/>
      <c r="AO32" s="621">
        <f>AO30-AO31+AK26+AQ26+AK11+AK8+AQ20</f>
        <v>63223</v>
      </c>
      <c r="AP32" s="2"/>
      <c r="AQ32" s="623">
        <f>AQ30-AQ31+S16+U16+W16+Y16+AA16+AC16+AG29+AI29+AK29+AM29+AO29+AM11+AM8</f>
        <v>90101</v>
      </c>
      <c r="AR32" s="2"/>
    </row>
    <row r="33" spans="1:129" s="3" customFormat="1" x14ac:dyDescent="0.2">
      <c r="A33" s="1"/>
      <c r="B33" s="1"/>
      <c r="C33" s="1"/>
      <c r="D33" s="1"/>
      <c r="E33" s="1"/>
      <c r="F33" s="1"/>
      <c r="G33" s="2"/>
      <c r="H33" s="2"/>
      <c r="I33" s="2"/>
      <c r="J33" s="2"/>
      <c r="L33" s="2"/>
      <c r="P33" s="2"/>
      <c r="AB33" s="2"/>
      <c r="AD33" s="2"/>
      <c r="AE33" s="3">
        <f>AE32-50751</f>
        <v>0</v>
      </c>
      <c r="AF33" s="2"/>
      <c r="AH33" s="2"/>
      <c r="AJ33" s="2"/>
      <c r="AL33" s="2"/>
      <c r="AN33" s="2"/>
      <c r="AP33" s="2"/>
      <c r="AR33" s="2"/>
    </row>
    <row r="34" spans="1:129" s="3" customFormat="1" x14ac:dyDescent="0.2">
      <c r="A34" s="1"/>
      <c r="B34" s="1"/>
      <c r="C34" s="1"/>
      <c r="D34" s="1"/>
      <c r="E34" s="1"/>
      <c r="F34" s="1"/>
      <c r="G34" s="2"/>
      <c r="H34" s="2"/>
      <c r="I34" s="2"/>
      <c r="J34" s="2"/>
      <c r="L34" s="2"/>
      <c r="N34" s="2"/>
      <c r="P34" s="2"/>
      <c r="AB34" s="2"/>
      <c r="AD34" s="2"/>
      <c r="AF34" s="2"/>
      <c r="AH34" s="2"/>
      <c r="AJ34" s="2"/>
      <c r="AL34" s="2"/>
      <c r="AN34" s="2"/>
      <c r="AP34" s="2"/>
      <c r="AR34" s="2"/>
    </row>
    <row r="35" spans="1:129" x14ac:dyDescent="0.2">
      <c r="C35" s="1" t="s">
        <v>532</v>
      </c>
    </row>
    <row r="36" spans="1:129" s="108" customFormat="1" x14ac:dyDescent="0.2">
      <c r="B36" s="108">
        <v>19</v>
      </c>
      <c r="C36" s="108" t="s">
        <v>2196</v>
      </c>
      <c r="D36" s="109" t="s">
        <v>59</v>
      </c>
      <c r="F36" s="108" t="s">
        <v>2213</v>
      </c>
      <c r="G36" s="584">
        <v>3200</v>
      </c>
      <c r="H36" s="584" t="s">
        <v>318</v>
      </c>
      <c r="I36" s="584" t="s">
        <v>929</v>
      </c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4"/>
      <c r="W36" s="584"/>
      <c r="X36" s="584"/>
      <c r="Y36" s="111"/>
      <c r="Z36" s="585"/>
      <c r="AA36" s="111"/>
      <c r="AB36" s="585"/>
      <c r="AC36" s="111"/>
      <c r="AD36" s="585"/>
      <c r="AE36" s="111"/>
      <c r="AF36" s="585"/>
      <c r="AG36" s="111"/>
      <c r="AH36" s="585"/>
      <c r="AI36" s="111"/>
      <c r="AJ36" s="585"/>
      <c r="AK36" s="111"/>
      <c r="AL36" s="585"/>
      <c r="AM36" s="111"/>
      <c r="AN36" s="585"/>
      <c r="AO36" s="111"/>
      <c r="AP36" s="585"/>
      <c r="AQ36" s="111"/>
      <c r="AR36" s="585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</row>
    <row r="37" spans="1:129" s="108" customFormat="1" ht="15.75" x14ac:dyDescent="0.25">
      <c r="B37" s="108">
        <v>3</v>
      </c>
      <c r="C37" s="108" t="s">
        <v>2202</v>
      </c>
      <c r="D37" s="109" t="s">
        <v>59</v>
      </c>
      <c r="F37" s="594" t="s">
        <v>2119</v>
      </c>
      <c r="G37" s="584">
        <v>1000</v>
      </c>
      <c r="H37" s="584" t="s">
        <v>2123</v>
      </c>
      <c r="I37" s="584" t="s">
        <v>929</v>
      </c>
      <c r="J37" s="584"/>
      <c r="K37" s="584"/>
      <c r="L37" s="584"/>
      <c r="M37" s="584"/>
      <c r="N37" s="584"/>
      <c r="O37" s="584"/>
      <c r="P37" s="584" t="s">
        <v>2266</v>
      </c>
      <c r="Q37" s="584"/>
      <c r="R37" s="584"/>
      <c r="S37" s="584"/>
      <c r="T37" s="584"/>
      <c r="U37" s="584"/>
      <c r="V37" s="584"/>
      <c r="W37" s="584"/>
      <c r="X37" s="584"/>
      <c r="Y37" s="584"/>
      <c r="Z37" s="584"/>
      <c r="AA37" s="584"/>
      <c r="AB37" s="584"/>
      <c r="AC37" s="584"/>
      <c r="AD37" s="584"/>
      <c r="AE37" s="584"/>
      <c r="AF37" s="584"/>
      <c r="AG37" s="111"/>
      <c r="AH37" s="585"/>
      <c r="AI37" s="111"/>
      <c r="AJ37" s="585"/>
      <c r="AK37" s="111"/>
      <c r="AL37" s="585"/>
      <c r="AM37" s="111"/>
      <c r="AN37" s="585"/>
      <c r="AO37" s="111"/>
      <c r="AP37" s="585"/>
      <c r="AQ37" s="111"/>
      <c r="AR37" s="585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</row>
    <row r="38" spans="1:129" s="108" customFormat="1" x14ac:dyDescent="0.2">
      <c r="B38" s="108">
        <v>20</v>
      </c>
      <c r="C38" s="108" t="s">
        <v>2197</v>
      </c>
      <c r="D38" s="109" t="s">
        <v>2145</v>
      </c>
      <c r="F38" s="108" t="s">
        <v>2199</v>
      </c>
      <c r="G38" s="584">
        <v>2560</v>
      </c>
      <c r="H38" s="584" t="s">
        <v>2147</v>
      </c>
      <c r="I38" s="584">
        <v>3450</v>
      </c>
      <c r="J38" s="584" t="s">
        <v>2221</v>
      </c>
      <c r="K38" s="584">
        <v>3450</v>
      </c>
      <c r="L38" s="584" t="s">
        <v>2259</v>
      </c>
      <c r="M38" s="581">
        <v>3450</v>
      </c>
      <c r="N38" s="584" t="s">
        <v>2288</v>
      </c>
      <c r="O38" s="584" t="s">
        <v>929</v>
      </c>
      <c r="P38" s="584"/>
      <c r="Q38" s="584"/>
      <c r="R38" s="584"/>
      <c r="S38" s="584"/>
      <c r="T38" s="584"/>
      <c r="U38" s="584"/>
      <c r="V38" s="584"/>
      <c r="W38" s="584"/>
      <c r="X38" s="584"/>
      <c r="Y38" s="111"/>
      <c r="Z38" s="585"/>
      <c r="AA38" s="111"/>
      <c r="AB38" s="585"/>
      <c r="AC38" s="111"/>
      <c r="AD38" s="585"/>
      <c r="AE38" s="111"/>
      <c r="AF38" s="585"/>
      <c r="AG38" s="111"/>
      <c r="AH38" s="585"/>
      <c r="AI38" s="111"/>
      <c r="AJ38" s="585"/>
      <c r="AK38" s="111"/>
      <c r="AL38" s="585"/>
      <c r="AM38" s="111"/>
      <c r="AN38" s="585"/>
      <c r="AO38" s="111"/>
      <c r="AP38" s="585"/>
      <c r="AQ38" s="111"/>
      <c r="AR38" s="585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</row>
    <row r="39" spans="1:129" ht="15" x14ac:dyDescent="0.25">
      <c r="C39"/>
    </row>
    <row r="40" spans="1:129" ht="15" x14ac:dyDescent="0.25">
      <c r="C40"/>
    </row>
    <row r="41" spans="1:129" ht="15" x14ac:dyDescent="0.25">
      <c r="C41"/>
      <c r="G41" s="2">
        <f>+G11+G12+G13+G19+G22+G26</f>
        <v>16000</v>
      </c>
    </row>
    <row r="42" spans="1:129" ht="15" x14ac:dyDescent="0.25">
      <c r="C42"/>
      <c r="G42" s="2">
        <f>+G9+G10+G15+G17+G23+G25+G36</f>
        <v>21080</v>
      </c>
    </row>
    <row r="43" spans="1:129" ht="15" x14ac:dyDescent="0.25">
      <c r="C43"/>
    </row>
    <row r="44" spans="1:129" ht="15" x14ac:dyDescent="0.25">
      <c r="C44"/>
    </row>
    <row r="45" spans="1:129" ht="15" x14ac:dyDescent="0.25">
      <c r="C45"/>
    </row>
  </sheetData>
  <autoFilter ref="A6:DY30" xr:uid="{00000000-0009-0000-0000-00001C000000}"/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</sheetPr>
  <dimension ref="B9:J65"/>
  <sheetViews>
    <sheetView topLeftCell="A37" zoomScale="85" zoomScaleNormal="85" workbookViewId="0">
      <selection activeCell="B47" sqref="B47:J65"/>
    </sheetView>
  </sheetViews>
  <sheetFormatPr baseColWidth="10" defaultColWidth="11.42578125" defaultRowHeight="15" x14ac:dyDescent="0.25"/>
  <cols>
    <col min="1" max="1" width="5.5703125" customWidth="1"/>
    <col min="2" max="2" width="21.140625" customWidth="1"/>
    <col min="3" max="3" width="16.28515625" customWidth="1"/>
    <col min="4" max="4" width="11.28515625" customWidth="1"/>
    <col min="7" max="7" width="10.140625" customWidth="1"/>
    <col min="8" max="8" width="9.85546875" customWidth="1"/>
    <col min="9" max="9" width="10.85546875" customWidth="1"/>
  </cols>
  <sheetData>
    <row r="9" spans="2:10" ht="15.75" thickBot="1" x14ac:dyDescent="0.3"/>
    <row r="10" spans="2:10" ht="15.75" thickBot="1" x14ac:dyDescent="0.3">
      <c r="B10" s="821" t="s">
        <v>128</v>
      </c>
      <c r="C10" s="822"/>
      <c r="D10" s="822"/>
      <c r="E10" s="822"/>
      <c r="F10" s="822"/>
      <c r="G10" s="822"/>
      <c r="H10" s="822"/>
      <c r="I10" s="822"/>
      <c r="J10" s="823"/>
    </row>
    <row r="11" spans="2:10" x14ac:dyDescent="0.25">
      <c r="B11" s="28"/>
      <c r="C11" s="29"/>
      <c r="D11" s="29"/>
      <c r="E11" s="29"/>
      <c r="F11" s="29"/>
      <c r="G11" s="29"/>
      <c r="H11" s="29"/>
      <c r="I11" s="29"/>
      <c r="J11" s="30"/>
    </row>
    <row r="12" spans="2:10" x14ac:dyDescent="0.25">
      <c r="B12" s="824" t="s">
        <v>129</v>
      </c>
      <c r="C12" s="825"/>
      <c r="D12" s="825"/>
      <c r="E12" s="825"/>
      <c r="F12" s="10" t="s">
        <v>2149</v>
      </c>
      <c r="G12" s="31"/>
      <c r="H12" s="31"/>
      <c r="I12" s="31"/>
      <c r="J12" s="32"/>
    </row>
    <row r="13" spans="2:10" ht="15.75" thickBot="1" x14ac:dyDescent="0.3">
      <c r="B13" s="826" t="s">
        <v>2312</v>
      </c>
      <c r="C13" s="827"/>
      <c r="D13" s="827"/>
      <c r="E13" s="827"/>
      <c r="F13" s="827"/>
      <c r="G13" s="827"/>
      <c r="H13" s="827"/>
      <c r="I13" s="827"/>
      <c r="J13" s="828"/>
    </row>
    <row r="14" spans="2:10" ht="38.25" x14ac:dyDescent="0.25">
      <c r="B14" s="33" t="s">
        <v>130</v>
      </c>
      <c r="C14" s="34" t="s">
        <v>131</v>
      </c>
      <c r="D14" s="35" t="s">
        <v>132</v>
      </c>
      <c r="E14" s="36" t="s">
        <v>133</v>
      </c>
      <c r="F14" s="37" t="s">
        <v>134</v>
      </c>
      <c r="G14" s="38" t="s">
        <v>135</v>
      </c>
      <c r="H14" s="39" t="s">
        <v>136</v>
      </c>
      <c r="I14" s="39" t="s">
        <v>137</v>
      </c>
      <c r="J14" s="40" t="s">
        <v>138</v>
      </c>
    </row>
    <row r="15" spans="2:10" x14ac:dyDescent="0.25">
      <c r="B15" s="604" t="s">
        <v>2400</v>
      </c>
      <c r="C15" s="42">
        <v>43956</v>
      </c>
      <c r="D15" s="43">
        <v>3450</v>
      </c>
      <c r="E15" s="44">
        <v>0</v>
      </c>
      <c r="F15" s="43">
        <v>0</v>
      </c>
      <c r="G15" s="44">
        <v>0</v>
      </c>
      <c r="H15" s="43">
        <f>+D15+E15+F15</f>
        <v>3450</v>
      </c>
      <c r="I15" s="43">
        <v>3450</v>
      </c>
      <c r="J15" s="46">
        <f>+H15-I15</f>
        <v>0</v>
      </c>
    </row>
    <row r="16" spans="2:10" x14ac:dyDescent="0.25">
      <c r="B16" s="604" t="s">
        <v>2401</v>
      </c>
      <c r="C16" s="42">
        <v>44006</v>
      </c>
      <c r="D16" s="43">
        <v>3450</v>
      </c>
      <c r="E16" s="44">
        <v>0</v>
      </c>
      <c r="F16" s="43">
        <v>0</v>
      </c>
      <c r="G16" s="44">
        <v>0</v>
      </c>
      <c r="H16" s="43">
        <f>+D16+E16+F16</f>
        <v>3450</v>
      </c>
      <c r="I16" s="43">
        <v>3450</v>
      </c>
      <c r="J16" s="46">
        <f>+H16-I16</f>
        <v>0</v>
      </c>
    </row>
    <row r="17" spans="2:10" ht="52.5" customHeight="1" x14ac:dyDescent="0.25">
      <c r="B17" s="604" t="s">
        <v>2402</v>
      </c>
      <c r="C17" s="611" t="s">
        <v>2526</v>
      </c>
      <c r="D17" s="43">
        <v>3450</v>
      </c>
      <c r="E17" s="44">
        <v>0</v>
      </c>
      <c r="F17" s="43">
        <v>0</v>
      </c>
      <c r="G17" s="44">
        <v>0</v>
      </c>
      <c r="H17" s="43">
        <f t="shared" ref="H17:H22" si="0">+D17+E17+F17</f>
        <v>3450</v>
      </c>
      <c r="I17" s="43">
        <v>3450</v>
      </c>
      <c r="J17" s="46">
        <f>+H17-I17</f>
        <v>0</v>
      </c>
    </row>
    <row r="18" spans="2:10" x14ac:dyDescent="0.25">
      <c r="B18" s="604" t="s">
        <v>2403</v>
      </c>
      <c r="C18" s="42">
        <v>44113</v>
      </c>
      <c r="D18" s="43">
        <v>3450</v>
      </c>
      <c r="E18" s="44">
        <v>0</v>
      </c>
      <c r="F18" s="43">
        <v>0</v>
      </c>
      <c r="G18" s="44">
        <v>0</v>
      </c>
      <c r="H18" s="43">
        <f t="shared" si="0"/>
        <v>3450</v>
      </c>
      <c r="I18" s="43">
        <v>3450</v>
      </c>
      <c r="J18" s="46">
        <f>+H18-I18</f>
        <v>0</v>
      </c>
    </row>
    <row r="19" spans="2:10" x14ac:dyDescent="0.25">
      <c r="B19" s="604" t="s">
        <v>2404</v>
      </c>
      <c r="C19" s="42">
        <v>44131</v>
      </c>
      <c r="D19" s="43">
        <v>3450</v>
      </c>
      <c r="E19" s="44">
        <v>0</v>
      </c>
      <c r="F19" s="43">
        <v>0</v>
      </c>
      <c r="G19" s="44">
        <v>0</v>
      </c>
      <c r="H19" s="43">
        <f t="shared" si="0"/>
        <v>3450</v>
      </c>
      <c r="I19" s="43">
        <v>3450</v>
      </c>
      <c r="J19" s="46">
        <f>+J18+H19-I19</f>
        <v>0</v>
      </c>
    </row>
    <row r="20" spans="2:10" x14ac:dyDescent="0.25">
      <c r="B20" s="604" t="s">
        <v>2405</v>
      </c>
      <c r="C20" s="42">
        <v>44169</v>
      </c>
      <c r="D20" s="43">
        <v>3450</v>
      </c>
      <c r="E20" s="44">
        <v>0</v>
      </c>
      <c r="F20" s="43">
        <v>0</v>
      </c>
      <c r="G20" s="44">
        <v>0</v>
      </c>
      <c r="H20" s="43">
        <f t="shared" si="0"/>
        <v>3450</v>
      </c>
      <c r="I20" s="43">
        <v>3450</v>
      </c>
      <c r="J20" s="46">
        <f>+J19+H20-I20</f>
        <v>0</v>
      </c>
    </row>
    <row r="21" spans="2:10" x14ac:dyDescent="0.25">
      <c r="B21" s="604" t="s">
        <v>2406</v>
      </c>
      <c r="C21" s="42">
        <v>44189</v>
      </c>
      <c r="D21" s="43">
        <v>3450</v>
      </c>
      <c r="E21" s="44">
        <v>0</v>
      </c>
      <c r="F21" s="43">
        <v>0</v>
      </c>
      <c r="G21" s="44">
        <v>0</v>
      </c>
      <c r="H21" s="43">
        <f t="shared" si="0"/>
        <v>3450</v>
      </c>
      <c r="I21" s="43">
        <v>3500</v>
      </c>
      <c r="J21" s="46">
        <f t="shared" ref="J21:J30" si="1">+J20+H21-I21</f>
        <v>-50</v>
      </c>
    </row>
    <row r="22" spans="2:10" x14ac:dyDescent="0.25">
      <c r="B22" s="604" t="s">
        <v>2407</v>
      </c>
      <c r="C22" s="612" t="s">
        <v>2408</v>
      </c>
      <c r="D22" s="43">
        <v>3450</v>
      </c>
      <c r="E22" s="44">
        <v>0</v>
      </c>
      <c r="F22" s="43">
        <v>0</v>
      </c>
      <c r="G22" s="44">
        <v>0</v>
      </c>
      <c r="H22" s="43">
        <f t="shared" si="0"/>
        <v>3450</v>
      </c>
      <c r="I22" s="43">
        <v>3450</v>
      </c>
      <c r="J22" s="46">
        <f t="shared" si="1"/>
        <v>-50</v>
      </c>
    </row>
    <row r="23" spans="2:10" x14ac:dyDescent="0.25">
      <c r="B23" s="41" t="s">
        <v>2125</v>
      </c>
      <c r="C23" s="613" t="s">
        <v>2409</v>
      </c>
      <c r="D23" s="43">
        <v>3450</v>
      </c>
      <c r="E23" s="44">
        <v>0</v>
      </c>
      <c r="F23" s="43">
        <f>+D23*0.05*G23</f>
        <v>0</v>
      </c>
      <c r="G23" s="44">
        <v>0</v>
      </c>
      <c r="H23" s="43">
        <f>+D23+E23+F23</f>
        <v>3450</v>
      </c>
      <c r="I23" s="43">
        <v>4500</v>
      </c>
      <c r="J23" s="46">
        <f t="shared" si="1"/>
        <v>-1100</v>
      </c>
    </row>
    <row r="24" spans="2:10" x14ac:dyDescent="0.25">
      <c r="B24" s="41" t="s">
        <v>773</v>
      </c>
      <c r="C24" s="613" t="s">
        <v>2424</v>
      </c>
      <c r="D24" s="43">
        <v>3450</v>
      </c>
      <c r="E24" s="44">
        <v>0</v>
      </c>
      <c r="F24" s="43">
        <f>+D24*0.05*G24</f>
        <v>0</v>
      </c>
      <c r="G24" s="44">
        <v>0</v>
      </c>
      <c r="H24" s="43">
        <f t="shared" ref="H24:H32" si="2">+D24+E24+F24</f>
        <v>3450</v>
      </c>
      <c r="I24" s="43">
        <v>3450</v>
      </c>
      <c r="J24" s="46">
        <f t="shared" si="1"/>
        <v>-1100</v>
      </c>
    </row>
    <row r="25" spans="2:10" x14ac:dyDescent="0.25">
      <c r="B25" s="41" t="s">
        <v>4</v>
      </c>
      <c r="C25" s="613" t="s">
        <v>2490</v>
      </c>
      <c r="D25" s="43">
        <v>3450</v>
      </c>
      <c r="E25" s="44">
        <v>0</v>
      </c>
      <c r="F25" s="43">
        <v>0</v>
      </c>
      <c r="G25" s="44">
        <v>0</v>
      </c>
      <c r="H25" s="43">
        <f t="shared" si="2"/>
        <v>3450</v>
      </c>
      <c r="I25" s="43">
        <v>3450</v>
      </c>
      <c r="J25" s="46">
        <f t="shared" si="1"/>
        <v>-1100</v>
      </c>
    </row>
    <row r="26" spans="2:10" x14ac:dyDescent="0.25">
      <c r="B26" s="41" t="s">
        <v>27</v>
      </c>
      <c r="C26" s="42"/>
      <c r="D26" s="43">
        <v>3450</v>
      </c>
      <c r="E26" s="44">
        <v>150</v>
      </c>
      <c r="F26" s="43">
        <f>+D26*0.05*G26</f>
        <v>1552.5</v>
      </c>
      <c r="G26" s="44">
        <v>9</v>
      </c>
      <c r="H26" s="43">
        <f t="shared" si="2"/>
        <v>5152.5</v>
      </c>
      <c r="I26" s="43"/>
      <c r="J26" s="46">
        <f t="shared" si="1"/>
        <v>4052.5</v>
      </c>
    </row>
    <row r="27" spans="2:10" x14ac:dyDescent="0.25">
      <c r="B27" s="41" t="s">
        <v>46</v>
      </c>
      <c r="C27" s="42"/>
      <c r="D27" s="43">
        <v>3450</v>
      </c>
      <c r="E27" s="44">
        <v>150</v>
      </c>
      <c r="F27" s="43">
        <f t="shared" ref="F27:F32" si="3">+D27*0.05*G27</f>
        <v>1380</v>
      </c>
      <c r="G27" s="44">
        <v>8</v>
      </c>
      <c r="H27" s="43">
        <f t="shared" si="2"/>
        <v>4980</v>
      </c>
      <c r="I27" s="43"/>
      <c r="J27" s="46">
        <f t="shared" si="1"/>
        <v>9032.5</v>
      </c>
    </row>
    <row r="28" spans="2:10" x14ac:dyDescent="0.25">
      <c r="B28" s="41" t="s">
        <v>47</v>
      </c>
      <c r="C28" s="42"/>
      <c r="D28" s="43">
        <v>3450</v>
      </c>
      <c r="E28" s="44">
        <v>150</v>
      </c>
      <c r="F28" s="43">
        <f t="shared" si="3"/>
        <v>1207.5</v>
      </c>
      <c r="G28" s="44">
        <v>7</v>
      </c>
      <c r="H28" s="43">
        <f t="shared" si="2"/>
        <v>4807.5</v>
      </c>
      <c r="I28" s="43"/>
      <c r="J28" s="46">
        <f t="shared" si="1"/>
        <v>13840</v>
      </c>
    </row>
    <row r="29" spans="2:10" x14ac:dyDescent="0.25">
      <c r="B29" s="41" t="s">
        <v>2489</v>
      </c>
      <c r="C29" s="42"/>
      <c r="D29" s="43">
        <v>3450</v>
      </c>
      <c r="E29" s="44">
        <v>150</v>
      </c>
      <c r="F29" s="43">
        <f t="shared" si="3"/>
        <v>1035</v>
      </c>
      <c r="G29" s="44">
        <v>6</v>
      </c>
      <c r="H29" s="43">
        <f t="shared" si="2"/>
        <v>4635</v>
      </c>
      <c r="I29" s="43"/>
      <c r="J29" s="46">
        <f t="shared" si="1"/>
        <v>18475</v>
      </c>
    </row>
    <row r="30" spans="2:10" x14ac:dyDescent="0.25">
      <c r="B30" s="41" t="s">
        <v>171</v>
      </c>
      <c r="C30" s="42"/>
      <c r="D30" s="43">
        <v>3450</v>
      </c>
      <c r="E30" s="44">
        <v>150</v>
      </c>
      <c r="F30" s="43">
        <f t="shared" si="3"/>
        <v>862.5</v>
      </c>
      <c r="G30" s="44">
        <v>5</v>
      </c>
      <c r="H30" s="43">
        <f t="shared" si="2"/>
        <v>4462.5</v>
      </c>
      <c r="I30" s="43"/>
      <c r="J30" s="46">
        <f t="shared" si="1"/>
        <v>22937.5</v>
      </c>
    </row>
    <row r="31" spans="2:10" x14ac:dyDescent="0.25">
      <c r="B31" s="41" t="s">
        <v>931</v>
      </c>
      <c r="C31" s="42"/>
      <c r="D31" s="43">
        <v>3450</v>
      </c>
      <c r="E31" s="44">
        <v>150</v>
      </c>
      <c r="F31" s="43">
        <f t="shared" si="3"/>
        <v>690</v>
      </c>
      <c r="G31" s="44">
        <v>4</v>
      </c>
      <c r="H31" s="43">
        <f t="shared" si="2"/>
        <v>4290</v>
      </c>
      <c r="I31" s="43"/>
      <c r="J31" s="46">
        <f>+J30+H31-I31</f>
        <v>27227.5</v>
      </c>
    </row>
    <row r="32" spans="2:10" x14ac:dyDescent="0.25">
      <c r="B32" s="41" t="s">
        <v>935</v>
      </c>
      <c r="C32" s="42"/>
      <c r="D32" s="43">
        <v>3450</v>
      </c>
      <c r="E32" s="44">
        <v>150</v>
      </c>
      <c r="F32" s="43">
        <f t="shared" si="3"/>
        <v>517.5</v>
      </c>
      <c r="G32" s="44">
        <v>3</v>
      </c>
      <c r="H32" s="43">
        <f t="shared" si="2"/>
        <v>4117.5</v>
      </c>
      <c r="I32" s="43"/>
      <c r="J32" s="46">
        <f>+J31+H32-I32</f>
        <v>31345</v>
      </c>
    </row>
    <row r="33" spans="2:10" x14ac:dyDescent="0.25">
      <c r="B33" s="138" t="s">
        <v>1025</v>
      </c>
      <c r="C33" s="73"/>
      <c r="D33" s="43"/>
      <c r="E33" s="43"/>
      <c r="F33" s="43"/>
      <c r="G33" s="43"/>
      <c r="H33" s="43"/>
      <c r="I33" s="43"/>
      <c r="J33" s="139">
        <f>+J32+H33-I33</f>
        <v>31345</v>
      </c>
    </row>
    <row r="46" spans="2:10" ht="15.75" thickBot="1" x14ac:dyDescent="0.3"/>
    <row r="47" spans="2:10" ht="15.75" thickBot="1" x14ac:dyDescent="0.3">
      <c r="B47" s="821" t="s">
        <v>128</v>
      </c>
      <c r="C47" s="822"/>
      <c r="D47" s="822"/>
      <c r="E47" s="822"/>
      <c r="F47" s="822"/>
      <c r="G47" s="822"/>
      <c r="H47" s="822"/>
      <c r="I47" s="822"/>
      <c r="J47" s="823"/>
    </row>
    <row r="48" spans="2:10" x14ac:dyDescent="0.25">
      <c r="B48" s="28"/>
      <c r="C48" s="29"/>
      <c r="D48" s="29"/>
      <c r="E48" s="29"/>
      <c r="F48" s="29"/>
      <c r="G48" s="29"/>
      <c r="H48" s="29"/>
      <c r="I48" s="29"/>
      <c r="J48" s="30"/>
    </row>
    <row r="49" spans="2:10" x14ac:dyDescent="0.25">
      <c r="B49" s="824" t="s">
        <v>129</v>
      </c>
      <c r="C49" s="825"/>
      <c r="D49" s="825"/>
      <c r="E49" s="825"/>
      <c r="F49" s="10" t="s">
        <v>2173</v>
      </c>
      <c r="G49" s="31"/>
      <c r="H49" s="31"/>
      <c r="I49" s="31"/>
      <c r="J49" s="32"/>
    </row>
    <row r="50" spans="2:10" ht="15.75" thickBot="1" x14ac:dyDescent="0.3">
      <c r="B50" s="826" t="s">
        <v>2312</v>
      </c>
      <c r="C50" s="827"/>
      <c r="D50" s="827"/>
      <c r="E50" s="827"/>
      <c r="F50" s="827"/>
      <c r="G50" s="827"/>
      <c r="H50" s="827"/>
      <c r="I50" s="827"/>
      <c r="J50" s="828"/>
    </row>
    <row r="51" spans="2:10" ht="38.25" x14ac:dyDescent="0.25">
      <c r="B51" s="33" t="s">
        <v>130</v>
      </c>
      <c r="C51" s="34" t="s">
        <v>131</v>
      </c>
      <c r="D51" s="35" t="s">
        <v>132</v>
      </c>
      <c r="E51" s="36" t="s">
        <v>133</v>
      </c>
      <c r="F51" s="37" t="s">
        <v>134</v>
      </c>
      <c r="G51" s="38" t="s">
        <v>135</v>
      </c>
      <c r="H51" s="39" t="s">
        <v>136</v>
      </c>
      <c r="I51" s="39" t="s">
        <v>137</v>
      </c>
      <c r="J51" s="40" t="s">
        <v>138</v>
      </c>
    </row>
    <row r="52" spans="2:10" x14ac:dyDescent="0.25">
      <c r="B52" s="41" t="s">
        <v>935</v>
      </c>
      <c r="C52" s="42"/>
      <c r="D52" s="43">
        <v>3450</v>
      </c>
      <c r="E52" s="44">
        <v>150</v>
      </c>
      <c r="F52" s="43">
        <f>+D52*0.05*G52</f>
        <v>0</v>
      </c>
      <c r="G52" s="44">
        <v>0</v>
      </c>
      <c r="H52" s="43">
        <f t="shared" ref="H52:H64" si="4">+D52+E52+F52</f>
        <v>3600</v>
      </c>
      <c r="I52" s="43"/>
      <c r="J52" s="46">
        <f>+H52-I52</f>
        <v>3600</v>
      </c>
    </row>
    <row r="53" spans="2:10" x14ac:dyDescent="0.25">
      <c r="B53" s="41" t="s">
        <v>776</v>
      </c>
      <c r="C53" s="42"/>
      <c r="D53" s="43">
        <v>3450</v>
      </c>
      <c r="E53" s="44">
        <v>150</v>
      </c>
      <c r="F53" s="44">
        <v>0</v>
      </c>
      <c r="G53" s="44">
        <v>0</v>
      </c>
      <c r="H53" s="43">
        <f t="shared" si="4"/>
        <v>3600</v>
      </c>
      <c r="I53" s="43"/>
      <c r="J53" s="46">
        <f>+J52+H53-I53</f>
        <v>7200</v>
      </c>
    </row>
    <row r="54" spans="2:10" x14ac:dyDescent="0.25">
      <c r="B54" s="41" t="s">
        <v>219</v>
      </c>
      <c r="C54" s="42"/>
      <c r="D54" s="43">
        <v>3450</v>
      </c>
      <c r="E54" s="44">
        <v>150</v>
      </c>
      <c r="F54" s="44">
        <v>0</v>
      </c>
      <c r="G54" s="44">
        <v>0</v>
      </c>
      <c r="H54" s="43">
        <f t="shared" si="4"/>
        <v>3600</v>
      </c>
      <c r="I54" s="43"/>
      <c r="J54" s="46">
        <f t="shared" ref="J54:J65" si="5">+J53+H54-I54</f>
        <v>10800</v>
      </c>
    </row>
    <row r="55" spans="2:10" x14ac:dyDescent="0.25">
      <c r="B55" s="604" t="s">
        <v>2359</v>
      </c>
      <c r="C55" s="42"/>
      <c r="D55" s="43">
        <v>3450</v>
      </c>
      <c r="E55" s="44">
        <v>150</v>
      </c>
      <c r="F55" s="44">
        <v>0</v>
      </c>
      <c r="G55" s="44">
        <v>0</v>
      </c>
      <c r="H55" s="43">
        <f t="shared" si="4"/>
        <v>3600</v>
      </c>
      <c r="I55" s="43"/>
      <c r="J55" s="46">
        <f t="shared" si="5"/>
        <v>14400</v>
      </c>
    </row>
    <row r="56" spans="2:10" x14ac:dyDescent="0.25">
      <c r="B56" s="604" t="s">
        <v>2383</v>
      </c>
      <c r="C56" s="42"/>
      <c r="D56" s="43">
        <v>3450</v>
      </c>
      <c r="E56" s="44">
        <v>150</v>
      </c>
      <c r="F56" s="44">
        <v>0</v>
      </c>
      <c r="G56" s="44">
        <v>0</v>
      </c>
      <c r="H56" s="43">
        <f t="shared" si="4"/>
        <v>3600</v>
      </c>
      <c r="I56" s="43"/>
      <c r="J56" s="46">
        <f t="shared" si="5"/>
        <v>18000</v>
      </c>
    </row>
    <row r="57" spans="2:10" x14ac:dyDescent="0.25">
      <c r="B57" s="604" t="s">
        <v>2412</v>
      </c>
      <c r="C57" s="42">
        <v>44470</v>
      </c>
      <c r="D57" s="43">
        <v>3450</v>
      </c>
      <c r="E57" s="44">
        <v>150</v>
      </c>
      <c r="F57" s="44">
        <v>0</v>
      </c>
      <c r="G57" s="44">
        <v>0</v>
      </c>
      <c r="H57" s="43">
        <f t="shared" si="4"/>
        <v>3600</v>
      </c>
      <c r="I57" s="43">
        <v>21600</v>
      </c>
      <c r="J57" s="46">
        <f t="shared" si="5"/>
        <v>0</v>
      </c>
    </row>
    <row r="58" spans="2:10" x14ac:dyDescent="0.25">
      <c r="B58" s="604" t="s">
        <v>2420</v>
      </c>
      <c r="C58" s="42">
        <v>44510</v>
      </c>
      <c r="D58" s="43">
        <v>3450</v>
      </c>
      <c r="E58" s="44">
        <v>150</v>
      </c>
      <c r="F58" s="44">
        <v>0</v>
      </c>
      <c r="G58" s="44">
        <v>0</v>
      </c>
      <c r="H58" s="43">
        <f t="shared" si="4"/>
        <v>3600</v>
      </c>
      <c r="I58" s="43">
        <v>3600</v>
      </c>
      <c r="J58" s="46">
        <f t="shared" si="5"/>
        <v>0</v>
      </c>
    </row>
    <row r="59" spans="2:10" x14ac:dyDescent="0.25">
      <c r="B59" s="604" t="s">
        <v>2444</v>
      </c>
      <c r="C59" s="42"/>
      <c r="D59" s="43">
        <v>3450</v>
      </c>
      <c r="E59" s="44">
        <v>150</v>
      </c>
      <c r="F59" s="44">
        <v>0</v>
      </c>
      <c r="G59" s="44">
        <v>0</v>
      </c>
      <c r="H59" s="43">
        <f t="shared" si="4"/>
        <v>3600</v>
      </c>
      <c r="I59" s="43"/>
      <c r="J59" s="46">
        <f t="shared" si="5"/>
        <v>3600</v>
      </c>
    </row>
    <row r="60" spans="2:10" x14ac:dyDescent="0.25">
      <c r="B60" s="604" t="s">
        <v>2445</v>
      </c>
      <c r="C60" s="42"/>
      <c r="D60" s="43">
        <v>3450</v>
      </c>
      <c r="E60" s="44">
        <v>150</v>
      </c>
      <c r="F60" s="44">
        <v>0</v>
      </c>
      <c r="G60" s="44">
        <v>0</v>
      </c>
      <c r="H60" s="43">
        <f t="shared" si="4"/>
        <v>3600</v>
      </c>
      <c r="I60" s="43"/>
      <c r="J60" s="46">
        <f t="shared" si="5"/>
        <v>7200</v>
      </c>
    </row>
    <row r="61" spans="2:10" x14ac:dyDescent="0.25">
      <c r="B61" s="604" t="s">
        <v>2470</v>
      </c>
      <c r="C61" s="42"/>
      <c r="D61" s="43">
        <v>3450</v>
      </c>
      <c r="E61" s="44">
        <v>150</v>
      </c>
      <c r="F61" s="44">
        <v>0</v>
      </c>
      <c r="G61" s="44">
        <v>0</v>
      </c>
      <c r="H61" s="43">
        <f t="shared" si="4"/>
        <v>3600</v>
      </c>
      <c r="I61" s="43"/>
      <c r="J61" s="46">
        <f t="shared" si="5"/>
        <v>10800</v>
      </c>
    </row>
    <row r="62" spans="2:10" x14ac:dyDescent="0.25">
      <c r="B62" s="604" t="s">
        <v>2488</v>
      </c>
      <c r="C62" s="42"/>
      <c r="D62" s="43">
        <v>3450</v>
      </c>
      <c r="E62" s="44">
        <v>150</v>
      </c>
      <c r="F62" s="44"/>
      <c r="G62" s="44"/>
      <c r="H62" s="43">
        <f t="shared" si="4"/>
        <v>3600</v>
      </c>
      <c r="I62" s="43"/>
      <c r="J62" s="46">
        <f t="shared" si="5"/>
        <v>14400</v>
      </c>
    </row>
    <row r="63" spans="2:10" x14ac:dyDescent="0.25">
      <c r="B63" s="604" t="s">
        <v>2491</v>
      </c>
      <c r="C63" s="42"/>
      <c r="D63" s="43">
        <v>3450</v>
      </c>
      <c r="E63" s="44">
        <v>150</v>
      </c>
      <c r="F63" s="44"/>
      <c r="G63" s="44"/>
      <c r="H63" s="43">
        <f t="shared" si="4"/>
        <v>3600</v>
      </c>
      <c r="I63" s="43"/>
      <c r="J63" s="46">
        <f t="shared" si="5"/>
        <v>18000</v>
      </c>
    </row>
    <row r="64" spans="2:10" x14ac:dyDescent="0.25">
      <c r="B64" s="604" t="s">
        <v>2492</v>
      </c>
      <c r="C64" s="42"/>
      <c r="D64" s="43">
        <v>3450</v>
      </c>
      <c r="E64" s="44">
        <v>150</v>
      </c>
      <c r="F64" s="44"/>
      <c r="G64" s="44"/>
      <c r="H64" s="43">
        <f t="shared" si="4"/>
        <v>3600</v>
      </c>
      <c r="I64" s="43"/>
      <c r="J64" s="46">
        <f t="shared" si="5"/>
        <v>21600</v>
      </c>
    </row>
    <row r="65" spans="2:10" x14ac:dyDescent="0.25">
      <c r="B65" s="138" t="s">
        <v>1025</v>
      </c>
      <c r="C65" s="73"/>
      <c r="D65" s="43"/>
      <c r="E65" s="43"/>
      <c r="F65" s="43"/>
      <c r="G65" s="43"/>
      <c r="H65" s="43"/>
      <c r="I65" s="43"/>
      <c r="J65" s="139">
        <f t="shared" si="5"/>
        <v>21600</v>
      </c>
    </row>
  </sheetData>
  <mergeCells count="6">
    <mergeCell ref="B50:J50"/>
    <mergeCell ref="B10:J10"/>
    <mergeCell ref="B12:E12"/>
    <mergeCell ref="B13:J13"/>
    <mergeCell ref="B47:J47"/>
    <mergeCell ref="B49:E49"/>
  </mergeCells>
  <pageMargins left="0" right="0.11811023622047245" top="0.74803149606299213" bottom="0.74803149606299213" header="0.31496062992125984" footer="0.31496062992125984"/>
  <pageSetup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C2:G22"/>
  <sheetViews>
    <sheetView topLeftCell="A4" workbookViewId="0">
      <selection activeCell="E27" sqref="E27"/>
    </sheetView>
  </sheetViews>
  <sheetFormatPr baseColWidth="10" defaultRowHeight="15" x14ac:dyDescent="0.25"/>
  <cols>
    <col min="3" max="3" width="38.5703125" customWidth="1"/>
    <col min="4" max="4" width="30.28515625" customWidth="1"/>
    <col min="5" max="5" width="31.140625" customWidth="1"/>
    <col min="6" max="6" width="19.140625" customWidth="1"/>
  </cols>
  <sheetData>
    <row r="2" spans="3:7" x14ac:dyDescent="0.25">
      <c r="C2" t="s">
        <v>2</v>
      </c>
      <c r="D2" t="s">
        <v>1028</v>
      </c>
      <c r="E2" t="s">
        <v>2151</v>
      </c>
      <c r="F2" t="s">
        <v>2150</v>
      </c>
    </row>
    <row r="3" spans="3:7" ht="15.75" x14ac:dyDescent="0.25">
      <c r="C3" s="558" t="s">
        <v>1979</v>
      </c>
      <c r="D3" s="583" t="s">
        <v>2153</v>
      </c>
      <c r="F3" t="s">
        <v>2152</v>
      </c>
    </row>
    <row r="4" spans="3:7" x14ac:dyDescent="0.25">
      <c r="C4" s="1" t="s">
        <v>2110</v>
      </c>
      <c r="D4" s="583" t="s">
        <v>2154</v>
      </c>
      <c r="F4" t="s">
        <v>2493</v>
      </c>
    </row>
    <row r="5" spans="3:7" x14ac:dyDescent="0.25">
      <c r="C5" s="1" t="s">
        <v>2111</v>
      </c>
    </row>
    <row r="6" spans="3:7" x14ac:dyDescent="0.25">
      <c r="C6" s="1" t="s">
        <v>2118</v>
      </c>
    </row>
    <row r="7" spans="3:7" x14ac:dyDescent="0.25">
      <c r="C7" s="1" t="s">
        <v>2134</v>
      </c>
      <c r="D7" s="583" t="s">
        <v>2155</v>
      </c>
      <c r="F7" t="s">
        <v>2157</v>
      </c>
      <c r="G7" t="s">
        <v>2156</v>
      </c>
    </row>
    <row r="8" spans="3:7" x14ac:dyDescent="0.25">
      <c r="C8" s="1" t="s">
        <v>2144</v>
      </c>
      <c r="D8" s="583" t="s">
        <v>2159</v>
      </c>
      <c r="F8" t="s">
        <v>2160</v>
      </c>
    </row>
    <row r="9" spans="3:7" x14ac:dyDescent="0.25">
      <c r="C9" s="1" t="s">
        <v>2136</v>
      </c>
      <c r="D9" s="583" t="s">
        <v>2161</v>
      </c>
      <c r="F9" t="s">
        <v>2162</v>
      </c>
    </row>
    <row r="10" spans="3:7" x14ac:dyDescent="0.25">
      <c r="C10" s="1" t="s">
        <v>2138</v>
      </c>
      <c r="D10" s="583" t="s">
        <v>2163</v>
      </c>
      <c r="F10" t="s">
        <v>2164</v>
      </c>
    </row>
    <row r="11" spans="3:7" x14ac:dyDescent="0.25">
      <c r="C11" s="1" t="s">
        <v>2146</v>
      </c>
    </row>
    <row r="12" spans="3:7" x14ac:dyDescent="0.25">
      <c r="C12" s="1" t="s">
        <v>2149</v>
      </c>
      <c r="F12" s="602" t="s">
        <v>2343</v>
      </c>
    </row>
    <row r="13" spans="3:7" x14ac:dyDescent="0.25">
      <c r="C13" s="1" t="s">
        <v>2165</v>
      </c>
      <c r="D13" s="583" t="s">
        <v>2167</v>
      </c>
      <c r="F13" t="s">
        <v>2168</v>
      </c>
    </row>
    <row r="14" spans="3:7" x14ac:dyDescent="0.25">
      <c r="C14" s="1" t="s">
        <v>2169</v>
      </c>
      <c r="D14" s="583" t="s">
        <v>2171</v>
      </c>
      <c r="F14" t="s">
        <v>2172</v>
      </c>
    </row>
    <row r="15" spans="3:7" x14ac:dyDescent="0.25">
      <c r="C15" s="1" t="s">
        <v>2173</v>
      </c>
      <c r="D15" s="583" t="s">
        <v>2175</v>
      </c>
      <c r="F15" t="s">
        <v>2176</v>
      </c>
    </row>
    <row r="16" spans="3:7" x14ac:dyDescent="0.25">
      <c r="C16" s="1" t="s">
        <v>2177</v>
      </c>
      <c r="D16" s="583" t="s">
        <v>2179</v>
      </c>
      <c r="F16" t="s">
        <v>2180</v>
      </c>
    </row>
    <row r="17" spans="3:6" x14ac:dyDescent="0.25">
      <c r="C17" s="1" t="s">
        <v>2181</v>
      </c>
      <c r="D17" s="583" t="s">
        <v>2183</v>
      </c>
      <c r="F17" t="s">
        <v>2184</v>
      </c>
    </row>
    <row r="18" spans="3:6" x14ac:dyDescent="0.25">
      <c r="C18" s="1" t="s">
        <v>2185</v>
      </c>
      <c r="D18" s="583" t="s">
        <v>2187</v>
      </c>
      <c r="F18" t="s">
        <v>2188</v>
      </c>
    </row>
    <row r="19" spans="3:6" x14ac:dyDescent="0.25">
      <c r="C19" s="1" t="s">
        <v>2189</v>
      </c>
      <c r="D19" s="583" t="s">
        <v>2192</v>
      </c>
      <c r="F19" t="s">
        <v>2190</v>
      </c>
    </row>
    <row r="20" spans="3:6" x14ac:dyDescent="0.25">
      <c r="C20" s="1" t="s">
        <v>2191</v>
      </c>
      <c r="D20" s="583" t="s">
        <v>2193</v>
      </c>
      <c r="F20" t="s">
        <v>2194</v>
      </c>
    </row>
    <row r="21" spans="3:6" x14ac:dyDescent="0.25">
      <c r="C21" s="1" t="s">
        <v>2232</v>
      </c>
      <c r="F21" t="s">
        <v>2311</v>
      </c>
    </row>
    <row r="22" spans="3:6" x14ac:dyDescent="0.25">
      <c r="C22" s="1" t="s">
        <v>2198</v>
      </c>
      <c r="F22" t="s">
        <v>2315</v>
      </c>
    </row>
  </sheetData>
  <hyperlinks>
    <hyperlink ref="D3" r:id="rId1" xr:uid="{00000000-0004-0000-1E00-000000000000}"/>
    <hyperlink ref="D4" r:id="rId2" xr:uid="{00000000-0004-0000-1E00-000001000000}"/>
    <hyperlink ref="D7" r:id="rId3" xr:uid="{00000000-0004-0000-1E00-000002000000}"/>
    <hyperlink ref="D8" r:id="rId4" xr:uid="{00000000-0004-0000-1E00-000003000000}"/>
    <hyperlink ref="D9" r:id="rId5" xr:uid="{00000000-0004-0000-1E00-000004000000}"/>
    <hyperlink ref="D10" r:id="rId6" xr:uid="{00000000-0004-0000-1E00-000005000000}"/>
    <hyperlink ref="D13" r:id="rId7" xr:uid="{00000000-0004-0000-1E00-000006000000}"/>
    <hyperlink ref="D14" r:id="rId8" xr:uid="{00000000-0004-0000-1E00-000007000000}"/>
    <hyperlink ref="D15" r:id="rId9" xr:uid="{00000000-0004-0000-1E00-000008000000}"/>
    <hyperlink ref="D16" r:id="rId10" xr:uid="{00000000-0004-0000-1E00-000009000000}"/>
    <hyperlink ref="D17" r:id="rId11" xr:uid="{00000000-0004-0000-1E00-00000A000000}"/>
    <hyperlink ref="D18" r:id="rId12" xr:uid="{00000000-0004-0000-1E00-00000B000000}"/>
    <hyperlink ref="D19" r:id="rId13" xr:uid="{00000000-0004-0000-1E00-00000C000000}"/>
    <hyperlink ref="D20" r:id="rId14" xr:uid="{00000000-0004-0000-1E00-00000D000000}"/>
  </hyperlinks>
  <pageMargins left="0.7" right="0.7" top="0.75" bottom="0.75" header="0.3" footer="0.3"/>
  <pageSetup orientation="portrait" r:id="rId15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DY21"/>
  <sheetViews>
    <sheetView zoomScaleNormal="100" workbookViewId="0">
      <pane xSplit="5" ySplit="6" topLeftCell="AJ7" activePane="bottomRight" state="frozen"/>
      <selection pane="topRight" activeCell="F1" sqref="F1"/>
      <selection pane="bottomLeft" activeCell="A7" sqref="A7"/>
      <selection pane="bottomRight" activeCell="AU25" sqref="AU25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2" bestFit="1" customWidth="1"/>
    <col min="8" max="8" width="11.140625" style="2" customWidth="1"/>
    <col min="9" max="9" width="12.42578125" style="2" customWidth="1"/>
    <col min="10" max="10" width="12.28515625" style="2" customWidth="1"/>
    <col min="11" max="11" width="11.5703125" style="3" customWidth="1"/>
    <col min="12" max="12" width="9.28515625" style="2" customWidth="1"/>
    <col min="13" max="13" width="13" style="3" customWidth="1"/>
    <col min="14" max="14" width="8.42578125" style="2" customWidth="1"/>
    <col min="15" max="15" width="13" style="3" customWidth="1"/>
    <col min="16" max="16" width="8.42578125" style="2" customWidth="1"/>
    <col min="17" max="17" width="12.7109375" style="3" customWidth="1"/>
    <col min="18" max="18" width="8.42578125" style="2" customWidth="1"/>
    <col min="19" max="19" width="12.7109375" style="3" customWidth="1"/>
    <col min="20" max="20" width="8.42578125" style="2" customWidth="1"/>
    <col min="21" max="21" width="11.5703125" style="3" customWidth="1"/>
    <col min="22" max="22" width="9.85546875" style="2" customWidth="1"/>
    <col min="23" max="23" width="11.5703125" style="3" customWidth="1"/>
    <col min="24" max="24" width="11" style="2" customWidth="1"/>
    <col min="25" max="25" width="11.5703125" style="3" customWidth="1"/>
    <col min="26" max="26" width="10" style="2" bestFit="1" customWidth="1"/>
    <col min="27" max="27" width="11.5703125" style="3" customWidth="1"/>
    <col min="28" max="28" width="10" style="2" bestFit="1" customWidth="1"/>
    <col min="29" max="29" width="11.5703125" style="3" customWidth="1"/>
    <col min="30" max="30" width="10" style="2" bestFit="1" customWidth="1"/>
    <col min="31" max="31" width="11.5703125" style="3" customWidth="1"/>
    <col min="32" max="32" width="10" style="2" bestFit="1" customWidth="1"/>
    <col min="33" max="33" width="11.5703125" style="3" customWidth="1"/>
    <col min="34" max="34" width="9.28515625" style="2" customWidth="1"/>
    <col min="35" max="35" width="11.5703125" style="3" customWidth="1"/>
    <col min="36" max="36" width="9" style="2" customWidth="1"/>
    <col min="37" max="37" width="11.5703125" style="3" customWidth="1"/>
    <col min="38" max="38" width="9" style="2" customWidth="1"/>
    <col min="39" max="39" width="11.5703125" style="3" customWidth="1"/>
    <col min="40" max="40" width="8.7109375" style="2" customWidth="1"/>
    <col min="41" max="41" width="11.5703125" style="3" customWidth="1"/>
    <col min="42" max="42" width="9.5703125" style="2" customWidth="1"/>
    <col min="43" max="43" width="11.5703125" style="3" customWidth="1"/>
    <col min="44" max="44" width="7.7109375" style="2" bestFit="1" customWidth="1"/>
    <col min="45" max="129" width="11.42578125" style="3"/>
    <col min="130" max="16384" width="11.42578125" style="1"/>
  </cols>
  <sheetData>
    <row r="1" spans="2:129" x14ac:dyDescent="0.2">
      <c r="H1" s="10" t="s">
        <v>356</v>
      </c>
      <c r="I1" s="10" t="s">
        <v>357</v>
      </c>
      <c r="J1" s="10" t="s">
        <v>358</v>
      </c>
    </row>
    <row r="2" spans="2:129" ht="18.75" x14ac:dyDescent="0.25">
      <c r="B2" s="753" t="s">
        <v>5</v>
      </c>
      <c r="C2" s="753"/>
      <c r="D2" s="753"/>
      <c r="E2" s="753"/>
      <c r="F2" s="753"/>
      <c r="G2" s="753"/>
      <c r="H2" s="79">
        <v>3880</v>
      </c>
      <c r="I2" s="79">
        <v>5375</v>
      </c>
      <c r="J2" s="79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753" t="s">
        <v>2528</v>
      </c>
      <c r="C3" s="753"/>
      <c r="D3" s="753"/>
      <c r="E3" s="753"/>
      <c r="F3" s="753"/>
      <c r="G3" s="753"/>
      <c r="H3" s="753"/>
      <c r="I3" s="753"/>
      <c r="J3" s="75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753" t="s">
        <v>0</v>
      </c>
      <c r="C4" s="753"/>
      <c r="D4" s="753"/>
      <c r="E4" s="753"/>
      <c r="F4" s="753"/>
      <c r="G4" s="753"/>
      <c r="H4" s="648"/>
      <c r="I4" s="843" t="s">
        <v>2725</v>
      </c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1" t="s">
        <v>1923</v>
      </c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2" t="s">
        <v>1598</v>
      </c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</row>
    <row r="5" spans="2:129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s="4" customFormat="1" ht="16.5" x14ac:dyDescent="0.25">
      <c r="B6" s="9" t="s">
        <v>1</v>
      </c>
      <c r="C6" s="9" t="s">
        <v>2</v>
      </c>
      <c r="D6" s="9"/>
      <c r="E6" s="9"/>
      <c r="F6" s="9"/>
      <c r="G6" s="13" t="s">
        <v>3</v>
      </c>
      <c r="H6" s="2" t="s">
        <v>57</v>
      </c>
      <c r="I6" s="141" t="s">
        <v>4</v>
      </c>
      <c r="J6" s="2" t="s">
        <v>953</v>
      </c>
      <c r="K6" s="2" t="s">
        <v>1890</v>
      </c>
      <c r="L6" s="2" t="s">
        <v>953</v>
      </c>
      <c r="M6" s="2" t="s">
        <v>46</v>
      </c>
      <c r="N6" s="2" t="s">
        <v>953</v>
      </c>
      <c r="O6" s="2" t="s">
        <v>47</v>
      </c>
      <c r="P6" s="2" t="s">
        <v>57</v>
      </c>
      <c r="Q6" s="2" t="s">
        <v>48</v>
      </c>
      <c r="R6" s="2" t="s">
        <v>57</v>
      </c>
      <c r="S6" s="2" t="s">
        <v>171</v>
      </c>
      <c r="T6" s="2" t="s">
        <v>57</v>
      </c>
      <c r="U6" s="2" t="s">
        <v>176</v>
      </c>
      <c r="V6" s="2" t="s">
        <v>57</v>
      </c>
      <c r="W6" s="2" t="s">
        <v>198</v>
      </c>
      <c r="X6" s="2" t="s">
        <v>57</v>
      </c>
      <c r="Y6" s="2" t="s">
        <v>218</v>
      </c>
      <c r="Z6" s="2" t="s">
        <v>953</v>
      </c>
      <c r="AA6" s="2" t="s">
        <v>219</v>
      </c>
      <c r="AB6" s="2" t="s">
        <v>953</v>
      </c>
      <c r="AC6" s="2" t="s">
        <v>53</v>
      </c>
      <c r="AD6" s="2" t="s">
        <v>953</v>
      </c>
      <c r="AE6" s="2" t="s">
        <v>220</v>
      </c>
      <c r="AF6" s="2" t="s">
        <v>953</v>
      </c>
      <c r="AG6" s="2" t="s">
        <v>4</v>
      </c>
      <c r="AH6" s="2" t="s">
        <v>953</v>
      </c>
      <c r="AI6" s="2" t="s">
        <v>27</v>
      </c>
      <c r="AJ6" s="2" t="s">
        <v>953</v>
      </c>
      <c r="AK6" s="2" t="s">
        <v>46</v>
      </c>
      <c r="AL6" s="2" t="s">
        <v>953</v>
      </c>
      <c r="AM6" s="2" t="s">
        <v>47</v>
      </c>
      <c r="AN6" s="2" t="s">
        <v>57</v>
      </c>
      <c r="AO6" s="2" t="s">
        <v>48</v>
      </c>
      <c r="AP6" s="2" t="s">
        <v>57</v>
      </c>
      <c r="AQ6" s="2" t="s">
        <v>171</v>
      </c>
      <c r="AR6" s="2" t="s">
        <v>57</v>
      </c>
      <c r="AS6" s="2"/>
      <c r="AT6" s="2"/>
      <c r="AU6" s="5"/>
      <c r="AV6" s="6"/>
      <c r="AW6" s="5"/>
      <c r="AX6" s="6"/>
      <c r="AY6" s="5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ht="17.25" customHeight="1" x14ac:dyDescent="0.25">
      <c r="B7" s="1">
        <v>1</v>
      </c>
      <c r="C7" s="558" t="s">
        <v>2621</v>
      </c>
      <c r="D7" s="58" t="s">
        <v>2694</v>
      </c>
      <c r="F7" s="1" t="s">
        <v>2722</v>
      </c>
      <c r="G7" s="586">
        <v>3200</v>
      </c>
      <c r="H7" s="53" t="s">
        <v>318</v>
      </c>
      <c r="I7" s="574">
        <v>3880</v>
      </c>
      <c r="J7" s="53" t="s">
        <v>2559</v>
      </c>
      <c r="K7" s="590">
        <v>3648</v>
      </c>
      <c r="L7" s="53" t="s">
        <v>2567</v>
      </c>
      <c r="M7" s="592">
        <v>3648</v>
      </c>
      <c r="N7" s="53" t="s">
        <v>2598</v>
      </c>
      <c r="O7" s="581">
        <v>3648</v>
      </c>
      <c r="P7" s="53" t="s">
        <v>2607</v>
      </c>
      <c r="Q7" s="596">
        <v>3648</v>
      </c>
      <c r="R7" s="53" t="s">
        <v>2615</v>
      </c>
      <c r="S7" s="597">
        <v>3648</v>
      </c>
      <c r="T7" s="53" t="s">
        <v>2624</v>
      </c>
      <c r="U7" s="637">
        <v>3648</v>
      </c>
      <c r="V7" s="53" t="s">
        <v>2630</v>
      </c>
      <c r="W7" s="603">
        <v>3648</v>
      </c>
      <c r="X7" s="53" t="s">
        <v>2636</v>
      </c>
      <c r="Y7" s="607">
        <v>3648</v>
      </c>
      <c r="Z7" s="53" t="s">
        <v>2642</v>
      </c>
      <c r="AA7" s="608">
        <v>3648</v>
      </c>
      <c r="AB7" s="53" t="s">
        <v>2651</v>
      </c>
      <c r="AC7" s="638">
        <v>3648</v>
      </c>
      <c r="AD7" s="53" t="s">
        <v>2656</v>
      </c>
      <c r="AE7" s="639">
        <v>3648</v>
      </c>
      <c r="AF7" s="53" t="s">
        <v>2663</v>
      </c>
      <c r="AG7" s="616">
        <v>3648</v>
      </c>
      <c r="AH7" s="53" t="s">
        <v>2679</v>
      </c>
      <c r="AI7" s="617">
        <v>3648</v>
      </c>
      <c r="AJ7" s="53" t="s">
        <v>2709</v>
      </c>
      <c r="AK7" s="619">
        <v>3648</v>
      </c>
      <c r="AL7" s="53" t="s">
        <v>2721</v>
      </c>
      <c r="AM7" s="76">
        <v>3648</v>
      </c>
      <c r="AN7" s="53" t="s">
        <v>318</v>
      </c>
      <c r="AO7" s="620">
        <v>3648</v>
      </c>
      <c r="AP7" s="53" t="s">
        <v>318</v>
      </c>
      <c r="AQ7" s="80" t="s">
        <v>2734</v>
      </c>
      <c r="AR7" s="53"/>
      <c r="AS7" s="3" t="s">
        <v>664</v>
      </c>
    </row>
    <row r="8" spans="2:129" ht="15" customHeight="1" x14ac:dyDescent="0.2">
      <c r="B8" s="1">
        <v>2</v>
      </c>
      <c r="C8" s="1" t="s">
        <v>2529</v>
      </c>
      <c r="D8" s="58" t="s">
        <v>2694</v>
      </c>
      <c r="F8" s="1" t="s">
        <v>2537</v>
      </c>
      <c r="G8" s="574">
        <v>3200</v>
      </c>
      <c r="H8" s="53" t="s">
        <v>2549</v>
      </c>
      <c r="I8" s="574">
        <v>760</v>
      </c>
      <c r="J8" s="53" t="s">
        <v>2550</v>
      </c>
      <c r="K8" s="590">
        <v>760</v>
      </c>
      <c r="L8" s="53" t="s">
        <v>2566</v>
      </c>
      <c r="M8" s="590">
        <v>760</v>
      </c>
      <c r="N8" s="53" t="s">
        <v>2597</v>
      </c>
      <c r="O8" s="634">
        <v>760</v>
      </c>
      <c r="P8" s="53" t="s">
        <v>2603</v>
      </c>
      <c r="Q8" s="596">
        <v>760</v>
      </c>
      <c r="R8" s="53" t="s">
        <v>2613</v>
      </c>
      <c r="S8" s="596">
        <v>760</v>
      </c>
      <c r="T8" s="53" t="s">
        <v>2620</v>
      </c>
      <c r="U8" s="571">
        <v>760</v>
      </c>
      <c r="V8" s="53" t="s">
        <v>2631</v>
      </c>
      <c r="W8" s="637">
        <v>760</v>
      </c>
      <c r="X8" s="53" t="s">
        <v>2634</v>
      </c>
      <c r="Y8" s="625">
        <v>760</v>
      </c>
      <c r="Z8" s="53" t="s">
        <v>2641</v>
      </c>
      <c r="AA8" s="608">
        <f>260+500</f>
        <v>760</v>
      </c>
      <c r="AB8" s="53" t="s">
        <v>2649</v>
      </c>
      <c r="AC8" s="638">
        <v>760</v>
      </c>
      <c r="AD8" s="53" t="s">
        <v>2657</v>
      </c>
      <c r="AE8" s="639">
        <v>760</v>
      </c>
      <c r="AF8" s="53" t="s">
        <v>2664</v>
      </c>
      <c r="AG8" s="642">
        <v>760</v>
      </c>
      <c r="AH8" s="53" t="s">
        <v>2680</v>
      </c>
      <c r="AI8" s="615">
        <v>760</v>
      </c>
      <c r="AJ8" s="53" t="s">
        <v>318</v>
      </c>
      <c r="AK8" s="617">
        <v>760</v>
      </c>
      <c r="AL8" s="53" t="s">
        <v>2716</v>
      </c>
      <c r="AM8" s="651">
        <v>760</v>
      </c>
      <c r="AN8" s="53" t="s">
        <v>2727</v>
      </c>
      <c r="AO8" s="651">
        <v>760</v>
      </c>
      <c r="AP8" s="53" t="s">
        <v>2736</v>
      </c>
      <c r="AQ8" s="80" t="s">
        <v>2734</v>
      </c>
      <c r="AS8" s="3" t="s">
        <v>664</v>
      </c>
    </row>
    <row r="9" spans="2:129" ht="15.75" x14ac:dyDescent="0.25">
      <c r="B9" s="1">
        <v>3</v>
      </c>
      <c r="C9" s="1" t="s">
        <v>2652</v>
      </c>
      <c r="D9" s="58" t="s">
        <v>2694</v>
      </c>
      <c r="F9" s="558" t="s">
        <v>2540</v>
      </c>
      <c r="G9" s="53">
        <v>3200</v>
      </c>
      <c r="H9" s="53" t="s">
        <v>318</v>
      </c>
      <c r="I9" s="574">
        <v>3880</v>
      </c>
      <c r="J9" s="53" t="s">
        <v>2555</v>
      </c>
      <c r="K9" s="590">
        <v>3880</v>
      </c>
      <c r="L9" s="53" t="s">
        <v>2568</v>
      </c>
      <c r="M9" s="592">
        <f>3298+582</f>
        <v>3880</v>
      </c>
      <c r="N9" s="53" t="s">
        <v>2602</v>
      </c>
      <c r="O9" s="634">
        <f>3298+582</f>
        <v>3880</v>
      </c>
      <c r="P9" s="53" t="s">
        <v>2605</v>
      </c>
      <c r="Q9" s="596">
        <f>3298+582</f>
        <v>3880</v>
      </c>
      <c r="R9" s="53" t="s">
        <v>2617</v>
      </c>
      <c r="S9" s="599">
        <f>3298+582</f>
        <v>3880</v>
      </c>
      <c r="T9" s="53" t="s">
        <v>2625</v>
      </c>
      <c r="U9" s="571">
        <f>3298+582</f>
        <v>3880</v>
      </c>
      <c r="V9" s="53" t="s">
        <v>2633</v>
      </c>
      <c r="W9" s="625">
        <f>3298+582</f>
        <v>3880</v>
      </c>
      <c r="X9" s="53" t="s">
        <v>2638</v>
      </c>
      <c r="Y9" s="607">
        <f>3298+582+150</f>
        <v>4030</v>
      </c>
      <c r="Z9" s="53" t="s">
        <v>2647</v>
      </c>
      <c r="AA9" s="608">
        <f>3298+582</f>
        <v>3880</v>
      </c>
      <c r="AB9" s="53" t="s">
        <v>2653</v>
      </c>
      <c r="AC9" s="638">
        <v>4030</v>
      </c>
      <c r="AD9" s="53" t="s">
        <v>2659</v>
      </c>
      <c r="AE9" s="641">
        <f>3298+150+582</f>
        <v>4030</v>
      </c>
      <c r="AF9" s="53" t="s">
        <v>2670</v>
      </c>
      <c r="AG9" s="616">
        <f>3298+150+582</f>
        <v>4030</v>
      </c>
      <c r="AH9" s="53" t="s">
        <v>2706</v>
      </c>
      <c r="AI9" s="617">
        <f>3298+582</f>
        <v>3880</v>
      </c>
      <c r="AJ9" s="53" t="s">
        <v>2713</v>
      </c>
      <c r="AK9" s="619">
        <f>3298+582+150</f>
        <v>4030</v>
      </c>
      <c r="AL9" s="53" t="s">
        <v>2724</v>
      </c>
      <c r="AM9" s="76">
        <f>3298+582</f>
        <v>3880</v>
      </c>
      <c r="AN9" s="53" t="s">
        <v>2732</v>
      </c>
      <c r="AO9" s="620">
        <f>3298+582+150</f>
        <v>4030</v>
      </c>
      <c r="AP9" s="53" t="s">
        <v>2751</v>
      </c>
      <c r="AQ9" s="80" t="s">
        <v>2734</v>
      </c>
      <c r="AR9" s="53"/>
      <c r="AS9" s="3" t="s">
        <v>664</v>
      </c>
    </row>
    <row r="10" spans="2:129" x14ac:dyDescent="0.2">
      <c r="B10" s="1">
        <v>4</v>
      </c>
      <c r="C10" s="1" t="s">
        <v>2530</v>
      </c>
      <c r="D10" s="58" t="s">
        <v>2542</v>
      </c>
      <c r="F10" s="1" t="s">
        <v>2536</v>
      </c>
      <c r="G10" s="586">
        <v>3200</v>
      </c>
      <c r="H10" s="53" t="s">
        <v>2534</v>
      </c>
      <c r="I10" s="574">
        <v>3880</v>
      </c>
      <c r="J10" s="53" t="s">
        <v>2554</v>
      </c>
      <c r="K10" s="590">
        <v>3880</v>
      </c>
      <c r="L10" s="53" t="s">
        <v>318</v>
      </c>
      <c r="M10" s="592">
        <v>3648</v>
      </c>
      <c r="N10" s="53" t="s">
        <v>318</v>
      </c>
      <c r="O10" s="581">
        <v>3648</v>
      </c>
      <c r="P10" s="53" t="s">
        <v>2608</v>
      </c>
      <c r="Q10" s="596">
        <v>3648</v>
      </c>
      <c r="R10" s="53" t="s">
        <v>318</v>
      </c>
      <c r="S10" s="597">
        <v>3648</v>
      </c>
      <c r="T10" s="53" t="s">
        <v>318</v>
      </c>
      <c r="U10" s="637">
        <v>3648</v>
      </c>
      <c r="V10" s="53" t="s">
        <v>318</v>
      </c>
      <c r="W10" s="603">
        <v>3648</v>
      </c>
      <c r="X10" s="53" t="s">
        <v>318</v>
      </c>
      <c r="Y10" s="607">
        <v>3648</v>
      </c>
      <c r="Z10" s="53" t="s">
        <v>2641</v>
      </c>
      <c r="AA10" s="608">
        <v>3648</v>
      </c>
      <c r="AB10" s="53" t="s">
        <v>318</v>
      </c>
      <c r="AC10" s="638">
        <v>3648</v>
      </c>
      <c r="AD10" s="53" t="s">
        <v>318</v>
      </c>
      <c r="AE10" s="639">
        <v>3648</v>
      </c>
      <c r="AF10" s="53" t="s">
        <v>318</v>
      </c>
      <c r="AG10" s="616">
        <v>3648</v>
      </c>
      <c r="AH10" s="53" t="s">
        <v>318</v>
      </c>
      <c r="AI10" s="617">
        <v>3648</v>
      </c>
      <c r="AJ10" s="53" t="s">
        <v>318</v>
      </c>
      <c r="AK10" s="619">
        <v>3648</v>
      </c>
      <c r="AL10" s="53" t="s">
        <v>318</v>
      </c>
      <c r="AM10" s="76">
        <v>3648</v>
      </c>
      <c r="AN10" s="53" t="s">
        <v>318</v>
      </c>
      <c r="AO10" s="620">
        <v>3648</v>
      </c>
      <c r="AP10" s="53" t="s">
        <v>318</v>
      </c>
      <c r="AQ10" s="80" t="s">
        <v>2734</v>
      </c>
      <c r="AR10" s="53"/>
      <c r="AS10" s="3" t="s">
        <v>664</v>
      </c>
    </row>
    <row r="11" spans="2:129" x14ac:dyDescent="0.2">
      <c r="B11" s="1">
        <v>5</v>
      </c>
      <c r="C11" s="1" t="s">
        <v>2531</v>
      </c>
      <c r="D11" s="58" t="s">
        <v>2694</v>
      </c>
      <c r="F11" s="1" t="s">
        <v>2543</v>
      </c>
      <c r="G11" s="574">
        <v>3200</v>
      </c>
      <c r="H11" s="53" t="s">
        <v>2546</v>
      </c>
      <c r="I11" s="574">
        <v>3880</v>
      </c>
      <c r="J11" s="53" t="s">
        <v>2547</v>
      </c>
      <c r="K11" s="574">
        <v>3880</v>
      </c>
      <c r="L11" s="53" t="s">
        <v>2558</v>
      </c>
      <c r="M11" s="574">
        <v>3880</v>
      </c>
      <c r="N11" s="53" t="s">
        <v>2558</v>
      </c>
      <c r="O11" s="581">
        <v>3880</v>
      </c>
      <c r="P11" s="53" t="s">
        <v>2610</v>
      </c>
      <c r="Q11" s="596">
        <v>3880</v>
      </c>
      <c r="R11" s="53" t="s">
        <v>2618</v>
      </c>
      <c r="S11" s="596">
        <v>3880</v>
      </c>
      <c r="T11" s="53" t="s">
        <v>2618</v>
      </c>
      <c r="U11" s="596">
        <v>3880</v>
      </c>
      <c r="V11" s="53" t="s">
        <v>2618</v>
      </c>
      <c r="W11" s="603">
        <v>3880</v>
      </c>
      <c r="X11" s="53" t="s">
        <v>2640</v>
      </c>
      <c r="Y11" s="607">
        <v>3880</v>
      </c>
      <c r="Z11" s="53" t="s">
        <v>2644</v>
      </c>
      <c r="AA11" s="608">
        <v>3880</v>
      </c>
      <c r="AB11" s="53" t="s">
        <v>2655</v>
      </c>
      <c r="AC11" s="608">
        <v>3880</v>
      </c>
      <c r="AD11" s="53" t="s">
        <v>2655</v>
      </c>
      <c r="AE11" s="608">
        <v>3880</v>
      </c>
      <c r="AF11" s="53" t="s">
        <v>2655</v>
      </c>
      <c r="AG11" s="641">
        <v>3880</v>
      </c>
      <c r="AH11" s="53" t="s">
        <v>2669</v>
      </c>
      <c r="AI11" s="641">
        <v>3880</v>
      </c>
      <c r="AJ11" s="53" t="s">
        <v>2669</v>
      </c>
      <c r="AK11" s="641">
        <v>3880</v>
      </c>
      <c r="AL11" s="53" t="s">
        <v>2669</v>
      </c>
      <c r="AM11" s="651">
        <v>3880</v>
      </c>
      <c r="AN11" s="53" t="s">
        <v>2735</v>
      </c>
      <c r="AO11" s="590">
        <v>1700</v>
      </c>
      <c r="AP11" s="53" t="s">
        <v>2753</v>
      </c>
      <c r="AQ11" s="80" t="s">
        <v>2734</v>
      </c>
      <c r="AS11" s="3" t="s">
        <v>664</v>
      </c>
    </row>
    <row r="12" spans="2:129" x14ac:dyDescent="0.2">
      <c r="B12" s="1">
        <v>6</v>
      </c>
      <c r="C12" s="1" t="s">
        <v>2532</v>
      </c>
      <c r="D12" s="58" t="s">
        <v>2694</v>
      </c>
      <c r="F12" s="1" t="s">
        <v>2545</v>
      </c>
      <c r="G12" s="53">
        <v>3200</v>
      </c>
      <c r="H12" s="53" t="s">
        <v>318</v>
      </c>
      <c r="I12" s="574">
        <v>3880</v>
      </c>
      <c r="J12" s="53" t="s">
        <v>2556</v>
      </c>
      <c r="K12" s="574">
        <v>3880</v>
      </c>
      <c r="L12" s="53" t="s">
        <v>2557</v>
      </c>
      <c r="M12" s="590">
        <v>3648</v>
      </c>
      <c r="N12" s="53" t="s">
        <v>2595</v>
      </c>
      <c r="O12" s="635">
        <v>3648</v>
      </c>
      <c r="P12" s="53" t="s">
        <v>2604</v>
      </c>
      <c r="Q12" s="596">
        <v>3648</v>
      </c>
      <c r="R12" s="53" t="s">
        <v>2612</v>
      </c>
      <c r="S12" s="597">
        <v>3648</v>
      </c>
      <c r="T12" s="53" t="s">
        <v>2622</v>
      </c>
      <c r="U12" s="637">
        <v>3648</v>
      </c>
      <c r="V12" s="53" t="s">
        <v>2632</v>
      </c>
      <c r="W12" s="637">
        <v>3648</v>
      </c>
      <c r="X12" s="53" t="s">
        <v>2635</v>
      </c>
      <c r="Y12" s="607">
        <v>3648</v>
      </c>
      <c r="Z12" s="53" t="s">
        <v>2643</v>
      </c>
      <c r="AA12" s="607">
        <v>3648</v>
      </c>
      <c r="AB12" s="53" t="s">
        <v>2648</v>
      </c>
      <c r="AC12" s="607">
        <v>3648</v>
      </c>
      <c r="AD12" s="53" t="s">
        <v>2648</v>
      </c>
      <c r="AE12" s="607">
        <v>3648</v>
      </c>
      <c r="AF12" s="53" t="s">
        <v>2648</v>
      </c>
      <c r="AG12" s="616">
        <v>4030</v>
      </c>
      <c r="AH12" s="53" t="s">
        <v>2707</v>
      </c>
      <c r="AI12" s="617">
        <v>4030</v>
      </c>
      <c r="AJ12" s="53" t="s">
        <v>2715</v>
      </c>
      <c r="AK12" s="650">
        <v>4030</v>
      </c>
      <c r="AL12" s="53" t="s">
        <v>318</v>
      </c>
      <c r="AM12" s="651">
        <v>4030</v>
      </c>
      <c r="AN12" s="53" t="s">
        <v>318</v>
      </c>
      <c r="AO12" s="620">
        <v>4030</v>
      </c>
      <c r="AP12" s="53" t="s">
        <v>318</v>
      </c>
      <c r="AQ12" s="80" t="s">
        <v>2734</v>
      </c>
      <c r="AR12" s="53"/>
      <c r="AS12" s="3" t="s">
        <v>664</v>
      </c>
    </row>
    <row r="13" spans="2:129" s="107" customFormat="1" x14ac:dyDescent="0.2">
      <c r="B13" s="107">
        <v>7</v>
      </c>
      <c r="C13" s="107" t="s">
        <v>2533</v>
      </c>
      <c r="D13" s="131" t="s">
        <v>1295</v>
      </c>
      <c r="F13" s="107" t="s">
        <v>2535</v>
      </c>
      <c r="G13" s="134"/>
      <c r="H13" s="134"/>
      <c r="I13" s="134"/>
      <c r="J13" s="134"/>
      <c r="K13" s="134"/>
      <c r="L13" s="134"/>
      <c r="M13" s="134"/>
      <c r="N13" s="134"/>
      <c r="O13" s="628"/>
      <c r="P13" s="134"/>
      <c r="Q13" s="628"/>
      <c r="R13" s="134"/>
      <c r="S13" s="628"/>
      <c r="T13" s="134"/>
      <c r="U13" s="628"/>
      <c r="V13" s="134"/>
      <c r="W13" s="628"/>
      <c r="X13" s="134"/>
      <c r="Y13" s="134"/>
      <c r="Z13" s="134"/>
      <c r="AA13" s="629"/>
      <c r="AB13" s="134"/>
      <c r="AC13" s="134"/>
      <c r="AD13" s="134"/>
      <c r="AE13" s="137"/>
      <c r="AF13" s="143"/>
      <c r="AG13" s="137"/>
      <c r="AH13" s="143"/>
      <c r="AI13" s="137"/>
      <c r="AJ13" s="143"/>
      <c r="AK13" s="137"/>
      <c r="AL13" s="134"/>
      <c r="AM13" s="137"/>
      <c r="AN13" s="143"/>
      <c r="AO13" s="137"/>
      <c r="AP13" s="134"/>
      <c r="AQ13" s="629" t="s">
        <v>2734</v>
      </c>
      <c r="AR13" s="134"/>
      <c r="AS13" s="137" t="s">
        <v>664</v>
      </c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</row>
    <row r="14" spans="2:129" x14ac:dyDescent="0.2">
      <c r="B14" s="1">
        <v>8</v>
      </c>
      <c r="C14" s="1" t="s">
        <v>2538</v>
      </c>
      <c r="D14" s="58" t="s">
        <v>1001</v>
      </c>
      <c r="F14" s="1" t="s">
        <v>2538</v>
      </c>
      <c r="G14" s="574">
        <v>3200</v>
      </c>
      <c r="H14" s="53" t="s">
        <v>2544</v>
      </c>
      <c r="I14" s="574">
        <v>3880</v>
      </c>
      <c r="J14" s="53" t="s">
        <v>2548</v>
      </c>
      <c r="K14" s="590">
        <v>3880</v>
      </c>
      <c r="L14" s="53" t="s">
        <v>2569</v>
      </c>
      <c r="M14" s="592">
        <v>3648</v>
      </c>
      <c r="N14" s="53" t="s">
        <v>2599</v>
      </c>
      <c r="O14" s="581">
        <v>3880</v>
      </c>
      <c r="P14" s="53" t="s">
        <v>2609</v>
      </c>
      <c r="Q14" s="596">
        <v>3648</v>
      </c>
      <c r="R14" s="53" t="s">
        <v>2619</v>
      </c>
      <c r="S14" s="599">
        <v>3880</v>
      </c>
      <c r="T14" s="53" t="s">
        <v>2626</v>
      </c>
      <c r="U14" s="637">
        <v>3648</v>
      </c>
      <c r="V14" s="53" t="s">
        <v>2629</v>
      </c>
      <c r="W14" s="603">
        <v>4030</v>
      </c>
      <c r="X14" s="53" t="s">
        <v>2639</v>
      </c>
      <c r="Y14" s="607">
        <v>3648</v>
      </c>
      <c r="Z14" s="53" t="s">
        <v>2646</v>
      </c>
      <c r="AA14" s="608">
        <v>3880</v>
      </c>
      <c r="AB14" s="53" t="s">
        <v>2654</v>
      </c>
      <c r="AC14" s="638">
        <v>3880</v>
      </c>
      <c r="AD14" s="53" t="s">
        <v>2658</v>
      </c>
      <c r="AE14" s="639">
        <v>3880</v>
      </c>
      <c r="AF14" s="53" t="s">
        <v>2668</v>
      </c>
      <c r="AG14" s="616">
        <v>4030</v>
      </c>
      <c r="AH14" s="53" t="s">
        <v>2704</v>
      </c>
      <c r="AI14" s="617">
        <f>4030+1770</f>
        <v>5800</v>
      </c>
      <c r="AJ14" s="53" t="s">
        <v>2714</v>
      </c>
      <c r="AK14" s="619">
        <v>5800</v>
      </c>
      <c r="AL14" s="53" t="s">
        <v>2723</v>
      </c>
      <c r="AM14" s="76">
        <v>5800</v>
      </c>
      <c r="AN14" s="53" t="s">
        <v>2730</v>
      </c>
      <c r="AO14" s="620">
        <v>5800</v>
      </c>
      <c r="AP14" s="53" t="s">
        <v>2752</v>
      </c>
      <c r="AQ14" s="80" t="s">
        <v>2734</v>
      </c>
      <c r="AR14" s="53"/>
      <c r="AS14" s="3" t="s">
        <v>664</v>
      </c>
    </row>
    <row r="15" spans="2:129" x14ac:dyDescent="0.2">
      <c r="B15" s="1">
        <v>9</v>
      </c>
      <c r="C15" s="1" t="s">
        <v>2539</v>
      </c>
      <c r="D15" s="58" t="s">
        <v>2694</v>
      </c>
      <c r="F15" s="1" t="s">
        <v>2541</v>
      </c>
      <c r="G15" s="574">
        <v>3200</v>
      </c>
      <c r="H15" s="53" t="s">
        <v>318</v>
      </c>
      <c r="I15" s="574">
        <v>3880</v>
      </c>
      <c r="J15" s="53" t="s">
        <v>318</v>
      </c>
      <c r="K15" s="590">
        <v>3880</v>
      </c>
      <c r="L15" s="53" t="s">
        <v>318</v>
      </c>
      <c r="M15" s="592">
        <v>3648</v>
      </c>
      <c r="N15" s="53" t="s">
        <v>318</v>
      </c>
      <c r="O15" s="581">
        <v>3647.2</v>
      </c>
      <c r="P15" s="53" t="s">
        <v>318</v>
      </c>
      <c r="Q15" s="596">
        <v>3647</v>
      </c>
      <c r="R15" s="53" t="s">
        <v>318</v>
      </c>
      <c r="S15" s="597">
        <v>3647</v>
      </c>
      <c r="T15" s="53" t="s">
        <v>318</v>
      </c>
      <c r="U15" s="637">
        <v>3647</v>
      </c>
      <c r="V15" s="53" t="s">
        <v>318</v>
      </c>
      <c r="W15" s="603">
        <v>3680</v>
      </c>
      <c r="X15" s="53" t="s">
        <v>318</v>
      </c>
      <c r="Y15" s="607">
        <v>3880</v>
      </c>
      <c r="Z15" s="53" t="s">
        <v>2641</v>
      </c>
      <c r="AA15" s="608">
        <v>3647</v>
      </c>
      <c r="AB15" s="53" t="s">
        <v>318</v>
      </c>
      <c r="AC15" s="638">
        <v>3647</v>
      </c>
      <c r="AD15" s="53" t="s">
        <v>318</v>
      </c>
      <c r="AE15" s="620">
        <v>4806</v>
      </c>
      <c r="AF15" s="53" t="s">
        <v>318</v>
      </c>
      <c r="AG15" s="616">
        <v>3880</v>
      </c>
      <c r="AH15" s="53" t="s">
        <v>318</v>
      </c>
      <c r="AI15" s="617">
        <v>3647.2</v>
      </c>
      <c r="AJ15" s="53" t="s">
        <v>318</v>
      </c>
      <c r="AK15" s="619">
        <v>3647.2</v>
      </c>
      <c r="AL15" s="53" t="s">
        <v>318</v>
      </c>
      <c r="AM15" s="76">
        <v>3647</v>
      </c>
      <c r="AN15" s="53" t="s">
        <v>318</v>
      </c>
      <c r="AO15" s="620">
        <v>3647</v>
      </c>
      <c r="AP15" s="53" t="s">
        <v>318</v>
      </c>
      <c r="AQ15" s="80" t="s">
        <v>2734</v>
      </c>
      <c r="AR15" s="53"/>
      <c r="AS15" s="3" t="s">
        <v>664</v>
      </c>
    </row>
    <row r="16" spans="2:129" x14ac:dyDescent="0.2">
      <c r="B16" s="1">
        <v>10</v>
      </c>
      <c r="C16" s="1" t="s">
        <v>2562</v>
      </c>
      <c r="D16" s="58" t="s">
        <v>2694</v>
      </c>
      <c r="F16" s="1" t="s">
        <v>2563</v>
      </c>
      <c r="G16" s="574">
        <v>3200</v>
      </c>
      <c r="H16" s="53" t="s">
        <v>2551</v>
      </c>
      <c r="I16" s="574">
        <v>3880</v>
      </c>
      <c r="J16" s="53" t="s">
        <v>2552</v>
      </c>
      <c r="K16" s="590">
        <v>3880</v>
      </c>
      <c r="L16" s="53" t="s">
        <v>2601</v>
      </c>
      <c r="M16" s="592">
        <v>3647.2</v>
      </c>
      <c r="N16" s="53" t="s">
        <v>2600</v>
      </c>
      <c r="O16" s="581">
        <v>3647.2</v>
      </c>
      <c r="P16" s="53" t="s">
        <v>2606</v>
      </c>
      <c r="Q16" s="596">
        <v>3647.2</v>
      </c>
      <c r="R16" s="53" t="s">
        <v>2614</v>
      </c>
      <c r="S16" s="599">
        <v>3647.2</v>
      </c>
      <c r="T16" s="53" t="s">
        <v>2623</v>
      </c>
      <c r="U16" s="571">
        <v>3647.2</v>
      </c>
      <c r="V16" s="53" t="s">
        <v>2628</v>
      </c>
      <c r="W16" s="625">
        <v>3647.2</v>
      </c>
      <c r="X16" s="53" t="s">
        <v>2637</v>
      </c>
      <c r="Y16" s="607">
        <v>3647.2</v>
      </c>
      <c r="Z16" s="53" t="s">
        <v>2645</v>
      </c>
      <c r="AA16" s="608">
        <v>3647.2</v>
      </c>
      <c r="AB16" s="53" t="s">
        <v>2650</v>
      </c>
      <c r="AC16" s="638">
        <v>3880.2</v>
      </c>
      <c r="AD16" s="53" t="s">
        <v>2660</v>
      </c>
      <c r="AE16" s="639">
        <v>3647.2</v>
      </c>
      <c r="AF16" s="53" t="s">
        <v>2665</v>
      </c>
      <c r="AG16" s="642">
        <v>3647.2</v>
      </c>
      <c r="AH16" s="53" t="s">
        <v>2681</v>
      </c>
      <c r="AI16" s="617">
        <v>3647.2</v>
      </c>
      <c r="AJ16" s="53" t="s">
        <v>2710</v>
      </c>
      <c r="AK16" s="619">
        <v>3647.2</v>
      </c>
      <c r="AL16" s="53" t="s">
        <v>2718</v>
      </c>
      <c r="AM16" s="76">
        <v>3880.2</v>
      </c>
      <c r="AN16" s="53" t="s">
        <v>2731</v>
      </c>
      <c r="AO16" s="591">
        <v>3647.2</v>
      </c>
      <c r="AP16" s="53" t="s">
        <v>2737</v>
      </c>
      <c r="AQ16" s="80" t="s">
        <v>2734</v>
      </c>
      <c r="AR16" s="53"/>
      <c r="AS16" s="3" t="s">
        <v>664</v>
      </c>
    </row>
    <row r="17" spans="1:45" x14ac:dyDescent="0.2">
      <c r="A17" s="1" t="s">
        <v>2561</v>
      </c>
      <c r="B17" s="1">
        <v>11</v>
      </c>
      <c r="C17" s="1" t="s">
        <v>2560</v>
      </c>
      <c r="D17" s="58" t="s">
        <v>1001</v>
      </c>
      <c r="F17" s="1" t="s">
        <v>2564</v>
      </c>
      <c r="G17" s="574">
        <v>3200</v>
      </c>
      <c r="H17" s="53" t="s">
        <v>2565</v>
      </c>
      <c r="I17" s="590">
        <v>760</v>
      </c>
      <c r="J17" s="53" t="s">
        <v>2566</v>
      </c>
      <c r="K17" s="590">
        <v>1160</v>
      </c>
      <c r="L17" s="53" t="s">
        <v>318</v>
      </c>
      <c r="M17" s="592">
        <v>1160</v>
      </c>
      <c r="N17" s="53" t="s">
        <v>318</v>
      </c>
      <c r="O17" s="581">
        <v>1160</v>
      </c>
      <c r="P17" s="53" t="s">
        <v>318</v>
      </c>
      <c r="Q17" s="596">
        <v>1160</v>
      </c>
      <c r="R17" s="53" t="s">
        <v>318</v>
      </c>
      <c r="S17" s="599">
        <v>1160</v>
      </c>
      <c r="T17" s="53" t="s">
        <v>318</v>
      </c>
      <c r="U17" s="571">
        <v>1160</v>
      </c>
      <c r="V17" s="53" t="s">
        <v>318</v>
      </c>
      <c r="W17" s="625">
        <v>1160</v>
      </c>
      <c r="X17" s="53" t="s">
        <v>318</v>
      </c>
      <c r="Y17" s="607">
        <v>776</v>
      </c>
      <c r="Z17" s="53" t="s">
        <v>2641</v>
      </c>
      <c r="AA17" s="608">
        <v>760</v>
      </c>
      <c r="AB17" s="53" t="s">
        <v>318</v>
      </c>
      <c r="AC17" s="569">
        <v>760</v>
      </c>
      <c r="AD17" s="53" t="s">
        <v>318</v>
      </c>
      <c r="AE17" s="639">
        <v>760</v>
      </c>
      <c r="AF17" s="53" t="s">
        <v>318</v>
      </c>
      <c r="AG17" s="615">
        <v>760</v>
      </c>
      <c r="AH17" s="53" t="s">
        <v>318</v>
      </c>
      <c r="AI17" s="617">
        <v>760</v>
      </c>
      <c r="AJ17" s="53" t="s">
        <v>318</v>
      </c>
      <c r="AK17" s="651">
        <v>948</v>
      </c>
      <c r="AL17" s="53" t="s">
        <v>318</v>
      </c>
      <c r="AM17" s="651">
        <v>760</v>
      </c>
      <c r="AN17" s="53" t="s">
        <v>318</v>
      </c>
      <c r="AO17" s="620">
        <v>760</v>
      </c>
      <c r="AP17" s="53" t="s">
        <v>318</v>
      </c>
      <c r="AQ17" s="80" t="s">
        <v>2734</v>
      </c>
      <c r="AR17" s="53"/>
      <c r="AS17" s="3" t="s">
        <v>664</v>
      </c>
    </row>
    <row r="18" spans="1:45" x14ac:dyDescent="0.2">
      <c r="C18" s="14" t="s">
        <v>60</v>
      </c>
      <c r="D18" s="14"/>
      <c r="E18" s="14"/>
      <c r="F18" s="14"/>
      <c r="G18" s="144">
        <f>SUM(G7:G17)</f>
        <v>32000</v>
      </c>
      <c r="H18" s="144">
        <f>SUM(H7:H11)</f>
        <v>0</v>
      </c>
      <c r="I18" s="144">
        <f>SUM(I7:I17)</f>
        <v>32560</v>
      </c>
      <c r="J18" s="144">
        <f>SUM(J7:J11)</f>
        <v>0</v>
      </c>
      <c r="K18" s="144">
        <f>SUM(K7:K17)</f>
        <v>32728</v>
      </c>
      <c r="L18" s="144">
        <f t="shared" ref="L18:N18" si="0">SUM(L7:L17)</f>
        <v>0</v>
      </c>
      <c r="M18" s="144">
        <f>SUM(M7:M17)</f>
        <v>31567.200000000001</v>
      </c>
      <c r="N18" s="144">
        <f t="shared" si="0"/>
        <v>0</v>
      </c>
      <c r="O18" s="144">
        <f>SUM(O7:O17)</f>
        <v>31798.400000000001</v>
      </c>
      <c r="P18" s="144">
        <f>SUM(P7:P11)</f>
        <v>0</v>
      </c>
      <c r="Q18" s="144">
        <f>SUM(Q7:Q17)</f>
        <v>31566.2</v>
      </c>
      <c r="R18" s="144">
        <f>SUM(R7:R11)</f>
        <v>0</v>
      </c>
      <c r="S18" s="144">
        <f>SUM(S7:S17)</f>
        <v>31798.2</v>
      </c>
      <c r="T18" s="144">
        <f>SUM(T7:T11)</f>
        <v>0</v>
      </c>
      <c r="U18" s="144">
        <f>SUM(U7:U17)</f>
        <v>31566.2</v>
      </c>
      <c r="V18" s="144">
        <f>SUM(V7:V16)</f>
        <v>0</v>
      </c>
      <c r="W18" s="144">
        <f>SUM(W7:W17)</f>
        <v>31981.200000000001</v>
      </c>
      <c r="X18" s="144">
        <f>SUM(X7:X11)</f>
        <v>0</v>
      </c>
      <c r="Y18" s="144">
        <f>SUM(Y7:Y17)</f>
        <v>31565.200000000001</v>
      </c>
      <c r="Z18" s="144">
        <f>SUM(Z7:Z11)</f>
        <v>0</v>
      </c>
      <c r="AA18" s="144">
        <f>SUM(AA7:AA17)</f>
        <v>31398.2</v>
      </c>
      <c r="AB18" s="144">
        <f>SUM(AB7:AB11)</f>
        <v>0</v>
      </c>
      <c r="AC18" s="144">
        <f>SUM(AC7:AC17)</f>
        <v>31781.200000000001</v>
      </c>
      <c r="AD18" s="144">
        <f>SUM(AD7:AD11)</f>
        <v>0</v>
      </c>
      <c r="AE18" s="144">
        <f>SUM(AE7:AE17)</f>
        <v>32707.200000000001</v>
      </c>
      <c r="AF18" s="144">
        <f>SUM(AF7:AF16)</f>
        <v>0</v>
      </c>
      <c r="AG18" s="144">
        <f>SUM(AG7:AG17)</f>
        <v>32313.200000000001</v>
      </c>
      <c r="AH18" s="144">
        <f>SUM(AH7:AH11)</f>
        <v>0</v>
      </c>
      <c r="AI18" s="144">
        <f>SUM(AI7:AI17)</f>
        <v>33700.400000000001</v>
      </c>
      <c r="AJ18" s="144">
        <f>SUM(AJ7:AJ16)</f>
        <v>0</v>
      </c>
      <c r="AK18" s="144">
        <f>SUM(AK7:AK17)</f>
        <v>34038.400000000001</v>
      </c>
      <c r="AL18" s="14"/>
      <c r="AM18" s="144">
        <f>SUM(AM7:AM17)</f>
        <v>33933.199999999997</v>
      </c>
      <c r="AN18" s="144"/>
      <c r="AO18" s="144">
        <f>SUM(AO7:AO17)</f>
        <v>31670.2</v>
      </c>
      <c r="AP18" s="14"/>
      <c r="AQ18" s="144">
        <f>SUM(AQ7:AQ16)</f>
        <v>0</v>
      </c>
      <c r="AR18" s="14"/>
    </row>
    <row r="19" spans="1:45" x14ac:dyDescent="0.2">
      <c r="F19" s="636" t="s">
        <v>2616</v>
      </c>
      <c r="G19" s="2">
        <f>+G9+G12+G8+G11+G14+G15+G16+G17</f>
        <v>25600</v>
      </c>
      <c r="I19" s="2">
        <f>+I17</f>
        <v>760</v>
      </c>
      <c r="K19" s="3">
        <f>+K11+K12</f>
        <v>7760</v>
      </c>
      <c r="L19" s="3"/>
      <c r="M19" s="3">
        <f>+M11+M12+M8</f>
        <v>8288</v>
      </c>
      <c r="O19" s="3">
        <f>+O8+O9+O12</f>
        <v>8288</v>
      </c>
      <c r="S19" s="3">
        <f>+S11+S8</f>
        <v>4640</v>
      </c>
      <c r="U19" s="3">
        <f>+U11</f>
        <v>3880</v>
      </c>
      <c r="W19" s="3">
        <f>+W8+W12</f>
        <v>4408</v>
      </c>
      <c r="Y19" s="3">
        <f>+Y8</f>
        <v>760</v>
      </c>
      <c r="AA19" s="3">
        <f>+AA12</f>
        <v>3648</v>
      </c>
      <c r="AC19" s="3">
        <f>+AC11+AC12</f>
        <v>7528</v>
      </c>
      <c r="AE19" s="3">
        <f>+AE11+AE12+AE15</f>
        <v>12334</v>
      </c>
      <c r="AG19" s="3">
        <f>+AG11</f>
        <v>3880</v>
      </c>
      <c r="AI19" s="3">
        <f>+AI8+AI11</f>
        <v>4640</v>
      </c>
      <c r="AK19" s="3">
        <f>+AK11+AK8+AK17</f>
        <v>5588</v>
      </c>
      <c r="AO19" s="3">
        <f>+AO8</f>
        <v>760</v>
      </c>
    </row>
    <row r="20" spans="1:45" s="3" customFormat="1" x14ac:dyDescent="0.2">
      <c r="A20" s="1"/>
      <c r="B20" s="1"/>
      <c r="C20" s="1"/>
      <c r="D20" s="1"/>
      <c r="E20" s="1"/>
      <c r="F20" s="633" t="s">
        <v>2594</v>
      </c>
      <c r="G20" s="588">
        <f>G18-G19</f>
        <v>6400</v>
      </c>
      <c r="H20" s="2"/>
      <c r="I20" s="627">
        <f>I18-I19+G11+G14+G8+G15+G16+K12+G17+K11+M11</f>
        <v>62640</v>
      </c>
      <c r="J20" s="2"/>
      <c r="K20" s="589">
        <f>K18-K19+M12+I17+M8</f>
        <v>30136</v>
      </c>
      <c r="L20" s="2"/>
      <c r="M20" s="593">
        <f>M18-M19+O8+O9+O12</f>
        <v>31567.200000000001</v>
      </c>
      <c r="O20" s="582">
        <f>O18-O19</f>
        <v>23510.400000000001</v>
      </c>
      <c r="P20" s="2"/>
      <c r="Q20" s="598">
        <f>Q18-Q19+S11+U11+S8</f>
        <v>40086.199999999997</v>
      </c>
      <c r="S20" s="600">
        <f>S18-S19</f>
        <v>27158.2</v>
      </c>
      <c r="U20" s="572">
        <f>U18-U19+W8+W12</f>
        <v>32094.2</v>
      </c>
      <c r="W20" s="605">
        <f>W18-W19+Y8</f>
        <v>28333.200000000001</v>
      </c>
      <c r="X20" s="2"/>
      <c r="Y20" s="609">
        <f>Y18-Y19+AA12+AC12+AE12</f>
        <v>41749.199999999997</v>
      </c>
      <c r="Z20" s="2"/>
      <c r="AA20" s="610">
        <f>AA18-AA19+AC11+AE11</f>
        <v>35510.199999999997</v>
      </c>
      <c r="AB20" s="2"/>
      <c r="AC20" s="570">
        <f>AC18-AC19</f>
        <v>24253.200000000001</v>
      </c>
      <c r="AD20" s="2"/>
      <c r="AE20" s="640">
        <f>AE18-AE19+AG11+AI11+AK11</f>
        <v>32013.200000000001</v>
      </c>
      <c r="AF20" s="2"/>
      <c r="AG20" s="575">
        <f>AG18-AG19+AI8</f>
        <v>29193.200000000001</v>
      </c>
      <c r="AH20" s="2"/>
      <c r="AI20" s="618">
        <f>AI18-AI19+AK8</f>
        <v>29820.400000000001</v>
      </c>
      <c r="AJ20" s="2"/>
      <c r="AK20" s="587">
        <f>AK18-AK19</f>
        <v>28450.400000000001</v>
      </c>
      <c r="AL20" s="2"/>
      <c r="AM20" s="573">
        <f>AM18-AM19+AK17+AO8</f>
        <v>35641.199999999997</v>
      </c>
      <c r="AN20" s="2"/>
      <c r="AO20" s="621">
        <f>AO18-AO19+AE15</f>
        <v>35716.199999999997</v>
      </c>
      <c r="AP20" s="2"/>
      <c r="AQ20" s="623"/>
      <c r="AR20" s="2"/>
    </row>
    <row r="21" spans="1:45" x14ac:dyDescent="0.2">
      <c r="F21" s="633" t="s">
        <v>2596</v>
      </c>
      <c r="I21" s="2" t="s">
        <v>4</v>
      </c>
      <c r="K21" s="3" t="s">
        <v>1890</v>
      </c>
      <c r="M21" s="3" t="s">
        <v>46</v>
      </c>
      <c r="O21" s="3" t="s">
        <v>47</v>
      </c>
      <c r="Q21" s="3" t="s">
        <v>48</v>
      </c>
      <c r="S21" s="3" t="s">
        <v>2627</v>
      </c>
      <c r="Y21" s="3">
        <v>41749.199999999997</v>
      </c>
      <c r="AA21" s="3">
        <v>35510.199999999997</v>
      </c>
      <c r="AC21" s="3">
        <v>24253.200000000001</v>
      </c>
      <c r="AE21" s="3">
        <v>32013.200000000001</v>
      </c>
      <c r="AG21" s="3">
        <v>29193.200000000001</v>
      </c>
      <c r="AI21" s="3">
        <v>29820.400000000001</v>
      </c>
      <c r="AK21" s="3">
        <v>28450.400000000001</v>
      </c>
      <c r="AM21" s="3">
        <v>35641.199999999997</v>
      </c>
      <c r="AO21" s="3">
        <v>35716.199999999997</v>
      </c>
    </row>
  </sheetData>
  <mergeCells count="7">
    <mergeCell ref="U4:AF4"/>
    <mergeCell ref="AG4:AR4"/>
    <mergeCell ref="I4:T4"/>
    <mergeCell ref="B2:G2"/>
    <mergeCell ref="B3:G3"/>
    <mergeCell ref="H3:J3"/>
    <mergeCell ref="B4:G4"/>
  </mergeCells>
  <pageMargins left="0.7" right="0.7" top="0.75" bottom="0.75" header="0.3" footer="0.3"/>
  <pageSetup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</sheetPr>
  <dimension ref="C4:F15"/>
  <sheetViews>
    <sheetView workbookViewId="0">
      <selection activeCell="E29" sqref="E29"/>
    </sheetView>
  </sheetViews>
  <sheetFormatPr baseColWidth="10" defaultRowHeight="15" x14ac:dyDescent="0.25"/>
  <cols>
    <col min="4" max="4" width="41.42578125" customWidth="1"/>
    <col min="5" max="5" width="36.28515625" customWidth="1"/>
    <col min="6" max="6" width="25.85546875" customWidth="1"/>
  </cols>
  <sheetData>
    <row r="4" spans="3:6" x14ac:dyDescent="0.25">
      <c r="C4" s="127" t="s">
        <v>1026</v>
      </c>
      <c r="D4" s="630" t="s">
        <v>1027</v>
      </c>
      <c r="E4" s="630" t="s">
        <v>1028</v>
      </c>
      <c r="F4" s="630" t="s">
        <v>1029</v>
      </c>
    </row>
    <row r="5" spans="3:6" ht="15.75" x14ac:dyDescent="0.25">
      <c r="C5" s="126">
        <v>1</v>
      </c>
      <c r="D5" s="631" t="s">
        <v>2553</v>
      </c>
      <c r="E5" s="149" t="s">
        <v>2571</v>
      </c>
      <c r="F5" s="126" t="s">
        <v>2572</v>
      </c>
    </row>
    <row r="6" spans="3:6" x14ac:dyDescent="0.25">
      <c r="C6" s="126">
        <v>2</v>
      </c>
      <c r="D6" s="93" t="s">
        <v>2529</v>
      </c>
      <c r="E6" s="149" t="s">
        <v>2573</v>
      </c>
      <c r="F6" s="126" t="s">
        <v>2574</v>
      </c>
    </row>
    <row r="7" spans="3:6" x14ac:dyDescent="0.25">
      <c r="C7" s="126">
        <v>3</v>
      </c>
      <c r="D7" s="93" t="s">
        <v>2575</v>
      </c>
      <c r="E7" s="149" t="s">
        <v>2576</v>
      </c>
      <c r="F7" s="126" t="s">
        <v>2577</v>
      </c>
    </row>
    <row r="8" spans="3:6" x14ac:dyDescent="0.25">
      <c r="C8" s="126">
        <v>4</v>
      </c>
      <c r="D8" s="93" t="s">
        <v>2530</v>
      </c>
      <c r="E8" s="149" t="s">
        <v>2578</v>
      </c>
      <c r="F8" s="126" t="s">
        <v>2579</v>
      </c>
    </row>
    <row r="9" spans="3:6" x14ac:dyDescent="0.25">
      <c r="C9" s="126">
        <v>5</v>
      </c>
      <c r="D9" s="93" t="s">
        <v>2531</v>
      </c>
      <c r="E9" s="149" t="s">
        <v>2580</v>
      </c>
      <c r="F9" s="126" t="s">
        <v>2581</v>
      </c>
    </row>
    <row r="10" spans="3:6" x14ac:dyDescent="0.25">
      <c r="C10" s="126">
        <v>6</v>
      </c>
      <c r="D10" s="93" t="s">
        <v>2532</v>
      </c>
      <c r="E10" s="149" t="s">
        <v>2582</v>
      </c>
      <c r="F10" s="126" t="s">
        <v>2583</v>
      </c>
    </row>
    <row r="11" spans="3:6" x14ac:dyDescent="0.25">
      <c r="C11" s="126">
        <v>7</v>
      </c>
      <c r="D11" s="632" t="s">
        <v>2533</v>
      </c>
      <c r="E11" s="149" t="s">
        <v>2584</v>
      </c>
      <c r="F11" s="126" t="s">
        <v>2585</v>
      </c>
    </row>
    <row r="12" spans="3:6" x14ac:dyDescent="0.25">
      <c r="C12" s="126">
        <v>8</v>
      </c>
      <c r="D12" s="93" t="s">
        <v>2538</v>
      </c>
      <c r="E12" s="149" t="s">
        <v>2586</v>
      </c>
      <c r="F12" s="126" t="s">
        <v>2587</v>
      </c>
    </row>
    <row r="13" spans="3:6" x14ac:dyDescent="0.25">
      <c r="C13" s="126">
        <v>9</v>
      </c>
      <c r="D13" s="93" t="s">
        <v>2539</v>
      </c>
      <c r="E13" s="149" t="s">
        <v>2588</v>
      </c>
      <c r="F13" s="126" t="s">
        <v>2589</v>
      </c>
    </row>
    <row r="14" spans="3:6" x14ac:dyDescent="0.25">
      <c r="C14" s="126">
        <v>10</v>
      </c>
      <c r="D14" s="93" t="s">
        <v>2562</v>
      </c>
      <c r="E14" s="149" t="s">
        <v>2590</v>
      </c>
      <c r="F14" s="126" t="s">
        <v>2591</v>
      </c>
    </row>
    <row r="15" spans="3:6" ht="18" customHeight="1" x14ac:dyDescent="0.25">
      <c r="C15" s="126">
        <v>11</v>
      </c>
      <c r="D15" s="93" t="s">
        <v>2560</v>
      </c>
      <c r="E15" s="149" t="s">
        <v>2592</v>
      </c>
      <c r="F15" s="126" t="s">
        <v>2593</v>
      </c>
    </row>
  </sheetData>
  <hyperlinks>
    <hyperlink ref="E5" r:id="rId1" xr:uid="{00000000-0004-0000-2000-000000000000}"/>
    <hyperlink ref="E6" r:id="rId2" xr:uid="{00000000-0004-0000-2000-000001000000}"/>
    <hyperlink ref="E7" r:id="rId3" xr:uid="{00000000-0004-0000-2000-000002000000}"/>
    <hyperlink ref="E8" r:id="rId4" xr:uid="{00000000-0004-0000-2000-000003000000}"/>
    <hyperlink ref="E9" r:id="rId5" xr:uid="{00000000-0004-0000-2000-000004000000}"/>
    <hyperlink ref="E10" r:id="rId6" xr:uid="{00000000-0004-0000-2000-000005000000}"/>
    <hyperlink ref="E11" r:id="rId7" xr:uid="{00000000-0004-0000-2000-000006000000}"/>
    <hyperlink ref="E12" r:id="rId8" xr:uid="{00000000-0004-0000-2000-000007000000}"/>
    <hyperlink ref="E13" r:id="rId9" xr:uid="{00000000-0004-0000-2000-000008000000}"/>
    <hyperlink ref="E14" r:id="rId10" xr:uid="{00000000-0004-0000-2000-000009000000}"/>
    <hyperlink ref="E15" r:id="rId11" xr:uid="{00000000-0004-0000-2000-00000A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</sheetPr>
  <dimension ref="C7:L35"/>
  <sheetViews>
    <sheetView topLeftCell="A19" workbookViewId="0">
      <selection activeCell="G27" sqref="G27"/>
    </sheetView>
  </sheetViews>
  <sheetFormatPr baseColWidth="10" defaultRowHeight="15" x14ac:dyDescent="0.25"/>
  <sheetData>
    <row r="7" spans="3:12" ht="15.75" thickBot="1" x14ac:dyDescent="0.3"/>
    <row r="8" spans="3:12" ht="15.75" thickBot="1" x14ac:dyDescent="0.3">
      <c r="C8" s="821" t="s">
        <v>128</v>
      </c>
      <c r="D8" s="822"/>
      <c r="E8" s="822"/>
      <c r="F8" s="822"/>
      <c r="G8" s="822"/>
      <c r="H8" s="822"/>
      <c r="I8" s="822"/>
      <c r="J8" s="822"/>
      <c r="K8" s="822"/>
      <c r="L8" s="823"/>
    </row>
    <row r="9" spans="3:12" x14ac:dyDescent="0.25">
      <c r="C9" s="28"/>
      <c r="D9" s="29"/>
      <c r="E9" s="29"/>
      <c r="F9" s="29"/>
      <c r="G9" s="29"/>
      <c r="H9" s="29"/>
      <c r="I9" s="29"/>
      <c r="J9" s="29"/>
      <c r="K9" s="29"/>
      <c r="L9" s="30"/>
    </row>
    <row r="10" spans="3:12" x14ac:dyDescent="0.25">
      <c r="C10" s="824" t="s">
        <v>129</v>
      </c>
      <c r="D10" s="825"/>
      <c r="E10" s="825"/>
      <c r="F10" s="825"/>
      <c r="G10" s="825"/>
      <c r="H10" s="10" t="s">
        <v>2531</v>
      </c>
      <c r="I10" s="31"/>
      <c r="J10" s="31"/>
      <c r="K10" s="31"/>
      <c r="L10" s="32"/>
    </row>
    <row r="11" spans="3:12" ht="15.75" thickBot="1" x14ac:dyDescent="0.3">
      <c r="C11" s="826" t="s">
        <v>2570</v>
      </c>
      <c r="D11" s="827"/>
      <c r="E11" s="827"/>
      <c r="F11" s="827"/>
      <c r="G11" s="827"/>
      <c r="H11" s="827"/>
      <c r="I11" s="827"/>
      <c r="J11" s="827"/>
      <c r="K11" s="827"/>
      <c r="L11" s="828"/>
    </row>
    <row r="12" spans="3:12" ht="38.25" x14ac:dyDescent="0.25">
      <c r="C12" s="33" t="s">
        <v>130</v>
      </c>
      <c r="D12" s="34" t="s">
        <v>131</v>
      </c>
      <c r="E12" s="35" t="s">
        <v>132</v>
      </c>
      <c r="F12" s="38" t="s">
        <v>2743</v>
      </c>
      <c r="G12" s="36" t="s">
        <v>133</v>
      </c>
      <c r="H12" s="37" t="s">
        <v>134</v>
      </c>
      <c r="I12" s="38" t="s">
        <v>135</v>
      </c>
      <c r="J12" s="39" t="s">
        <v>136</v>
      </c>
      <c r="K12" s="39" t="s">
        <v>137</v>
      </c>
      <c r="L12" s="40" t="s">
        <v>138</v>
      </c>
    </row>
    <row r="13" spans="3:12" x14ac:dyDescent="0.25">
      <c r="C13" s="41" t="s">
        <v>4</v>
      </c>
      <c r="D13" s="42" t="s">
        <v>2741</v>
      </c>
      <c r="E13" s="43">
        <v>3880</v>
      </c>
      <c r="F13" s="44">
        <v>0</v>
      </c>
      <c r="G13" s="44">
        <v>0</v>
      </c>
      <c r="H13" s="43">
        <f>+E13*0.05*I13</f>
        <v>0</v>
      </c>
      <c r="I13" s="44">
        <v>0</v>
      </c>
      <c r="J13" s="43">
        <f>+E13+G13+H13-F13</f>
        <v>3880</v>
      </c>
      <c r="K13" s="43">
        <v>3880</v>
      </c>
      <c r="L13" s="46">
        <f>+J13-K13</f>
        <v>0</v>
      </c>
    </row>
    <row r="14" spans="3:12" x14ac:dyDescent="0.25">
      <c r="C14" s="41" t="s">
        <v>27</v>
      </c>
      <c r="D14" s="844" t="s">
        <v>2742</v>
      </c>
      <c r="E14" s="43">
        <v>3880</v>
      </c>
      <c r="F14" s="44">
        <v>233</v>
      </c>
      <c r="G14" s="44">
        <v>0</v>
      </c>
      <c r="H14" s="43">
        <f t="shared" ref="H14:H15" si="0">+E14*0.05*I14</f>
        <v>0</v>
      </c>
      <c r="I14" s="44">
        <v>0</v>
      </c>
      <c r="J14" s="43">
        <f t="shared" ref="J14:J24" si="1">+E14+G14+H14-F14</f>
        <v>3647</v>
      </c>
      <c r="K14" s="847">
        <v>7760</v>
      </c>
      <c r="L14" s="46">
        <f>L13+J14-K14</f>
        <v>-4113</v>
      </c>
    </row>
    <row r="15" spans="3:12" x14ac:dyDescent="0.25">
      <c r="C15" s="41" t="s">
        <v>46</v>
      </c>
      <c r="D15" s="846"/>
      <c r="E15" s="43">
        <v>3880</v>
      </c>
      <c r="F15" s="44">
        <v>233</v>
      </c>
      <c r="G15" s="44">
        <v>0</v>
      </c>
      <c r="H15" s="43">
        <f t="shared" si="0"/>
        <v>0</v>
      </c>
      <c r="I15" s="44">
        <v>0</v>
      </c>
      <c r="J15" s="43">
        <f t="shared" si="1"/>
        <v>3647</v>
      </c>
      <c r="K15" s="849"/>
      <c r="L15" s="46">
        <f>L14+J15-K15</f>
        <v>-466</v>
      </c>
    </row>
    <row r="16" spans="3:12" x14ac:dyDescent="0.25">
      <c r="C16" s="41" t="s">
        <v>47</v>
      </c>
      <c r="D16" s="42" t="s">
        <v>2744</v>
      </c>
      <c r="E16" s="43">
        <v>3880</v>
      </c>
      <c r="F16" s="44">
        <v>0</v>
      </c>
      <c r="G16" s="44"/>
      <c r="H16" s="43"/>
      <c r="I16" s="44"/>
      <c r="J16" s="43">
        <f t="shared" si="1"/>
        <v>3880</v>
      </c>
      <c r="K16" s="43">
        <v>3880</v>
      </c>
      <c r="L16" s="46">
        <f t="shared" ref="L16:L26" si="2">L15+J16-K16</f>
        <v>-466</v>
      </c>
    </row>
    <row r="17" spans="3:12" x14ac:dyDescent="0.25">
      <c r="C17" s="41" t="s">
        <v>48</v>
      </c>
      <c r="D17" s="844" t="s">
        <v>2745</v>
      </c>
      <c r="E17" s="43">
        <v>3880</v>
      </c>
      <c r="F17" s="44">
        <v>0</v>
      </c>
      <c r="G17" s="44"/>
      <c r="H17" s="43"/>
      <c r="I17" s="44"/>
      <c r="J17" s="43">
        <f t="shared" si="1"/>
        <v>3880</v>
      </c>
      <c r="K17" s="847">
        <v>11640</v>
      </c>
      <c r="L17" s="46">
        <f t="shared" si="2"/>
        <v>-8226</v>
      </c>
    </row>
    <row r="18" spans="3:12" x14ac:dyDescent="0.25">
      <c r="C18" s="41" t="s">
        <v>171</v>
      </c>
      <c r="D18" s="845"/>
      <c r="E18" s="43">
        <v>3880</v>
      </c>
      <c r="F18" s="44">
        <v>233</v>
      </c>
      <c r="G18" s="44"/>
      <c r="H18" s="43"/>
      <c r="I18" s="44"/>
      <c r="J18" s="43">
        <f t="shared" si="1"/>
        <v>3647</v>
      </c>
      <c r="K18" s="848"/>
      <c r="L18" s="46">
        <f t="shared" si="2"/>
        <v>-4579</v>
      </c>
    </row>
    <row r="19" spans="3:12" x14ac:dyDescent="0.25">
      <c r="C19" s="41" t="s">
        <v>176</v>
      </c>
      <c r="D19" s="846"/>
      <c r="E19" s="43">
        <v>3880</v>
      </c>
      <c r="F19" s="44">
        <v>233</v>
      </c>
      <c r="G19" s="44"/>
      <c r="H19" s="43"/>
      <c r="I19" s="44"/>
      <c r="J19" s="43">
        <f t="shared" si="1"/>
        <v>3647</v>
      </c>
      <c r="K19" s="848"/>
      <c r="L19" s="46">
        <f t="shared" si="2"/>
        <v>-932</v>
      </c>
    </row>
    <row r="20" spans="3:12" x14ac:dyDescent="0.25">
      <c r="C20" s="41" t="s">
        <v>198</v>
      </c>
      <c r="D20" s="653" t="s">
        <v>2746</v>
      </c>
      <c r="E20" s="43">
        <v>3880</v>
      </c>
      <c r="F20" s="44">
        <v>0</v>
      </c>
      <c r="G20" s="44"/>
      <c r="H20" s="43"/>
      <c r="I20" s="44"/>
      <c r="J20" s="43">
        <f t="shared" si="1"/>
        <v>3880</v>
      </c>
      <c r="K20" s="43">
        <v>3880</v>
      </c>
      <c r="L20" s="46">
        <f t="shared" si="2"/>
        <v>-932</v>
      </c>
    </row>
    <row r="21" spans="3:12" x14ac:dyDescent="0.25">
      <c r="C21" s="41" t="s">
        <v>218</v>
      </c>
      <c r="D21" s="653" t="s">
        <v>2747</v>
      </c>
      <c r="E21" s="43">
        <v>3880</v>
      </c>
      <c r="F21" s="44">
        <v>233</v>
      </c>
      <c r="G21" s="44"/>
      <c r="H21" s="43"/>
      <c r="I21" s="44"/>
      <c r="J21" s="43">
        <f t="shared" si="1"/>
        <v>3647</v>
      </c>
      <c r="K21" s="43">
        <v>3880</v>
      </c>
      <c r="L21" s="46">
        <f t="shared" si="2"/>
        <v>-1165</v>
      </c>
    </row>
    <row r="22" spans="3:12" x14ac:dyDescent="0.25">
      <c r="C22" s="41" t="s">
        <v>219</v>
      </c>
      <c r="D22" s="844" t="s">
        <v>2748</v>
      </c>
      <c r="E22" s="43">
        <v>3880</v>
      </c>
      <c r="F22" s="44">
        <v>0</v>
      </c>
      <c r="G22" s="44"/>
      <c r="H22" s="43"/>
      <c r="I22" s="44"/>
      <c r="J22" s="43">
        <f t="shared" si="1"/>
        <v>3880</v>
      </c>
      <c r="K22" s="847">
        <v>11640</v>
      </c>
      <c r="L22" s="46">
        <f t="shared" si="2"/>
        <v>-8925</v>
      </c>
    </row>
    <row r="23" spans="3:12" x14ac:dyDescent="0.25">
      <c r="C23" s="41" t="s">
        <v>53</v>
      </c>
      <c r="D23" s="845"/>
      <c r="E23" s="43">
        <v>3880</v>
      </c>
      <c r="F23" s="44">
        <v>233</v>
      </c>
      <c r="G23" s="44"/>
      <c r="H23" s="43"/>
      <c r="I23" s="44"/>
      <c r="J23" s="43">
        <f t="shared" si="1"/>
        <v>3647</v>
      </c>
      <c r="K23" s="848"/>
      <c r="L23" s="46">
        <f t="shared" si="2"/>
        <v>-5278</v>
      </c>
    </row>
    <row r="24" spans="3:12" x14ac:dyDescent="0.25">
      <c r="C24" s="41" t="s">
        <v>220</v>
      </c>
      <c r="D24" s="846"/>
      <c r="E24" s="43">
        <v>3880</v>
      </c>
      <c r="F24" s="44">
        <v>233</v>
      </c>
      <c r="G24" s="44"/>
      <c r="H24" s="43"/>
      <c r="I24" s="44"/>
      <c r="J24" s="43">
        <f t="shared" si="1"/>
        <v>3647</v>
      </c>
      <c r="K24" s="849"/>
      <c r="L24" s="46">
        <f t="shared" si="2"/>
        <v>-1631</v>
      </c>
    </row>
    <row r="25" spans="3:12" x14ac:dyDescent="0.25">
      <c r="C25" s="41" t="s">
        <v>4</v>
      </c>
      <c r="D25" s="844" t="s">
        <v>2749</v>
      </c>
      <c r="E25" s="43">
        <v>3880</v>
      </c>
      <c r="F25" s="44">
        <v>233</v>
      </c>
      <c r="G25" s="44"/>
      <c r="H25" s="43"/>
      <c r="I25" s="44"/>
      <c r="J25" s="43">
        <f>+E25+G25+H25-F25</f>
        <v>3647</v>
      </c>
      <c r="K25" s="847">
        <v>11640</v>
      </c>
      <c r="L25" s="46">
        <f t="shared" si="2"/>
        <v>-9624</v>
      </c>
    </row>
    <row r="26" spans="3:12" x14ac:dyDescent="0.25">
      <c r="C26" s="41" t="s">
        <v>27</v>
      </c>
      <c r="D26" s="845"/>
      <c r="E26" s="43">
        <v>3880</v>
      </c>
      <c r="F26" s="44">
        <v>233</v>
      </c>
      <c r="G26" s="44"/>
      <c r="H26" s="43"/>
      <c r="I26" s="44"/>
      <c r="J26" s="43">
        <f t="shared" ref="J26" si="3">+E26+G26+H26-F26</f>
        <v>3647</v>
      </c>
      <c r="K26" s="848"/>
      <c r="L26" s="46">
        <f t="shared" si="2"/>
        <v>-5977</v>
      </c>
    </row>
    <row r="27" spans="3:12" x14ac:dyDescent="0.25">
      <c r="C27" s="41" t="s">
        <v>46</v>
      </c>
      <c r="D27" s="846"/>
      <c r="E27" s="43">
        <v>3880</v>
      </c>
      <c r="F27" s="44">
        <v>233</v>
      </c>
      <c r="G27" s="44"/>
      <c r="H27" s="43"/>
      <c r="I27" s="44"/>
      <c r="J27" s="43">
        <f>+E27+G27+H27-F27</f>
        <v>3647</v>
      </c>
      <c r="K27" s="849"/>
      <c r="L27" s="46">
        <f>+L26+J27-K27</f>
        <v>-2330</v>
      </c>
    </row>
    <row r="28" spans="3:12" x14ac:dyDescent="0.25">
      <c r="C28" s="41" t="s">
        <v>47</v>
      </c>
      <c r="D28" s="42" t="s">
        <v>2750</v>
      </c>
      <c r="E28" s="43">
        <v>3880</v>
      </c>
      <c r="F28" s="44"/>
      <c r="G28" s="44"/>
      <c r="H28" s="43"/>
      <c r="I28" s="44"/>
      <c r="J28" s="43">
        <f>+E28+G28+H28-F28</f>
        <v>3880</v>
      </c>
      <c r="K28" s="43">
        <v>3880</v>
      </c>
      <c r="L28" s="46">
        <f t="shared" ref="L28:L30" si="4">+L27+J28-K28</f>
        <v>-2330</v>
      </c>
    </row>
    <row r="29" spans="3:12" x14ac:dyDescent="0.25">
      <c r="C29" s="41" t="s">
        <v>2489</v>
      </c>
      <c r="D29" s="42"/>
      <c r="E29" s="43">
        <v>3880</v>
      </c>
      <c r="F29" s="44"/>
      <c r="G29" s="44">
        <v>150</v>
      </c>
      <c r="H29" s="43"/>
      <c r="I29" s="44"/>
      <c r="J29" s="43">
        <f>+E29+G29+H29-F29</f>
        <v>4030</v>
      </c>
      <c r="K29" s="43"/>
      <c r="L29" s="46">
        <f t="shared" si="4"/>
        <v>1700</v>
      </c>
    </row>
    <row r="30" spans="3:12" ht="14.25" customHeight="1" x14ac:dyDescent="0.25">
      <c r="C30" s="138" t="s">
        <v>1025</v>
      </c>
      <c r="D30" s="73"/>
      <c r="E30" s="43"/>
      <c r="F30" s="43"/>
      <c r="G30" s="43"/>
      <c r="H30" s="43"/>
      <c r="I30" s="43"/>
      <c r="J30" s="43"/>
      <c r="K30" s="43"/>
      <c r="L30" s="139">
        <f t="shared" si="4"/>
        <v>1700</v>
      </c>
    </row>
    <row r="32" spans="3:12" x14ac:dyDescent="0.25">
      <c r="J32" s="72">
        <f>SUM(J13:J31)</f>
        <v>63780</v>
      </c>
      <c r="K32" s="72">
        <f>SUM(K13:K31)</f>
        <v>62080</v>
      </c>
    </row>
    <row r="33" spans="10:11" x14ac:dyDescent="0.25">
      <c r="J33" s="72"/>
      <c r="K33" s="72"/>
    </row>
    <row r="34" spans="10:11" x14ac:dyDescent="0.25">
      <c r="J34" s="72">
        <f>J32-K32</f>
        <v>1700</v>
      </c>
    </row>
    <row r="35" spans="10:11" x14ac:dyDescent="0.25">
      <c r="J35" s="72"/>
    </row>
  </sheetData>
  <mergeCells count="11">
    <mergeCell ref="C8:L8"/>
    <mergeCell ref="C10:G10"/>
    <mergeCell ref="D22:D24"/>
    <mergeCell ref="K22:K24"/>
    <mergeCell ref="D25:D27"/>
    <mergeCell ref="K25:K27"/>
    <mergeCell ref="C11:L11"/>
    <mergeCell ref="D14:D15"/>
    <mergeCell ref="K14:K15"/>
    <mergeCell ref="D17:D19"/>
    <mergeCell ref="K17:K19"/>
  </mergeCells>
  <phoneticPr fontId="110" type="noConversion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CQ17"/>
  <sheetViews>
    <sheetView zoomScaleNormal="100" workbookViewId="0">
      <pane xSplit="5" ySplit="6" topLeftCell="Z7" activePane="bottomRight" state="frozen"/>
      <selection pane="topRight" activeCell="F1" sqref="F1"/>
      <selection pane="bottomLeft" activeCell="A7" sqref="A7"/>
      <selection pane="bottomRight" activeCell="AH18" sqref="AH18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2" bestFit="1" customWidth="1"/>
    <col min="8" max="8" width="11.140625" style="2" customWidth="1"/>
    <col min="9" max="9" width="12.42578125" style="2" customWidth="1"/>
    <col min="10" max="10" width="12.28515625" style="2" customWidth="1"/>
    <col min="11" max="95" width="11.42578125" style="3"/>
    <col min="96" max="16384" width="11.42578125" style="1"/>
  </cols>
  <sheetData>
    <row r="1" spans="1:95" x14ac:dyDescent="0.2">
      <c r="H1" s="10"/>
      <c r="I1" s="10"/>
      <c r="J1" s="10"/>
    </row>
    <row r="2" spans="1:95" ht="18.75" x14ac:dyDescent="0.25">
      <c r="B2" s="753" t="s">
        <v>5</v>
      </c>
      <c r="C2" s="753"/>
      <c r="D2" s="753"/>
      <c r="E2" s="753"/>
      <c r="F2" s="753"/>
      <c r="G2" s="753"/>
      <c r="H2" s="79"/>
      <c r="I2" s="79"/>
      <c r="J2" s="79"/>
      <c r="M2" s="649" t="s">
        <v>2726</v>
      </c>
      <c r="N2" s="649" t="s">
        <v>401</v>
      </c>
      <c r="Z2" s="649" t="s">
        <v>2726</v>
      </c>
      <c r="AA2" s="649" t="s">
        <v>401</v>
      </c>
      <c r="AL2" s="649" t="s">
        <v>2726</v>
      </c>
      <c r="AM2" s="649" t="s">
        <v>401</v>
      </c>
    </row>
    <row r="3" spans="1:95" ht="18.75" x14ac:dyDescent="0.25">
      <c r="B3" s="753" t="s">
        <v>2759</v>
      </c>
      <c r="C3" s="753"/>
      <c r="D3" s="753"/>
      <c r="E3" s="753"/>
      <c r="F3" s="753"/>
      <c r="G3" s="753"/>
      <c r="H3" s="753"/>
      <c r="I3" s="753"/>
      <c r="J3" s="753"/>
      <c r="M3" s="3">
        <v>4200</v>
      </c>
      <c r="N3" s="3">
        <v>6100</v>
      </c>
      <c r="Z3" s="3">
        <v>4500</v>
      </c>
      <c r="AA3" s="3">
        <v>6400</v>
      </c>
      <c r="AL3" s="3">
        <v>4800</v>
      </c>
      <c r="AM3" s="3">
        <v>6700</v>
      </c>
    </row>
    <row r="4" spans="1:95" ht="18.75" x14ac:dyDescent="0.25">
      <c r="B4" s="753" t="s">
        <v>0</v>
      </c>
      <c r="C4" s="753"/>
      <c r="D4" s="753"/>
      <c r="E4" s="753"/>
      <c r="F4" s="753"/>
      <c r="G4" s="753"/>
      <c r="H4" s="648"/>
      <c r="I4" s="843" t="s">
        <v>2725</v>
      </c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1" t="s">
        <v>1923</v>
      </c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2" t="s">
        <v>1598</v>
      </c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</row>
    <row r="5" spans="1:95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</row>
    <row r="6" spans="1:95" s="4" customFormat="1" ht="16.5" x14ac:dyDescent="0.25">
      <c r="B6" s="9" t="s">
        <v>1</v>
      </c>
      <c r="C6" s="9" t="s">
        <v>2</v>
      </c>
      <c r="D6" s="9"/>
      <c r="E6" s="9"/>
      <c r="F6" s="9" t="s">
        <v>2662</v>
      </c>
      <c r="G6" s="13" t="s">
        <v>3</v>
      </c>
      <c r="H6" s="2" t="s">
        <v>57</v>
      </c>
      <c r="I6" s="141" t="s">
        <v>4</v>
      </c>
      <c r="J6" s="2" t="s">
        <v>953</v>
      </c>
      <c r="K6" s="2" t="s">
        <v>27</v>
      </c>
      <c r="L6" s="2" t="s">
        <v>953</v>
      </c>
      <c r="M6" s="2" t="s">
        <v>46</v>
      </c>
      <c r="N6" s="2" t="s">
        <v>953</v>
      </c>
      <c r="O6" s="2" t="s">
        <v>47</v>
      </c>
      <c r="P6" s="2" t="s">
        <v>57</v>
      </c>
      <c r="Q6" s="2" t="s">
        <v>48</v>
      </c>
      <c r="R6" s="2" t="s">
        <v>57</v>
      </c>
      <c r="S6" s="2" t="s">
        <v>171</v>
      </c>
      <c r="T6" s="2" t="s">
        <v>57</v>
      </c>
      <c r="U6" s="2" t="s">
        <v>176</v>
      </c>
      <c r="V6" s="2" t="s">
        <v>57</v>
      </c>
      <c r="W6" s="2" t="s">
        <v>198</v>
      </c>
      <c r="X6" s="2" t="s">
        <v>57</v>
      </c>
      <c r="Y6" s="2" t="s">
        <v>218</v>
      </c>
      <c r="Z6" s="2" t="s">
        <v>953</v>
      </c>
      <c r="AA6" s="2" t="s">
        <v>219</v>
      </c>
      <c r="AB6" s="2" t="s">
        <v>953</v>
      </c>
      <c r="AC6" s="2" t="s">
        <v>53</v>
      </c>
      <c r="AD6" s="2" t="s">
        <v>953</v>
      </c>
      <c r="AE6" s="2" t="s">
        <v>220</v>
      </c>
      <c r="AF6" s="2" t="s">
        <v>953</v>
      </c>
      <c r="AG6" s="2" t="s">
        <v>4</v>
      </c>
      <c r="AH6" s="2" t="s">
        <v>953</v>
      </c>
      <c r="AI6" s="2" t="s">
        <v>27</v>
      </c>
      <c r="AJ6" s="2" t="s">
        <v>953</v>
      </c>
      <c r="AK6" s="2" t="s">
        <v>46</v>
      </c>
      <c r="AL6" s="2" t="s">
        <v>953</v>
      </c>
      <c r="AM6" s="2" t="s">
        <v>47</v>
      </c>
      <c r="AN6" s="2" t="s">
        <v>57</v>
      </c>
      <c r="AO6" s="2" t="s">
        <v>48</v>
      </c>
      <c r="AP6" s="2" t="s">
        <v>57</v>
      </c>
      <c r="AQ6" s="2" t="s">
        <v>171</v>
      </c>
      <c r="AR6" s="2" t="s">
        <v>57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</row>
    <row r="7" spans="1:95" ht="17.25" customHeight="1" x14ac:dyDescent="0.25">
      <c r="B7" s="108">
        <v>1</v>
      </c>
      <c r="C7" s="594" t="s">
        <v>2673</v>
      </c>
      <c r="D7" s="109" t="s">
        <v>2674</v>
      </c>
      <c r="E7" s="108"/>
      <c r="F7" s="108" t="s">
        <v>2661</v>
      </c>
      <c r="G7" s="652">
        <v>3200</v>
      </c>
      <c r="H7" s="53" t="s">
        <v>318</v>
      </c>
      <c r="I7" s="574">
        <v>789.6</v>
      </c>
      <c r="J7" s="53" t="s">
        <v>2675</v>
      </c>
      <c r="K7" s="111" t="s">
        <v>2708</v>
      </c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</row>
    <row r="8" spans="1:95" ht="15" customHeight="1" x14ac:dyDescent="0.2">
      <c r="B8" s="1">
        <v>2</v>
      </c>
      <c r="C8" s="1" t="s">
        <v>2666</v>
      </c>
      <c r="D8" s="58" t="s">
        <v>1001</v>
      </c>
      <c r="F8" s="1" t="s">
        <v>2667</v>
      </c>
      <c r="G8" s="644">
        <v>3200</v>
      </c>
      <c r="H8" s="53" t="s">
        <v>318</v>
      </c>
      <c r="I8" s="574">
        <v>5734</v>
      </c>
      <c r="J8" s="53" t="s">
        <v>318</v>
      </c>
      <c r="K8" s="617">
        <v>5734</v>
      </c>
      <c r="L8" s="11" t="s">
        <v>318</v>
      </c>
      <c r="M8" s="626">
        <v>5734</v>
      </c>
      <c r="N8" s="11" t="s">
        <v>318</v>
      </c>
      <c r="O8" s="76">
        <v>5734</v>
      </c>
      <c r="P8" s="11" t="s">
        <v>318</v>
      </c>
      <c r="Q8" s="591">
        <v>5734</v>
      </c>
      <c r="R8" s="11" t="s">
        <v>318</v>
      </c>
      <c r="S8" s="654">
        <v>5734</v>
      </c>
      <c r="T8" s="11" t="s">
        <v>318</v>
      </c>
      <c r="U8" s="654">
        <v>6016</v>
      </c>
      <c r="V8" s="11" t="s">
        <v>318</v>
      </c>
      <c r="W8" s="673">
        <v>6016</v>
      </c>
      <c r="X8" s="11" t="s">
        <v>318</v>
      </c>
      <c r="Y8" s="675">
        <v>6016</v>
      </c>
      <c r="Z8" s="11" t="s">
        <v>318</v>
      </c>
      <c r="AA8" s="677">
        <v>6016</v>
      </c>
      <c r="AB8" s="11" t="s">
        <v>318</v>
      </c>
      <c r="AC8" s="678">
        <v>6016</v>
      </c>
      <c r="AD8" s="11" t="s">
        <v>318</v>
      </c>
      <c r="AE8" s="681">
        <v>6016</v>
      </c>
      <c r="AF8" s="11" t="s">
        <v>318</v>
      </c>
      <c r="AG8" s="683">
        <v>6298</v>
      </c>
      <c r="AH8" s="11" t="s">
        <v>318</v>
      </c>
    </row>
    <row r="9" spans="1:95" ht="15.75" x14ac:dyDescent="0.25">
      <c r="B9" s="1">
        <v>3</v>
      </c>
      <c r="C9" s="1" t="s">
        <v>2671</v>
      </c>
      <c r="D9" s="58" t="s">
        <v>1001</v>
      </c>
      <c r="F9" s="558" t="s">
        <v>2672</v>
      </c>
      <c r="G9" s="574">
        <v>3200</v>
      </c>
      <c r="H9" s="53" t="s">
        <v>2696</v>
      </c>
      <c r="I9" s="574">
        <v>6100</v>
      </c>
      <c r="J9" s="53" t="s">
        <v>2697</v>
      </c>
      <c r="K9" s="617">
        <v>5734</v>
      </c>
      <c r="L9" s="11" t="s">
        <v>2711</v>
      </c>
      <c r="M9" s="626">
        <v>5734</v>
      </c>
      <c r="N9" s="11" t="s">
        <v>2719</v>
      </c>
      <c r="O9" s="76">
        <v>5734</v>
      </c>
      <c r="P9" s="11" t="s">
        <v>2728</v>
      </c>
      <c r="Q9" s="591">
        <v>5734</v>
      </c>
      <c r="R9" s="11" t="s">
        <v>2738</v>
      </c>
      <c r="S9" s="654">
        <v>5734</v>
      </c>
      <c r="T9" s="11" t="s">
        <v>2754</v>
      </c>
      <c r="U9" s="656">
        <f>5734+282</f>
        <v>6016</v>
      </c>
      <c r="V9" s="11" t="s">
        <v>2756</v>
      </c>
      <c r="W9" s="673">
        <v>6016</v>
      </c>
      <c r="X9" s="11" t="s">
        <v>2789</v>
      </c>
      <c r="Y9" s="675">
        <f>6016+384</f>
        <v>6400</v>
      </c>
      <c r="Z9" s="11" t="s">
        <v>2798</v>
      </c>
      <c r="AA9" s="677">
        <f>6016+384</f>
        <v>6400</v>
      </c>
      <c r="AB9" s="11" t="s">
        <v>2804</v>
      </c>
      <c r="AC9" s="678">
        <v>6016</v>
      </c>
      <c r="AD9" s="11" t="s">
        <v>2808</v>
      </c>
      <c r="AE9" s="681">
        <v>6016</v>
      </c>
      <c r="AF9" s="11" t="s">
        <v>2820</v>
      </c>
      <c r="AG9" s="683">
        <v>6298</v>
      </c>
      <c r="AH9" s="11" t="s">
        <v>2827</v>
      </c>
    </row>
    <row r="10" spans="1:95" x14ac:dyDescent="0.2">
      <c r="B10" s="1">
        <v>4</v>
      </c>
      <c r="C10" s="1" t="s">
        <v>2672</v>
      </c>
      <c r="D10" s="58" t="s">
        <v>1001</v>
      </c>
      <c r="F10" s="1" t="s">
        <v>2672</v>
      </c>
      <c r="G10" s="574">
        <v>3200</v>
      </c>
      <c r="H10" s="53" t="s">
        <v>2686</v>
      </c>
      <c r="I10" s="574">
        <v>6100</v>
      </c>
      <c r="J10" s="53" t="s">
        <v>2687</v>
      </c>
      <c r="K10" s="617">
        <v>5734</v>
      </c>
      <c r="L10" s="11" t="s">
        <v>2712</v>
      </c>
      <c r="M10" s="626">
        <v>5734</v>
      </c>
      <c r="N10" s="11" t="s">
        <v>2720</v>
      </c>
      <c r="O10" s="76">
        <v>5734</v>
      </c>
      <c r="P10" s="11" t="s">
        <v>2729</v>
      </c>
      <c r="Q10" s="591">
        <v>5734</v>
      </c>
      <c r="R10" s="11" t="s">
        <v>2739</v>
      </c>
      <c r="S10" s="654">
        <v>5734</v>
      </c>
      <c r="T10" s="11" t="s">
        <v>2755</v>
      </c>
      <c r="U10" s="656">
        <f>5734+282</f>
        <v>6016</v>
      </c>
      <c r="V10" s="11" t="s">
        <v>2757</v>
      </c>
      <c r="W10" s="673">
        <v>6016</v>
      </c>
      <c r="X10" s="11" t="s">
        <v>2790</v>
      </c>
      <c r="Y10" s="675">
        <f>6016+384</f>
        <v>6400</v>
      </c>
      <c r="Z10" s="11" t="s">
        <v>2797</v>
      </c>
      <c r="AA10" s="677">
        <f>6016+384</f>
        <v>6400</v>
      </c>
      <c r="AB10" s="11" t="s">
        <v>2805</v>
      </c>
      <c r="AC10" s="678">
        <v>6016</v>
      </c>
      <c r="AD10" s="11" t="s">
        <v>2809</v>
      </c>
      <c r="AE10" s="681">
        <v>6016</v>
      </c>
      <c r="AF10" s="11" t="s">
        <v>2821</v>
      </c>
      <c r="AG10" s="683">
        <v>6298</v>
      </c>
      <c r="AH10" s="11" t="s">
        <v>2826</v>
      </c>
    </row>
    <row r="11" spans="1:95" x14ac:dyDescent="0.2">
      <c r="B11" s="1">
        <v>5</v>
      </c>
      <c r="C11" s="1" t="s">
        <v>2690</v>
      </c>
      <c r="D11" s="58" t="s">
        <v>2824</v>
      </c>
      <c r="F11" s="1" t="s">
        <v>2695</v>
      </c>
      <c r="G11" s="574">
        <v>3200</v>
      </c>
      <c r="H11" s="53" t="s">
        <v>2698</v>
      </c>
      <c r="I11" s="574">
        <v>4200</v>
      </c>
      <c r="J11" s="53" t="s">
        <v>2705</v>
      </c>
      <c r="K11" s="647">
        <v>4350</v>
      </c>
      <c r="L11" s="11" t="s">
        <v>2717</v>
      </c>
      <c r="M11" s="76">
        <v>4560</v>
      </c>
      <c r="N11" s="11" t="s">
        <v>2733</v>
      </c>
      <c r="O11" s="591">
        <v>4030</v>
      </c>
      <c r="P11" s="11" t="s">
        <v>2740</v>
      </c>
      <c r="Q11" s="656">
        <v>4770</v>
      </c>
      <c r="R11" s="11" t="s">
        <v>2785</v>
      </c>
      <c r="S11" s="656">
        <v>4560</v>
      </c>
      <c r="T11" s="11" t="s">
        <v>2786</v>
      </c>
      <c r="U11" s="656">
        <v>4650</v>
      </c>
      <c r="V11" s="11" t="s">
        <v>2787</v>
      </c>
      <c r="W11" s="675">
        <v>4875</v>
      </c>
      <c r="X11" s="11" t="s">
        <v>2800</v>
      </c>
      <c r="Y11" s="675">
        <v>4650</v>
      </c>
      <c r="Z11" s="11" t="s">
        <v>2801</v>
      </c>
    </row>
    <row r="12" spans="1:95" x14ac:dyDescent="0.2">
      <c r="B12" s="1">
        <v>6</v>
      </c>
      <c r="C12" s="1" t="s">
        <v>2699</v>
      </c>
      <c r="D12" s="58" t="s">
        <v>2700</v>
      </c>
      <c r="F12" s="1" t="s">
        <v>2700</v>
      </c>
      <c r="G12" s="574">
        <v>3200</v>
      </c>
      <c r="H12" s="53" t="s">
        <v>318</v>
      </c>
      <c r="I12" s="574">
        <v>6100</v>
      </c>
      <c r="J12" s="53" t="s">
        <v>318</v>
      </c>
      <c r="K12" s="647">
        <v>6250</v>
      </c>
      <c r="L12" s="11" t="s">
        <v>318</v>
      </c>
      <c r="M12" s="626">
        <v>6250</v>
      </c>
      <c r="N12" s="3" t="s">
        <v>318</v>
      </c>
      <c r="O12" s="76">
        <v>6100</v>
      </c>
      <c r="P12" s="11" t="s">
        <v>318</v>
      </c>
      <c r="Q12" s="591">
        <v>6250</v>
      </c>
      <c r="R12" s="11" t="s">
        <v>318</v>
      </c>
      <c r="S12" s="654">
        <v>6100</v>
      </c>
      <c r="T12" s="11" t="s">
        <v>318</v>
      </c>
      <c r="U12" s="656">
        <v>6400</v>
      </c>
      <c r="V12" s="11" t="s">
        <v>318</v>
      </c>
      <c r="W12" s="673">
        <v>6550</v>
      </c>
      <c r="X12" s="11" t="s">
        <v>2792</v>
      </c>
      <c r="Y12" s="675">
        <v>6400</v>
      </c>
      <c r="Z12" s="11" t="s">
        <v>2794</v>
      </c>
      <c r="AA12" s="675">
        <v>6016</v>
      </c>
      <c r="AB12" s="11" t="s">
        <v>2802</v>
      </c>
      <c r="AC12" s="678">
        <v>6400</v>
      </c>
      <c r="AD12" s="11" t="s">
        <v>2813</v>
      </c>
      <c r="AE12" s="681">
        <v>6550</v>
      </c>
      <c r="AF12" s="11" t="s">
        <v>2819</v>
      </c>
      <c r="AG12" s="683">
        <v>6298</v>
      </c>
      <c r="AH12" s="11" t="s">
        <v>2828</v>
      </c>
    </row>
    <row r="13" spans="1:95" x14ac:dyDescent="0.2">
      <c r="C13" s="14" t="s">
        <v>60</v>
      </c>
      <c r="D13" s="14"/>
      <c r="E13" s="14"/>
      <c r="F13" s="14"/>
      <c r="G13" s="144">
        <f>SUM(G7:G12)</f>
        <v>19200</v>
      </c>
      <c r="H13" s="144">
        <f>SUM(H7:H11)</f>
        <v>0</v>
      </c>
      <c r="I13" s="144">
        <f>SUM(I7:I12)</f>
        <v>29023.599999999999</v>
      </c>
      <c r="J13" s="144">
        <f>SUM(J7:J11)</f>
        <v>0</v>
      </c>
      <c r="K13" s="144">
        <f>SUM(K7:K12)</f>
        <v>27802</v>
      </c>
      <c r="L13" s="144">
        <f t="shared" ref="L13:AR13" si="0">SUM(L7:L11)</f>
        <v>0</v>
      </c>
      <c r="M13" s="144">
        <f>SUM(M7:M12)</f>
        <v>28012</v>
      </c>
      <c r="N13" s="144">
        <f t="shared" si="0"/>
        <v>0</v>
      </c>
      <c r="O13" s="144">
        <f>SUM(O7:O12)</f>
        <v>27332</v>
      </c>
      <c r="P13" s="144">
        <f t="shared" si="0"/>
        <v>0</v>
      </c>
      <c r="Q13" s="144">
        <f>SUM(Q7:Q12)</f>
        <v>28222</v>
      </c>
      <c r="R13" s="144">
        <f t="shared" si="0"/>
        <v>0</v>
      </c>
      <c r="S13" s="144">
        <f>SUM(S7:S12)</f>
        <v>27862</v>
      </c>
      <c r="T13" s="144">
        <f t="shared" si="0"/>
        <v>0</v>
      </c>
      <c r="U13" s="144">
        <f>SUM(U7:U12)</f>
        <v>29098</v>
      </c>
      <c r="V13" s="144">
        <f t="shared" si="0"/>
        <v>0</v>
      </c>
      <c r="W13" s="144">
        <f>SUM(W7:W12)</f>
        <v>29473</v>
      </c>
      <c r="X13" s="144">
        <f t="shared" si="0"/>
        <v>0</v>
      </c>
      <c r="Y13" s="144">
        <f>SUM(Y7:Y12)</f>
        <v>29866</v>
      </c>
      <c r="Z13" s="144">
        <f t="shared" ref="Z13" si="1">SUM(Z7:Z12)</f>
        <v>0</v>
      </c>
      <c r="AA13" s="144">
        <f>SUM(AA7:AA12)</f>
        <v>24832</v>
      </c>
      <c r="AB13" s="144">
        <f t="shared" si="0"/>
        <v>0</v>
      </c>
      <c r="AC13" s="144">
        <f>SUM(AC7:AC12)</f>
        <v>24448</v>
      </c>
      <c r="AD13" s="144">
        <f t="shared" si="0"/>
        <v>0</v>
      </c>
      <c r="AE13" s="144">
        <f>SUM(AE7:AE12)</f>
        <v>24598</v>
      </c>
      <c r="AF13" s="144">
        <f t="shared" si="0"/>
        <v>0</v>
      </c>
      <c r="AG13" s="144">
        <f t="shared" si="0"/>
        <v>18894</v>
      </c>
      <c r="AH13" s="144">
        <f t="shared" si="0"/>
        <v>0</v>
      </c>
      <c r="AI13" s="144">
        <f t="shared" si="0"/>
        <v>0</v>
      </c>
      <c r="AJ13" s="144">
        <f t="shared" si="0"/>
        <v>0</v>
      </c>
      <c r="AK13" s="144">
        <f t="shared" si="0"/>
        <v>0</v>
      </c>
      <c r="AL13" s="144">
        <f t="shared" si="0"/>
        <v>0</v>
      </c>
      <c r="AM13" s="144">
        <f t="shared" si="0"/>
        <v>0</v>
      </c>
      <c r="AN13" s="144">
        <f t="shared" si="0"/>
        <v>0</v>
      </c>
      <c r="AO13" s="144">
        <f t="shared" si="0"/>
        <v>0</v>
      </c>
      <c r="AP13" s="144">
        <f t="shared" si="0"/>
        <v>0</v>
      </c>
      <c r="AQ13" s="144">
        <f t="shared" si="0"/>
        <v>0</v>
      </c>
      <c r="AR13" s="144">
        <f t="shared" si="0"/>
        <v>0</v>
      </c>
    </row>
    <row r="14" spans="1:95" x14ac:dyDescent="0.2">
      <c r="F14" s="636" t="s">
        <v>2616</v>
      </c>
      <c r="G14" s="2">
        <f>+G7+G9+G10+G11+G12</f>
        <v>16000</v>
      </c>
      <c r="M14" s="3">
        <f>M11</f>
        <v>4560</v>
      </c>
      <c r="O14" s="3">
        <f>+O11</f>
        <v>4030</v>
      </c>
      <c r="Q14" s="3">
        <f>+Q11</f>
        <v>4770</v>
      </c>
      <c r="S14" s="3">
        <f>+S11</f>
        <v>4560</v>
      </c>
      <c r="U14" s="3">
        <f>+U8</f>
        <v>6016</v>
      </c>
      <c r="W14" s="3">
        <f>+W11</f>
        <v>4875</v>
      </c>
      <c r="AA14" s="3">
        <f>+AA12+AA11</f>
        <v>6016</v>
      </c>
      <c r="AC14" s="3">
        <f>+AC11</f>
        <v>0</v>
      </c>
      <c r="AE14" s="3">
        <f>+AE11</f>
        <v>0</v>
      </c>
      <c r="AG14" s="3">
        <f>+AG11</f>
        <v>0</v>
      </c>
    </row>
    <row r="15" spans="1:95" s="3" customFormat="1" ht="15.75" x14ac:dyDescent="0.25">
      <c r="A15" s="1"/>
      <c r="B15" s="1"/>
      <c r="C15" s="1"/>
      <c r="D15" s="1"/>
      <c r="E15" s="1"/>
      <c r="F15" s="633" t="s">
        <v>2594</v>
      </c>
      <c r="G15" s="645">
        <f>G13-G14</f>
        <v>3200</v>
      </c>
      <c r="H15" s="2"/>
      <c r="I15" s="627">
        <f>I13-I14+G9+G10+G11+G12</f>
        <v>41823.599999999999</v>
      </c>
      <c r="J15" s="2"/>
      <c r="K15" s="618">
        <f>K13-K14</f>
        <v>27802</v>
      </c>
      <c r="M15" s="587">
        <f>M13-M14</f>
        <v>23452</v>
      </c>
      <c r="O15" s="573">
        <f>+O13-O14+M11</f>
        <v>27862</v>
      </c>
      <c r="P15" s="2"/>
      <c r="Q15" s="621">
        <f>Q13-Q14+O11</f>
        <v>27482</v>
      </c>
      <c r="R15" s="2"/>
      <c r="S15" s="623">
        <f>+S13-S14+U8</f>
        <v>29318</v>
      </c>
      <c r="U15" s="567">
        <f>U13-U14+Q11+S11</f>
        <v>32412</v>
      </c>
      <c r="W15" s="600">
        <f>W13-W14</f>
        <v>24598</v>
      </c>
      <c r="Y15" s="674">
        <f>Y13-Y14+W11+AA12</f>
        <v>40757</v>
      </c>
      <c r="AA15" s="676">
        <f>AA13-AA14</f>
        <v>18816</v>
      </c>
      <c r="AC15" s="679">
        <f>AC13-AC14</f>
        <v>24448</v>
      </c>
      <c r="AE15" s="680">
        <f>AE13-AE14</f>
        <v>24598</v>
      </c>
      <c r="AG15" s="682">
        <f>AG13-AG14</f>
        <v>18894</v>
      </c>
    </row>
    <row r="16" spans="1:95" s="3" customFormat="1" ht="15.75" x14ac:dyDescent="0.25">
      <c r="A16" s="1"/>
      <c r="B16" s="1"/>
      <c r="C16" s="1"/>
      <c r="D16" s="1"/>
      <c r="E16" s="1"/>
      <c r="F16" s="633"/>
      <c r="G16" s="646">
        <v>3200</v>
      </c>
      <c r="H16" s="2"/>
      <c r="I16" s="2">
        <v>41823.599999999999</v>
      </c>
      <c r="J16" s="2"/>
      <c r="K16" s="3">
        <v>27802</v>
      </c>
      <c r="M16" s="3">
        <v>23452</v>
      </c>
      <c r="O16" s="3">
        <v>27862</v>
      </c>
      <c r="Q16" s="3">
        <v>27482</v>
      </c>
      <c r="S16" s="3">
        <v>29318</v>
      </c>
      <c r="U16" s="3">
        <v>32412</v>
      </c>
      <c r="W16" s="3">
        <v>24598</v>
      </c>
      <c r="Y16" s="3">
        <v>40757</v>
      </c>
      <c r="AA16" s="3">
        <v>18816</v>
      </c>
      <c r="AC16" s="3">
        <v>24448</v>
      </c>
      <c r="AE16" s="3">
        <v>24598</v>
      </c>
    </row>
    <row r="17" spans="6:19" x14ac:dyDescent="0.2">
      <c r="F17" s="633" t="s">
        <v>2596</v>
      </c>
      <c r="G17" s="2" t="s">
        <v>220</v>
      </c>
      <c r="I17" s="2" t="s">
        <v>4</v>
      </c>
      <c r="K17" s="3" t="s">
        <v>27</v>
      </c>
      <c r="M17" s="3" t="s">
        <v>46</v>
      </c>
      <c r="O17" s="3" t="s">
        <v>47</v>
      </c>
      <c r="Q17" s="3" t="s">
        <v>48</v>
      </c>
      <c r="S17" s="3" t="s">
        <v>171</v>
      </c>
    </row>
  </sheetData>
  <mergeCells count="7">
    <mergeCell ref="U4:AF4"/>
    <mergeCell ref="AG4:AR4"/>
    <mergeCell ref="B2:G2"/>
    <mergeCell ref="B3:G3"/>
    <mergeCell ref="H3:J3"/>
    <mergeCell ref="B4:G4"/>
    <mergeCell ref="I4:T4"/>
  </mergeCells>
  <phoneticPr fontId="110" type="noConversion"/>
  <pageMargins left="0.7" right="0.7" top="0.75" bottom="0.75" header="0.3" footer="0.3"/>
  <pageSetup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C4:H10"/>
  <sheetViews>
    <sheetView workbookViewId="0">
      <selection activeCell="E9" sqref="E9"/>
    </sheetView>
  </sheetViews>
  <sheetFormatPr baseColWidth="10" defaultRowHeight="15" x14ac:dyDescent="0.25"/>
  <cols>
    <col min="4" max="4" width="41.42578125" customWidth="1"/>
    <col min="5" max="5" width="36.28515625" customWidth="1"/>
    <col min="6" max="6" width="25.85546875" customWidth="1"/>
  </cols>
  <sheetData>
    <row r="4" spans="3:8" x14ac:dyDescent="0.25">
      <c r="C4" s="127" t="s">
        <v>1026</v>
      </c>
      <c r="D4" s="630" t="s">
        <v>1027</v>
      </c>
      <c r="E4" s="630" t="s">
        <v>1028</v>
      </c>
      <c r="F4" s="630" t="s">
        <v>1029</v>
      </c>
      <c r="G4" s="643" t="s">
        <v>2676</v>
      </c>
      <c r="H4" s="643" t="s">
        <v>2677</v>
      </c>
    </row>
    <row r="5" spans="3:8" x14ac:dyDescent="0.25">
      <c r="C5" s="126">
        <v>1</v>
      </c>
      <c r="D5" s="93" t="s">
        <v>2673</v>
      </c>
      <c r="E5" s="149" t="s">
        <v>2678</v>
      </c>
      <c r="F5" s="126"/>
      <c r="H5" t="s">
        <v>2684</v>
      </c>
    </row>
    <row r="6" spans="3:8" x14ac:dyDescent="0.25">
      <c r="C6" s="126">
        <v>2</v>
      </c>
      <c r="D6" s="93" t="s">
        <v>2666</v>
      </c>
      <c r="E6" s="149" t="s">
        <v>2683</v>
      </c>
      <c r="F6" s="126" t="s">
        <v>2685</v>
      </c>
      <c r="G6" s="390" t="s">
        <v>2684</v>
      </c>
      <c r="H6" s="390" t="s">
        <v>1729</v>
      </c>
    </row>
    <row r="7" spans="3:8" x14ac:dyDescent="0.25">
      <c r="C7" s="126">
        <v>3</v>
      </c>
      <c r="D7" s="93" t="s">
        <v>2671</v>
      </c>
      <c r="E7" s="149" t="s">
        <v>2682</v>
      </c>
      <c r="F7" s="126" t="s">
        <v>2688</v>
      </c>
      <c r="G7" t="s">
        <v>2684</v>
      </c>
      <c r="H7" t="s">
        <v>1729</v>
      </c>
    </row>
    <row r="8" spans="3:8" x14ac:dyDescent="0.25">
      <c r="C8" s="126">
        <v>4</v>
      </c>
      <c r="D8" s="93" t="s">
        <v>2672</v>
      </c>
      <c r="E8" s="149" t="s">
        <v>2682</v>
      </c>
      <c r="F8" s="126" t="s">
        <v>2689</v>
      </c>
      <c r="G8" t="s">
        <v>2684</v>
      </c>
      <c r="H8" t="s">
        <v>1729</v>
      </c>
    </row>
    <row r="9" spans="3:8" x14ac:dyDescent="0.25">
      <c r="C9" s="126">
        <v>5</v>
      </c>
      <c r="D9" s="93" t="s">
        <v>2690</v>
      </c>
      <c r="E9" s="149" t="s">
        <v>2691</v>
      </c>
      <c r="F9" s="126" t="s">
        <v>2692</v>
      </c>
      <c r="G9" s="390" t="s">
        <v>2693</v>
      </c>
    </row>
    <row r="10" spans="3:8" x14ac:dyDescent="0.25">
      <c r="C10" s="126">
        <v>6</v>
      </c>
      <c r="D10" s="93" t="s">
        <v>2699</v>
      </c>
      <c r="E10" s="149" t="s">
        <v>2701</v>
      </c>
      <c r="F10" s="126" t="s">
        <v>2702</v>
      </c>
      <c r="G10" s="390" t="s">
        <v>2693</v>
      </c>
      <c r="H10" s="390" t="s">
        <v>2703</v>
      </c>
    </row>
  </sheetData>
  <hyperlinks>
    <hyperlink ref="E5" r:id="rId1" xr:uid="{00000000-0004-0000-2300-000000000000}"/>
    <hyperlink ref="E7" r:id="rId2" xr:uid="{00000000-0004-0000-2300-000001000000}"/>
    <hyperlink ref="E6" r:id="rId3" xr:uid="{00000000-0004-0000-2300-000002000000}"/>
    <hyperlink ref="E8" r:id="rId4" xr:uid="{00000000-0004-0000-2300-000003000000}"/>
    <hyperlink ref="E9" r:id="rId5" xr:uid="{00000000-0004-0000-2300-000004000000}"/>
    <hyperlink ref="E10" r:id="rId6" xr:uid="{00000000-0004-0000-2300-000005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8551-A500-4458-8170-7F941E25685B}">
  <sheetPr>
    <tabColor rgb="FFFFFF00"/>
  </sheetPr>
  <dimension ref="C4:K14"/>
  <sheetViews>
    <sheetView workbookViewId="0">
      <selection activeCell="N15" sqref="N15"/>
    </sheetView>
  </sheetViews>
  <sheetFormatPr baseColWidth="10" defaultRowHeight="15" x14ac:dyDescent="0.25"/>
  <cols>
    <col min="3" max="3" width="14.85546875" customWidth="1"/>
  </cols>
  <sheetData>
    <row r="4" spans="3:11" ht="15.75" thickBot="1" x14ac:dyDescent="0.3"/>
    <row r="5" spans="3:11" ht="15.75" thickBot="1" x14ac:dyDescent="0.3">
      <c r="C5" s="821" t="s">
        <v>128</v>
      </c>
      <c r="D5" s="822"/>
      <c r="E5" s="822"/>
      <c r="F5" s="822"/>
      <c r="G5" s="822"/>
      <c r="H5" s="822"/>
      <c r="I5" s="822"/>
      <c r="J5" s="822"/>
      <c r="K5" s="823"/>
    </row>
    <row r="6" spans="3:11" x14ac:dyDescent="0.25">
      <c r="C6" s="28"/>
      <c r="D6" s="29"/>
      <c r="E6" s="29"/>
      <c r="F6" s="29"/>
      <c r="G6" s="29"/>
      <c r="H6" s="29"/>
      <c r="I6" s="29"/>
      <c r="J6" s="29"/>
      <c r="K6" s="30"/>
    </row>
    <row r="7" spans="3:11" x14ac:dyDescent="0.25">
      <c r="C7" s="824" t="s">
        <v>129</v>
      </c>
      <c r="D7" s="825"/>
      <c r="E7" s="825"/>
      <c r="F7" s="825"/>
      <c r="G7" s="10" t="s">
        <v>2690</v>
      </c>
      <c r="H7" s="31"/>
      <c r="I7" s="31"/>
      <c r="J7" s="31"/>
      <c r="K7" s="32"/>
    </row>
    <row r="8" spans="3:11" ht="15.75" thickBot="1" x14ac:dyDescent="0.3">
      <c r="C8" s="826" t="s">
        <v>2818</v>
      </c>
      <c r="D8" s="827"/>
      <c r="E8" s="827"/>
      <c r="F8" s="827"/>
      <c r="G8" s="827"/>
      <c r="H8" s="827"/>
      <c r="I8" s="827"/>
      <c r="J8" s="827"/>
      <c r="K8" s="828"/>
    </row>
    <row r="9" spans="3:11" ht="38.25" x14ac:dyDescent="0.25">
      <c r="C9" s="33" t="s">
        <v>130</v>
      </c>
      <c r="D9" s="34" t="s">
        <v>131</v>
      </c>
      <c r="E9" s="35" t="s">
        <v>132</v>
      </c>
      <c r="F9" s="36" t="s">
        <v>133</v>
      </c>
      <c r="G9" s="37" t="s">
        <v>134</v>
      </c>
      <c r="H9" s="38" t="s">
        <v>135</v>
      </c>
      <c r="I9" s="39" t="s">
        <v>136</v>
      </c>
      <c r="J9" s="39" t="s">
        <v>137</v>
      </c>
      <c r="K9" s="40" t="s">
        <v>138</v>
      </c>
    </row>
    <row r="10" spans="3:11" x14ac:dyDescent="0.25">
      <c r="C10" s="41" t="s">
        <v>219</v>
      </c>
      <c r="D10" s="42"/>
      <c r="E10" s="43">
        <v>4500</v>
      </c>
      <c r="F10" s="44">
        <v>150</v>
      </c>
      <c r="G10" s="43">
        <f>+E10*0.05*H10</f>
        <v>675</v>
      </c>
      <c r="H10" s="44">
        <v>3</v>
      </c>
      <c r="I10" s="43">
        <f>+E10+F10+G10</f>
        <v>5325</v>
      </c>
      <c r="J10" s="43"/>
      <c r="K10" s="46">
        <f>+I10-J10</f>
        <v>5325</v>
      </c>
    </row>
    <row r="11" spans="3:11" x14ac:dyDescent="0.25">
      <c r="C11" s="41" t="s">
        <v>2812</v>
      </c>
      <c r="D11" s="42"/>
      <c r="E11" s="43">
        <v>4500</v>
      </c>
      <c r="F11" s="44">
        <v>150</v>
      </c>
      <c r="G11" s="43">
        <f>+E11*0.05*H11</f>
        <v>450</v>
      </c>
      <c r="H11" s="44">
        <v>2</v>
      </c>
      <c r="I11" s="43">
        <f t="shared" ref="I11:I13" si="0">+E11+F11+G11</f>
        <v>5100</v>
      </c>
      <c r="J11" s="43"/>
      <c r="K11" s="46">
        <f>+K10+I11-J11</f>
        <v>10425</v>
      </c>
    </row>
    <row r="12" spans="3:11" x14ac:dyDescent="0.25">
      <c r="C12" s="41" t="s">
        <v>2816</v>
      </c>
      <c r="D12" s="42"/>
      <c r="E12" s="43">
        <v>4500</v>
      </c>
      <c r="F12" s="44">
        <v>150</v>
      </c>
      <c r="G12" s="43">
        <f>+E12*0.05*H12</f>
        <v>225</v>
      </c>
      <c r="H12" s="44">
        <v>1</v>
      </c>
      <c r="I12" s="43">
        <f t="shared" si="0"/>
        <v>4875</v>
      </c>
      <c r="J12" s="43"/>
      <c r="K12" s="46">
        <f t="shared" ref="K12:K13" si="1">+K11+I12-J12</f>
        <v>15300</v>
      </c>
    </row>
    <row r="13" spans="3:11" x14ac:dyDescent="0.25">
      <c r="C13" s="41" t="s">
        <v>2823</v>
      </c>
      <c r="D13" s="42"/>
      <c r="E13" s="43">
        <v>4800</v>
      </c>
      <c r="F13" s="44"/>
      <c r="G13" s="43"/>
      <c r="H13" s="44"/>
      <c r="I13" s="43">
        <f t="shared" si="0"/>
        <v>4800</v>
      </c>
      <c r="J13" s="43"/>
      <c r="K13" s="46">
        <f t="shared" si="1"/>
        <v>20100</v>
      </c>
    </row>
    <row r="14" spans="3:11" x14ac:dyDescent="0.25">
      <c r="C14" s="138" t="s">
        <v>1025</v>
      </c>
      <c r="D14" s="73"/>
      <c r="E14" s="43"/>
      <c r="F14" s="43"/>
      <c r="G14" s="43"/>
      <c r="H14" s="43"/>
      <c r="I14" s="43"/>
      <c r="J14" s="43"/>
      <c r="K14" s="139">
        <f>+K13+I14-J14</f>
        <v>20100</v>
      </c>
    </row>
  </sheetData>
  <mergeCells count="3">
    <mergeCell ref="C5:K5"/>
    <mergeCell ref="C7:F7"/>
    <mergeCell ref="C8:K8"/>
  </mergeCells>
  <phoneticPr fontId="110" type="noConversion"/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6F75-164F-407E-BE3F-4A261CD77D90}">
  <sheetPr>
    <tabColor rgb="FFFFC000"/>
  </sheetPr>
  <dimension ref="A1:CQ17"/>
  <sheetViews>
    <sheetView tabSelected="1" zoomScaleNormal="100" workbookViewId="0">
      <pane xSplit="5" ySplit="6" topLeftCell="O7" activePane="bottomRight" state="frozen"/>
      <selection pane="topRight" activeCell="F1" sqref="F1"/>
      <selection pane="bottomLeft" activeCell="A7" sqref="A7"/>
      <selection pane="bottomRight" activeCell="V19" sqref="V19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2" bestFit="1" customWidth="1"/>
    <col min="8" max="8" width="11.140625" style="2" customWidth="1"/>
    <col min="9" max="9" width="12.42578125" style="2" customWidth="1"/>
    <col min="10" max="10" width="12.28515625" style="2" customWidth="1"/>
    <col min="11" max="13" width="11.42578125" style="3"/>
    <col min="14" max="14" width="10.85546875" style="3" customWidth="1"/>
    <col min="15" max="95" width="11.42578125" style="3"/>
    <col min="96" max="16384" width="11.42578125" style="1"/>
  </cols>
  <sheetData>
    <row r="1" spans="1:95" x14ac:dyDescent="0.2">
      <c r="H1" s="10"/>
      <c r="I1" s="10"/>
      <c r="J1" s="10"/>
    </row>
    <row r="2" spans="1:95" ht="18.75" x14ac:dyDescent="0.25">
      <c r="B2" s="753" t="s">
        <v>5</v>
      </c>
      <c r="C2" s="753"/>
      <c r="D2" s="753"/>
      <c r="E2" s="753"/>
      <c r="F2" s="753"/>
      <c r="G2" s="753"/>
      <c r="H2" s="79"/>
      <c r="I2" s="79"/>
      <c r="J2" s="79"/>
      <c r="M2" s="649" t="s">
        <v>2726</v>
      </c>
      <c r="N2" s="649" t="s">
        <v>401</v>
      </c>
      <c r="Z2" s="649" t="s">
        <v>2726</v>
      </c>
      <c r="AA2" s="649" t="s">
        <v>401</v>
      </c>
      <c r="AL2" s="649" t="s">
        <v>2726</v>
      </c>
      <c r="AM2" s="649" t="s">
        <v>401</v>
      </c>
    </row>
    <row r="3" spans="1:95" ht="18.75" x14ac:dyDescent="0.25">
      <c r="B3" s="753" t="s">
        <v>2758</v>
      </c>
      <c r="C3" s="753"/>
      <c r="D3" s="753"/>
      <c r="E3" s="753"/>
      <c r="F3" s="753"/>
      <c r="G3" s="753"/>
      <c r="H3" s="753"/>
      <c r="I3" s="753"/>
      <c r="J3" s="753"/>
      <c r="M3" s="3">
        <v>4200</v>
      </c>
      <c r="N3" s="3">
        <v>6100</v>
      </c>
      <c r="Z3" s="3">
        <v>4500</v>
      </c>
      <c r="AA3" s="3">
        <v>6400</v>
      </c>
      <c r="AL3" s="3">
        <v>4800</v>
      </c>
      <c r="AM3" s="3">
        <v>6700</v>
      </c>
    </row>
    <row r="4" spans="1:95" ht="18.75" x14ac:dyDescent="0.25">
      <c r="B4" s="753" t="s">
        <v>0</v>
      </c>
      <c r="C4" s="753"/>
      <c r="D4" s="753"/>
      <c r="E4" s="753"/>
      <c r="F4" s="753"/>
      <c r="G4" s="753"/>
      <c r="H4" s="648"/>
      <c r="I4" s="843" t="s">
        <v>2725</v>
      </c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1" t="s">
        <v>1923</v>
      </c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2" t="s">
        <v>1598</v>
      </c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</row>
    <row r="5" spans="1:95" s="4" customFormat="1" ht="16.5" x14ac:dyDescent="0.25">
      <c r="G5" s="13"/>
      <c r="H5" s="2" t="s">
        <v>56</v>
      </c>
      <c r="I5" s="2" t="s">
        <v>28</v>
      </c>
      <c r="J5" s="2" t="s">
        <v>56</v>
      </c>
      <c r="K5" s="2" t="s">
        <v>29</v>
      </c>
      <c r="L5" s="2" t="s">
        <v>56</v>
      </c>
      <c r="M5" s="2" t="s">
        <v>30</v>
      </c>
      <c r="N5" s="2" t="s">
        <v>56</v>
      </c>
      <c r="O5" s="2" t="s">
        <v>31</v>
      </c>
      <c r="P5" s="2" t="s">
        <v>56</v>
      </c>
      <c r="Q5" s="2" t="s">
        <v>32</v>
      </c>
      <c r="R5" s="2" t="s">
        <v>56</v>
      </c>
      <c r="S5" s="2" t="s">
        <v>33</v>
      </c>
      <c r="T5" s="2" t="s">
        <v>56</v>
      </c>
      <c r="U5" s="2" t="s">
        <v>34</v>
      </c>
      <c r="V5" s="2" t="s">
        <v>56</v>
      </c>
      <c r="W5" s="2" t="s">
        <v>35</v>
      </c>
      <c r="X5" s="2" t="s">
        <v>56</v>
      </c>
      <c r="Y5" s="2" t="s">
        <v>36</v>
      </c>
      <c r="Z5" s="2" t="s">
        <v>56</v>
      </c>
      <c r="AA5" s="2" t="s">
        <v>37</v>
      </c>
      <c r="AB5" s="2" t="s">
        <v>56</v>
      </c>
      <c r="AC5" s="2" t="s">
        <v>38</v>
      </c>
      <c r="AD5" s="2" t="s">
        <v>56</v>
      </c>
      <c r="AE5" s="2" t="s">
        <v>39</v>
      </c>
      <c r="AF5" s="2" t="s">
        <v>56</v>
      </c>
      <c r="AG5" s="2" t="s">
        <v>40</v>
      </c>
      <c r="AH5" s="2" t="s">
        <v>56</v>
      </c>
      <c r="AI5" s="2" t="s">
        <v>41</v>
      </c>
      <c r="AJ5" s="2" t="s">
        <v>56</v>
      </c>
      <c r="AK5" s="2" t="s">
        <v>42</v>
      </c>
      <c r="AL5" s="2" t="s">
        <v>56</v>
      </c>
      <c r="AM5" s="2" t="s">
        <v>43</v>
      </c>
      <c r="AN5" s="2" t="s">
        <v>56</v>
      </c>
      <c r="AO5" s="2" t="s">
        <v>44</v>
      </c>
      <c r="AP5" s="2" t="s">
        <v>56</v>
      </c>
      <c r="AQ5" s="2" t="s">
        <v>45</v>
      </c>
      <c r="AR5" s="2" t="s">
        <v>56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</row>
    <row r="6" spans="1:95" s="4" customFormat="1" ht="16.5" x14ac:dyDescent="0.25">
      <c r="B6" s="9" t="s">
        <v>1</v>
      </c>
      <c r="C6" s="9" t="s">
        <v>2</v>
      </c>
      <c r="D6" s="9"/>
      <c r="E6" s="9"/>
      <c r="F6" s="9" t="s">
        <v>2662</v>
      </c>
      <c r="G6" s="13" t="s">
        <v>3</v>
      </c>
      <c r="H6" s="2" t="s">
        <v>57</v>
      </c>
      <c r="I6" s="2" t="s">
        <v>176</v>
      </c>
      <c r="J6" s="2" t="s">
        <v>57</v>
      </c>
      <c r="K6" s="2" t="s">
        <v>198</v>
      </c>
      <c r="L6" s="2" t="s">
        <v>57</v>
      </c>
      <c r="M6" s="2" t="s">
        <v>218</v>
      </c>
      <c r="N6" s="2" t="s">
        <v>953</v>
      </c>
      <c r="O6" s="2" t="s">
        <v>219</v>
      </c>
      <c r="P6" s="2" t="s">
        <v>953</v>
      </c>
      <c r="Q6" s="2" t="s">
        <v>53</v>
      </c>
      <c r="R6" s="2" t="s">
        <v>953</v>
      </c>
      <c r="S6" s="2" t="s">
        <v>220</v>
      </c>
      <c r="T6" s="2" t="s">
        <v>953</v>
      </c>
      <c r="U6" s="2" t="s">
        <v>4</v>
      </c>
      <c r="V6" s="2" t="s">
        <v>953</v>
      </c>
      <c r="W6" s="2" t="s">
        <v>27</v>
      </c>
      <c r="X6" s="2" t="s">
        <v>953</v>
      </c>
      <c r="Y6" s="2" t="s">
        <v>46</v>
      </c>
      <c r="Z6" s="2" t="s">
        <v>953</v>
      </c>
      <c r="AA6" s="2" t="s">
        <v>47</v>
      </c>
      <c r="AB6" s="2" t="s">
        <v>57</v>
      </c>
      <c r="AC6" s="2" t="s">
        <v>48</v>
      </c>
      <c r="AD6" s="2" t="s">
        <v>57</v>
      </c>
      <c r="AE6" s="2" t="s">
        <v>171</v>
      </c>
      <c r="AF6" s="2" t="s">
        <v>57</v>
      </c>
      <c r="AG6" s="2" t="s">
        <v>176</v>
      </c>
      <c r="AH6" s="2" t="s">
        <v>953</v>
      </c>
      <c r="AI6" s="2" t="s">
        <v>198</v>
      </c>
      <c r="AJ6" s="2" t="s">
        <v>953</v>
      </c>
      <c r="AK6" s="2" t="s">
        <v>218</v>
      </c>
      <c r="AL6" s="2" t="s">
        <v>953</v>
      </c>
      <c r="AM6" s="2" t="s">
        <v>219</v>
      </c>
      <c r="AN6" s="2" t="s">
        <v>57</v>
      </c>
      <c r="AO6" s="2" t="s">
        <v>53</v>
      </c>
      <c r="AP6" s="2" t="s">
        <v>57</v>
      </c>
      <c r="AQ6" s="2" t="s">
        <v>220</v>
      </c>
      <c r="AR6" s="2" t="s">
        <v>57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</row>
    <row r="7" spans="1:95" s="659" customFormat="1" ht="17.25" customHeight="1" x14ac:dyDescent="0.25">
      <c r="B7" s="659">
        <v>1</v>
      </c>
      <c r="C7" s="660" t="s">
        <v>2760</v>
      </c>
      <c r="D7" s="661" t="s">
        <v>1001</v>
      </c>
      <c r="F7" s="659" t="s">
        <v>2761</v>
      </c>
      <c r="G7" s="666">
        <v>3200</v>
      </c>
      <c r="H7" s="662" t="s">
        <v>2762</v>
      </c>
      <c r="I7" s="566">
        <v>6100</v>
      </c>
      <c r="J7" s="662" t="s">
        <v>2781</v>
      </c>
      <c r="K7" s="673">
        <v>5734</v>
      </c>
      <c r="L7" s="655" t="s">
        <v>2791</v>
      </c>
      <c r="M7" s="675">
        <v>5734</v>
      </c>
      <c r="N7" s="655" t="s">
        <v>2795</v>
      </c>
      <c r="O7" s="677">
        <v>5734</v>
      </c>
      <c r="P7" s="655" t="s">
        <v>2803</v>
      </c>
      <c r="Q7" s="678">
        <v>5734</v>
      </c>
      <c r="R7" s="655" t="s">
        <v>2811</v>
      </c>
      <c r="S7" s="681">
        <v>5734</v>
      </c>
      <c r="T7" s="655" t="s">
        <v>2814</v>
      </c>
      <c r="U7" s="683">
        <v>6016</v>
      </c>
      <c r="V7" s="663"/>
      <c r="W7" s="663"/>
      <c r="X7" s="663"/>
      <c r="Y7" s="663"/>
      <c r="Z7" s="663"/>
      <c r="AA7" s="663"/>
      <c r="AB7" s="663"/>
      <c r="AC7" s="663"/>
      <c r="AD7" s="663"/>
      <c r="AE7" s="663"/>
      <c r="AF7" s="663"/>
      <c r="AG7" s="663"/>
      <c r="AH7" s="663"/>
      <c r="AI7" s="663"/>
      <c r="AJ7" s="663"/>
      <c r="AK7" s="663"/>
      <c r="AL7" s="663"/>
      <c r="AM7" s="663"/>
      <c r="AN7" s="663"/>
      <c r="AO7" s="663"/>
      <c r="AP7" s="663"/>
      <c r="AQ7" s="663"/>
      <c r="AR7" s="663"/>
      <c r="AS7" s="663"/>
      <c r="AT7" s="663"/>
      <c r="AU7" s="663"/>
      <c r="AV7" s="663"/>
      <c r="AW7" s="663"/>
      <c r="AX7" s="663"/>
      <c r="AY7" s="663"/>
      <c r="AZ7" s="663"/>
      <c r="BA7" s="663"/>
      <c r="BB7" s="663"/>
      <c r="BC7" s="663"/>
      <c r="BD7" s="663"/>
      <c r="BE7" s="663"/>
      <c r="BF7" s="663"/>
      <c r="BG7" s="663"/>
      <c r="BH7" s="663"/>
      <c r="BI7" s="663"/>
      <c r="BJ7" s="663"/>
      <c r="BK7" s="663"/>
      <c r="BL7" s="663"/>
      <c r="BM7" s="663"/>
      <c r="BN7" s="663"/>
      <c r="BO7" s="663"/>
      <c r="BP7" s="663"/>
      <c r="BQ7" s="663"/>
      <c r="BR7" s="663"/>
      <c r="BS7" s="663"/>
      <c r="BT7" s="663"/>
      <c r="BU7" s="663"/>
      <c r="BV7" s="663"/>
      <c r="BW7" s="663"/>
      <c r="BX7" s="663"/>
      <c r="BY7" s="663"/>
      <c r="BZ7" s="663"/>
      <c r="CA7" s="663"/>
      <c r="CB7" s="663"/>
      <c r="CC7" s="663"/>
      <c r="CD7" s="663"/>
      <c r="CE7" s="663"/>
      <c r="CF7" s="663"/>
      <c r="CG7" s="663"/>
      <c r="CH7" s="663"/>
      <c r="CI7" s="663"/>
      <c r="CJ7" s="663"/>
      <c r="CK7" s="663"/>
      <c r="CL7" s="663"/>
      <c r="CM7" s="663"/>
      <c r="CN7" s="663"/>
      <c r="CO7" s="663"/>
      <c r="CP7" s="663"/>
      <c r="CQ7" s="663"/>
    </row>
    <row r="8" spans="1:95" s="659" customFormat="1" ht="15" customHeight="1" x14ac:dyDescent="0.25">
      <c r="B8" s="659">
        <v>2</v>
      </c>
      <c r="C8" s="659" t="s">
        <v>2764</v>
      </c>
      <c r="D8" s="661" t="s">
        <v>2824</v>
      </c>
      <c r="F8" s="660" t="s">
        <v>2540</v>
      </c>
      <c r="G8" s="566">
        <v>3200</v>
      </c>
      <c r="H8" s="662" t="s">
        <v>2771</v>
      </c>
      <c r="I8" s="566">
        <v>4200</v>
      </c>
      <c r="J8" s="662" t="s">
        <v>2783</v>
      </c>
      <c r="K8" s="672">
        <v>3948</v>
      </c>
      <c r="L8" s="655" t="s">
        <v>2788</v>
      </c>
      <c r="M8" s="675">
        <v>3948</v>
      </c>
      <c r="N8" s="655" t="s">
        <v>2796</v>
      </c>
      <c r="O8" s="677">
        <v>3948</v>
      </c>
      <c r="P8" s="655" t="s">
        <v>2806</v>
      </c>
      <c r="Q8" s="678">
        <v>3948</v>
      </c>
      <c r="R8" s="655" t="s">
        <v>2810</v>
      </c>
      <c r="S8" s="681">
        <v>3948</v>
      </c>
      <c r="T8" s="655" t="s">
        <v>2815</v>
      </c>
      <c r="U8" s="683">
        <v>4230</v>
      </c>
      <c r="V8" s="655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  <c r="BF8" s="663"/>
      <c r="BG8" s="663"/>
      <c r="BH8" s="663"/>
      <c r="BI8" s="663"/>
      <c r="BJ8" s="663"/>
      <c r="BK8" s="663"/>
      <c r="BL8" s="663"/>
      <c r="BM8" s="663"/>
      <c r="BN8" s="663"/>
      <c r="BO8" s="663"/>
      <c r="BP8" s="663"/>
      <c r="BQ8" s="663"/>
      <c r="BR8" s="663"/>
      <c r="BS8" s="663"/>
      <c r="BT8" s="663"/>
      <c r="BU8" s="663"/>
      <c r="BV8" s="663"/>
      <c r="BW8" s="663"/>
      <c r="BX8" s="663"/>
      <c r="BY8" s="663"/>
      <c r="BZ8" s="663"/>
      <c r="CA8" s="663"/>
      <c r="CB8" s="663"/>
      <c r="CC8" s="663"/>
      <c r="CD8" s="663"/>
      <c r="CE8" s="663"/>
      <c r="CF8" s="663"/>
      <c r="CG8" s="663"/>
      <c r="CH8" s="663"/>
      <c r="CI8" s="663"/>
      <c r="CJ8" s="663"/>
      <c r="CK8" s="663"/>
      <c r="CL8" s="663"/>
      <c r="CM8" s="663"/>
      <c r="CN8" s="663"/>
      <c r="CO8" s="663"/>
      <c r="CP8" s="663"/>
      <c r="CQ8" s="663"/>
    </row>
    <row r="9" spans="1:95" s="659" customFormat="1" ht="15.75" x14ac:dyDescent="0.25">
      <c r="B9" s="659">
        <v>3</v>
      </c>
      <c r="C9" s="659" t="s">
        <v>2769</v>
      </c>
      <c r="D9" s="661" t="s">
        <v>2824</v>
      </c>
      <c r="F9" s="660" t="s">
        <v>2770</v>
      </c>
      <c r="G9" s="566">
        <v>3200</v>
      </c>
      <c r="H9" s="662" t="s">
        <v>2782</v>
      </c>
      <c r="I9" s="566">
        <v>2100</v>
      </c>
      <c r="J9" s="662" t="s">
        <v>2782</v>
      </c>
      <c r="K9" s="672">
        <v>2250</v>
      </c>
      <c r="L9" s="655" t="s">
        <v>2793</v>
      </c>
      <c r="M9" s="675">
        <v>2250</v>
      </c>
      <c r="N9" s="655" t="s">
        <v>2799</v>
      </c>
      <c r="O9" s="677">
        <v>2250</v>
      </c>
      <c r="P9" s="655" t="s">
        <v>2807</v>
      </c>
      <c r="Q9" s="683">
        <v>2355</v>
      </c>
      <c r="R9" s="655" t="s">
        <v>2825</v>
      </c>
      <c r="S9" s="683">
        <v>2355</v>
      </c>
      <c r="T9" s="655" t="s">
        <v>2825</v>
      </c>
      <c r="U9" s="655"/>
      <c r="V9" s="655"/>
      <c r="W9" s="663"/>
      <c r="X9" s="663"/>
      <c r="Y9" s="663"/>
      <c r="Z9" s="663"/>
      <c r="AA9" s="663"/>
      <c r="AB9" s="663"/>
      <c r="AC9" s="663"/>
      <c r="AD9" s="663"/>
      <c r="AE9" s="663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3"/>
      <c r="AV9" s="663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663"/>
      <c r="BH9" s="663"/>
      <c r="BI9" s="663"/>
      <c r="BJ9" s="663"/>
      <c r="BK9" s="663"/>
      <c r="BL9" s="663"/>
      <c r="BM9" s="663"/>
      <c r="BN9" s="663"/>
      <c r="BO9" s="663"/>
      <c r="BP9" s="663"/>
      <c r="BQ9" s="663"/>
      <c r="BR9" s="663"/>
      <c r="BS9" s="663"/>
      <c r="BT9" s="663"/>
      <c r="BU9" s="663"/>
      <c r="BV9" s="663"/>
      <c r="BW9" s="663"/>
      <c r="BX9" s="663"/>
      <c r="BY9" s="663"/>
      <c r="BZ9" s="663"/>
      <c r="CA9" s="663"/>
      <c r="CB9" s="663"/>
      <c r="CC9" s="663"/>
      <c r="CD9" s="663"/>
      <c r="CE9" s="663"/>
      <c r="CF9" s="663"/>
      <c r="CG9" s="663"/>
      <c r="CH9" s="663"/>
      <c r="CI9" s="663"/>
      <c r="CJ9" s="663"/>
      <c r="CK9" s="663"/>
      <c r="CL9" s="663"/>
      <c r="CM9" s="663"/>
      <c r="CN9" s="663"/>
      <c r="CO9" s="663"/>
      <c r="CP9" s="663"/>
      <c r="CQ9" s="663"/>
    </row>
    <row r="10" spans="1:95" s="659" customFormat="1" ht="15.75" x14ac:dyDescent="0.25">
      <c r="B10" s="659">
        <v>4</v>
      </c>
      <c r="C10" s="659" t="s">
        <v>2772</v>
      </c>
      <c r="D10" s="661" t="s">
        <v>2824</v>
      </c>
      <c r="F10" s="660" t="s">
        <v>2770</v>
      </c>
      <c r="G10" s="566">
        <v>3200</v>
      </c>
      <c r="H10" s="662" t="s">
        <v>2782</v>
      </c>
      <c r="I10" s="566">
        <v>2100</v>
      </c>
      <c r="J10" s="662" t="s">
        <v>2782</v>
      </c>
      <c r="K10" s="672">
        <v>2250</v>
      </c>
      <c r="L10" s="655" t="s">
        <v>2793</v>
      </c>
      <c r="M10" s="675">
        <v>2250</v>
      </c>
      <c r="N10" s="655" t="s">
        <v>2799</v>
      </c>
      <c r="O10" s="677">
        <v>2250</v>
      </c>
      <c r="P10" s="655" t="s">
        <v>2807</v>
      </c>
      <c r="Q10" s="683">
        <v>2355</v>
      </c>
      <c r="R10" s="655" t="s">
        <v>2825</v>
      </c>
      <c r="S10" s="683">
        <v>2355</v>
      </c>
      <c r="T10" s="655" t="s">
        <v>2825</v>
      </c>
      <c r="U10" s="655"/>
      <c r="V10" s="655"/>
      <c r="W10" s="663"/>
      <c r="X10" s="663"/>
      <c r="Y10" s="663"/>
      <c r="Z10" s="663"/>
      <c r="AA10" s="663"/>
      <c r="AB10" s="663"/>
      <c r="AC10" s="663"/>
      <c r="AD10" s="663"/>
      <c r="AE10" s="663"/>
      <c r="AF10" s="663"/>
      <c r="AG10" s="663"/>
      <c r="AH10" s="663"/>
      <c r="AI10" s="663"/>
      <c r="AJ10" s="663"/>
      <c r="AK10" s="663"/>
      <c r="AL10" s="663"/>
      <c r="AM10" s="663"/>
      <c r="AN10" s="663"/>
      <c r="AO10" s="663"/>
      <c r="AP10" s="663"/>
      <c r="AQ10" s="663"/>
      <c r="AR10" s="663"/>
      <c r="AS10" s="663"/>
      <c r="AT10" s="663"/>
      <c r="AU10" s="663"/>
      <c r="AV10" s="663"/>
      <c r="AW10" s="663"/>
      <c r="AX10" s="663"/>
      <c r="AY10" s="663"/>
      <c r="AZ10" s="663"/>
      <c r="BA10" s="663"/>
      <c r="BB10" s="663"/>
      <c r="BC10" s="663"/>
      <c r="BD10" s="663"/>
      <c r="BE10" s="663"/>
      <c r="BF10" s="663"/>
      <c r="BG10" s="663"/>
      <c r="BH10" s="663"/>
      <c r="BI10" s="663"/>
      <c r="BJ10" s="663"/>
      <c r="BK10" s="663"/>
      <c r="BL10" s="663"/>
      <c r="BM10" s="663"/>
      <c r="BN10" s="663"/>
      <c r="BO10" s="663"/>
      <c r="BP10" s="663"/>
      <c r="BQ10" s="663"/>
      <c r="BR10" s="663"/>
      <c r="BS10" s="663"/>
      <c r="BT10" s="663"/>
      <c r="BU10" s="663"/>
      <c r="BV10" s="663"/>
      <c r="BW10" s="663"/>
      <c r="BX10" s="663"/>
      <c r="BY10" s="663"/>
      <c r="BZ10" s="663"/>
      <c r="CA10" s="663"/>
      <c r="CB10" s="663"/>
      <c r="CC10" s="663"/>
      <c r="CD10" s="663"/>
      <c r="CE10" s="663"/>
      <c r="CF10" s="663"/>
      <c r="CG10" s="663"/>
      <c r="CH10" s="663"/>
      <c r="CI10" s="663"/>
      <c r="CJ10" s="663"/>
      <c r="CK10" s="663"/>
      <c r="CL10" s="663"/>
      <c r="CM10" s="663"/>
      <c r="CN10" s="663"/>
      <c r="CO10" s="663"/>
      <c r="CP10" s="663"/>
      <c r="CQ10" s="663"/>
    </row>
    <row r="11" spans="1:95" s="659" customFormat="1" x14ac:dyDescent="0.2">
      <c r="B11" s="659">
        <v>5</v>
      </c>
      <c r="C11" s="659" t="s">
        <v>2777</v>
      </c>
      <c r="D11" s="661" t="s">
        <v>1001</v>
      </c>
      <c r="G11" s="566">
        <v>3200</v>
      </c>
      <c r="H11" s="662" t="s">
        <v>318</v>
      </c>
      <c r="I11" s="566">
        <v>6100</v>
      </c>
      <c r="J11" s="662" t="s">
        <v>318</v>
      </c>
      <c r="K11" s="673">
        <v>6250</v>
      </c>
      <c r="L11" s="655" t="s">
        <v>2641</v>
      </c>
      <c r="M11" s="675">
        <v>6250</v>
      </c>
      <c r="N11" s="655" t="s">
        <v>2641</v>
      </c>
      <c r="O11" s="677">
        <v>6250</v>
      </c>
      <c r="P11" s="655" t="s">
        <v>2641</v>
      </c>
      <c r="Q11" s="678">
        <v>6250</v>
      </c>
      <c r="R11" s="655" t="s">
        <v>2800</v>
      </c>
      <c r="S11" s="681">
        <v>6250</v>
      </c>
      <c r="T11" s="655" t="s">
        <v>2822</v>
      </c>
      <c r="U11" s="663"/>
      <c r="V11" s="663"/>
      <c r="W11" s="663"/>
      <c r="X11" s="663"/>
      <c r="Y11" s="663"/>
      <c r="Z11" s="663"/>
      <c r="AA11" s="663"/>
      <c r="AB11" s="663"/>
      <c r="AC11" s="663"/>
      <c r="AD11" s="663"/>
      <c r="AE11" s="663"/>
      <c r="AF11" s="663"/>
      <c r="AG11" s="663"/>
      <c r="AH11" s="663"/>
      <c r="AI11" s="663"/>
      <c r="AJ11" s="663"/>
      <c r="AK11" s="663"/>
      <c r="AL11" s="663"/>
      <c r="AM11" s="663"/>
      <c r="AN11" s="663"/>
      <c r="AO11" s="663"/>
      <c r="AP11" s="663"/>
      <c r="AQ11" s="663"/>
      <c r="AR11" s="663"/>
      <c r="AS11" s="663"/>
      <c r="AT11" s="663"/>
      <c r="AU11" s="663"/>
      <c r="AV11" s="663"/>
      <c r="AW11" s="663"/>
      <c r="AX11" s="663"/>
      <c r="AY11" s="663"/>
      <c r="AZ11" s="663"/>
      <c r="BA11" s="663"/>
      <c r="BB11" s="663"/>
      <c r="BC11" s="663"/>
      <c r="BD11" s="663"/>
      <c r="BE11" s="663"/>
      <c r="BF11" s="663"/>
      <c r="BG11" s="663"/>
      <c r="BH11" s="663"/>
      <c r="BI11" s="663"/>
      <c r="BJ11" s="663"/>
      <c r="BK11" s="663"/>
      <c r="BL11" s="663"/>
      <c r="BM11" s="663"/>
      <c r="BN11" s="663"/>
      <c r="BO11" s="663"/>
      <c r="BP11" s="663"/>
      <c r="BQ11" s="663"/>
      <c r="BR11" s="663"/>
      <c r="BS11" s="663"/>
      <c r="BT11" s="663"/>
      <c r="BU11" s="663"/>
      <c r="BV11" s="663"/>
      <c r="BW11" s="663"/>
      <c r="BX11" s="663"/>
      <c r="BY11" s="663"/>
      <c r="BZ11" s="663"/>
      <c r="CA11" s="663"/>
      <c r="CB11" s="663"/>
      <c r="CC11" s="663"/>
      <c r="CD11" s="663"/>
      <c r="CE11" s="663"/>
      <c r="CF11" s="663"/>
      <c r="CG11" s="663"/>
      <c r="CH11" s="663"/>
      <c r="CI11" s="663"/>
      <c r="CJ11" s="663"/>
      <c r="CK11" s="663"/>
      <c r="CL11" s="663"/>
      <c r="CM11" s="663"/>
      <c r="CN11" s="663"/>
      <c r="CO11" s="663"/>
      <c r="CP11" s="663"/>
      <c r="CQ11" s="663"/>
    </row>
    <row r="12" spans="1:95" s="659" customFormat="1" x14ac:dyDescent="0.2">
      <c r="B12" s="659">
        <v>6</v>
      </c>
      <c r="C12" s="659" t="s">
        <v>2763</v>
      </c>
      <c r="D12" s="131" t="s">
        <v>2212</v>
      </c>
      <c r="E12" s="107"/>
      <c r="F12" s="107"/>
      <c r="G12" s="134"/>
      <c r="H12" s="134"/>
      <c r="I12" s="134"/>
      <c r="J12" s="134"/>
      <c r="K12" s="136"/>
      <c r="L12" s="136"/>
      <c r="M12" s="136"/>
      <c r="N12" s="137"/>
      <c r="O12" s="136"/>
      <c r="P12" s="136"/>
      <c r="Q12" s="136"/>
      <c r="R12" s="136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663"/>
      <c r="AT12" s="663"/>
      <c r="AU12" s="663"/>
      <c r="AV12" s="663"/>
      <c r="AW12" s="663"/>
      <c r="AX12" s="663"/>
      <c r="AY12" s="663"/>
      <c r="AZ12" s="663"/>
      <c r="BA12" s="663"/>
      <c r="BB12" s="663"/>
      <c r="BC12" s="663"/>
      <c r="BD12" s="663"/>
      <c r="BE12" s="663"/>
      <c r="BF12" s="663"/>
      <c r="BG12" s="663"/>
      <c r="BH12" s="663"/>
      <c r="BI12" s="663"/>
      <c r="BJ12" s="663"/>
      <c r="BK12" s="663"/>
      <c r="BL12" s="663"/>
      <c r="BM12" s="663"/>
      <c r="BN12" s="663"/>
      <c r="BO12" s="663"/>
      <c r="BP12" s="663"/>
      <c r="BQ12" s="663"/>
      <c r="BR12" s="663"/>
      <c r="BS12" s="663"/>
      <c r="BT12" s="663"/>
      <c r="BU12" s="663"/>
      <c r="BV12" s="663"/>
      <c r="BW12" s="663"/>
      <c r="BX12" s="663"/>
      <c r="BY12" s="663"/>
      <c r="BZ12" s="663"/>
      <c r="CA12" s="663"/>
      <c r="CB12" s="663"/>
      <c r="CC12" s="663"/>
      <c r="CD12" s="663"/>
      <c r="CE12" s="663"/>
      <c r="CF12" s="663"/>
      <c r="CG12" s="663"/>
      <c r="CH12" s="663"/>
      <c r="CI12" s="663"/>
      <c r="CJ12" s="663"/>
      <c r="CK12" s="663"/>
      <c r="CL12" s="663"/>
      <c r="CM12" s="663"/>
      <c r="CN12" s="663"/>
      <c r="CO12" s="663"/>
      <c r="CP12" s="663"/>
      <c r="CQ12" s="663"/>
    </row>
    <row r="13" spans="1:95" x14ac:dyDescent="0.2">
      <c r="C13" s="14" t="s">
        <v>60</v>
      </c>
      <c r="D13" s="14"/>
      <c r="E13" s="14"/>
      <c r="F13" s="14"/>
      <c r="G13" s="144">
        <f>SUM(G7:G12)</f>
        <v>16000</v>
      </c>
      <c r="H13" s="144">
        <f>SUM(H7:H11)</f>
        <v>0</v>
      </c>
      <c r="I13" s="144">
        <f>SUM(I7:I12)</f>
        <v>20600</v>
      </c>
      <c r="J13" s="144">
        <f>SUM(J7:J11)</f>
        <v>0</v>
      </c>
      <c r="K13" s="144">
        <f>SUM(K7:K12)</f>
        <v>20432</v>
      </c>
      <c r="L13" s="144">
        <f t="shared" ref="L13:AR13" si="0">SUM(L7:L11)</f>
        <v>0</v>
      </c>
      <c r="M13" s="144">
        <f>SUM(M7:M12)</f>
        <v>20432</v>
      </c>
      <c r="N13" s="144">
        <f t="shared" si="0"/>
        <v>0</v>
      </c>
      <c r="O13" s="144">
        <f>SUM(O7:O12)</f>
        <v>20432</v>
      </c>
      <c r="P13" s="144">
        <f t="shared" si="0"/>
        <v>0</v>
      </c>
      <c r="Q13" s="144">
        <f>SUM(Q7:Q12)</f>
        <v>20642</v>
      </c>
      <c r="R13" s="144">
        <f t="shared" si="0"/>
        <v>0</v>
      </c>
      <c r="S13" s="144">
        <f>SUM(S7:S12)</f>
        <v>20642</v>
      </c>
      <c r="T13" s="144">
        <f t="shared" si="0"/>
        <v>0</v>
      </c>
      <c r="U13" s="144">
        <f>SUM(U7:U11)</f>
        <v>10246</v>
      </c>
      <c r="V13" s="144">
        <f t="shared" si="0"/>
        <v>0</v>
      </c>
      <c r="W13" s="144">
        <f t="shared" si="0"/>
        <v>0</v>
      </c>
      <c r="X13" s="144">
        <f t="shared" si="0"/>
        <v>0</v>
      </c>
      <c r="Y13" s="144">
        <f t="shared" si="0"/>
        <v>0</v>
      </c>
      <c r="Z13" s="144">
        <f t="shared" si="0"/>
        <v>0</v>
      </c>
      <c r="AA13" s="144">
        <f t="shared" si="0"/>
        <v>0</v>
      </c>
      <c r="AB13" s="144">
        <f t="shared" si="0"/>
        <v>0</v>
      </c>
      <c r="AC13" s="144">
        <f t="shared" si="0"/>
        <v>0</v>
      </c>
      <c r="AD13" s="144">
        <f t="shared" si="0"/>
        <v>0</v>
      </c>
      <c r="AE13" s="144">
        <f t="shared" si="0"/>
        <v>0</v>
      </c>
      <c r="AF13" s="144">
        <f t="shared" si="0"/>
        <v>0</v>
      </c>
      <c r="AG13" s="144">
        <f t="shared" si="0"/>
        <v>0</v>
      </c>
      <c r="AH13" s="144">
        <f t="shared" si="0"/>
        <v>0</v>
      </c>
      <c r="AI13" s="144">
        <f t="shared" si="0"/>
        <v>0</v>
      </c>
      <c r="AJ13" s="144">
        <f t="shared" si="0"/>
        <v>0</v>
      </c>
      <c r="AK13" s="144">
        <f t="shared" si="0"/>
        <v>0</v>
      </c>
      <c r="AL13" s="144">
        <f t="shared" si="0"/>
        <v>0</v>
      </c>
      <c r="AM13" s="144">
        <f t="shared" si="0"/>
        <v>0</v>
      </c>
      <c r="AN13" s="144">
        <f t="shared" si="0"/>
        <v>0</v>
      </c>
      <c r="AO13" s="144">
        <f t="shared" si="0"/>
        <v>0</v>
      </c>
      <c r="AP13" s="144">
        <f t="shared" si="0"/>
        <v>0</v>
      </c>
      <c r="AQ13" s="144">
        <f t="shared" si="0"/>
        <v>0</v>
      </c>
      <c r="AR13" s="144">
        <f t="shared" si="0"/>
        <v>0</v>
      </c>
    </row>
    <row r="14" spans="1:95" x14ac:dyDescent="0.2">
      <c r="F14" s="636" t="s">
        <v>2616</v>
      </c>
      <c r="G14" s="2">
        <f>+G8+G9+G10+G11</f>
        <v>12800</v>
      </c>
      <c r="Q14" s="3">
        <f>+Q10+Q9</f>
        <v>4710</v>
      </c>
      <c r="S14" s="3">
        <f>+S9+S10</f>
        <v>4710</v>
      </c>
    </row>
    <row r="15" spans="1:95" s="3" customFormat="1" ht="15.75" x14ac:dyDescent="0.25">
      <c r="A15" s="1"/>
      <c r="B15" s="1"/>
      <c r="C15" s="1"/>
      <c r="D15" s="1"/>
      <c r="E15" s="1"/>
      <c r="F15" s="633" t="s">
        <v>2594</v>
      </c>
      <c r="G15" s="667">
        <f>G13-G14</f>
        <v>3200</v>
      </c>
      <c r="H15" s="664"/>
      <c r="I15" s="665">
        <f>I13-I14+G8+G9+G10+G11</f>
        <v>33400</v>
      </c>
      <c r="J15" s="664"/>
      <c r="K15" s="671">
        <f>K13-K14</f>
        <v>20432</v>
      </c>
      <c r="L15" s="663"/>
      <c r="M15" s="674">
        <f>M13-M14</f>
        <v>20432</v>
      </c>
      <c r="N15" s="663"/>
      <c r="O15" s="676">
        <f>O13-O14</f>
        <v>20432</v>
      </c>
      <c r="P15" s="664"/>
      <c r="Q15" s="679">
        <f>Q13-Q14</f>
        <v>15932</v>
      </c>
      <c r="R15" s="664"/>
      <c r="S15" s="680">
        <f>S13-S14</f>
        <v>15932</v>
      </c>
      <c r="T15" s="663"/>
      <c r="U15" s="682">
        <f>U13-U14+Q9+Q10+S9+S10</f>
        <v>19666</v>
      </c>
      <c r="V15" s="663"/>
    </row>
    <row r="16" spans="1:95" s="3" customFormat="1" ht="15.75" x14ac:dyDescent="0.25">
      <c r="A16" s="1"/>
      <c r="B16" s="1"/>
      <c r="C16" s="1"/>
      <c r="D16" s="1"/>
      <c r="E16" s="1"/>
      <c r="F16" s="633"/>
      <c r="G16" s="646">
        <v>3200</v>
      </c>
      <c r="H16" s="2"/>
      <c r="I16" s="2">
        <v>33400</v>
      </c>
      <c r="J16" s="2"/>
      <c r="K16" s="3">
        <v>20432</v>
      </c>
      <c r="M16" s="3">
        <v>20432</v>
      </c>
      <c r="O16" s="3">
        <v>20432</v>
      </c>
      <c r="Q16" s="3">
        <v>15932</v>
      </c>
      <c r="S16" s="3">
        <v>15932</v>
      </c>
    </row>
    <row r="17" spans="6:7" x14ac:dyDescent="0.2">
      <c r="F17" s="633" t="s">
        <v>2596</v>
      </c>
      <c r="G17" s="2" t="s">
        <v>2627</v>
      </c>
    </row>
  </sheetData>
  <mergeCells count="7">
    <mergeCell ref="AG4:AR4"/>
    <mergeCell ref="B2:G2"/>
    <mergeCell ref="B3:G3"/>
    <mergeCell ref="H3:J3"/>
    <mergeCell ref="B4:G4"/>
    <mergeCell ref="I4:T4"/>
    <mergeCell ref="U4:AF4"/>
  </mergeCells>
  <phoneticPr fontId="110" type="noConversion"/>
  <pageMargins left="0.7" right="0.7" top="0.75" bottom="0.75" header="0.3" footer="0.3"/>
  <pageSetup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E432-9C8C-41D0-A710-4B5A0A78D8BC}">
  <sheetPr>
    <tabColor rgb="FFFFC000"/>
  </sheetPr>
  <dimension ref="C4:I10"/>
  <sheetViews>
    <sheetView workbookViewId="0">
      <selection activeCell="F7" sqref="F7"/>
    </sheetView>
  </sheetViews>
  <sheetFormatPr baseColWidth="10" defaultRowHeight="15" x14ac:dyDescent="0.25"/>
  <cols>
    <col min="4" max="4" width="41.42578125" customWidth="1"/>
    <col min="5" max="5" width="36.28515625" customWidth="1"/>
    <col min="6" max="6" width="25.85546875" customWidth="1"/>
  </cols>
  <sheetData>
    <row r="4" spans="3:9" x14ac:dyDescent="0.25">
      <c r="C4" s="657" t="s">
        <v>1026</v>
      </c>
      <c r="D4" s="658" t="s">
        <v>1027</v>
      </c>
      <c r="E4" s="658" t="s">
        <v>1028</v>
      </c>
      <c r="F4" s="658" t="s">
        <v>1029</v>
      </c>
      <c r="G4" s="658" t="s">
        <v>2676</v>
      </c>
      <c r="H4" s="658" t="s">
        <v>2677</v>
      </c>
    </row>
    <row r="5" spans="3:9" ht="15.75" x14ac:dyDescent="0.25">
      <c r="C5" s="126">
        <v>1</v>
      </c>
      <c r="D5" s="669" t="s">
        <v>2760</v>
      </c>
      <c r="E5" s="149" t="s">
        <v>2765</v>
      </c>
      <c r="F5" s="126" t="s">
        <v>2766</v>
      </c>
      <c r="G5" s="126" t="s">
        <v>2693</v>
      </c>
      <c r="H5" s="126" t="s">
        <v>2780</v>
      </c>
    </row>
    <row r="6" spans="3:9" x14ac:dyDescent="0.25">
      <c r="C6" s="126">
        <v>2</v>
      </c>
      <c r="D6" s="670" t="s">
        <v>2764</v>
      </c>
      <c r="E6" s="149" t="s">
        <v>2767</v>
      </c>
      <c r="F6" s="126" t="s">
        <v>2768</v>
      </c>
      <c r="G6" s="126" t="s">
        <v>2693</v>
      </c>
      <c r="H6" s="126" t="s">
        <v>2684</v>
      </c>
      <c r="I6" s="668"/>
    </row>
    <row r="7" spans="3:9" x14ac:dyDescent="0.25">
      <c r="C7" s="126">
        <v>3</v>
      </c>
      <c r="D7" s="670" t="s">
        <v>2769</v>
      </c>
      <c r="E7" s="149" t="s">
        <v>2773</v>
      </c>
      <c r="F7" s="126" t="s">
        <v>2774</v>
      </c>
      <c r="G7" s="126" t="s">
        <v>2684</v>
      </c>
      <c r="H7" s="126" t="s">
        <v>2684</v>
      </c>
      <c r="I7" t="s">
        <v>2784</v>
      </c>
    </row>
    <row r="8" spans="3:9" x14ac:dyDescent="0.25">
      <c r="C8" s="126">
        <v>4</v>
      </c>
      <c r="D8" s="670" t="s">
        <v>2772</v>
      </c>
      <c r="E8" s="149" t="s">
        <v>2775</v>
      </c>
      <c r="F8" s="126" t="s">
        <v>2776</v>
      </c>
      <c r="G8" s="126" t="s">
        <v>2684</v>
      </c>
      <c r="H8" s="126" t="s">
        <v>2684</v>
      </c>
      <c r="I8" t="s">
        <v>2784</v>
      </c>
    </row>
    <row r="9" spans="3:9" x14ac:dyDescent="0.25">
      <c r="C9" s="126">
        <v>5</v>
      </c>
      <c r="D9" s="659" t="s">
        <v>2777</v>
      </c>
      <c r="E9" s="149" t="s">
        <v>2778</v>
      </c>
      <c r="F9" s="126" t="s">
        <v>2779</v>
      </c>
      <c r="G9" s="126" t="s">
        <v>2693</v>
      </c>
      <c r="H9" s="126" t="s">
        <v>2780</v>
      </c>
    </row>
    <row r="10" spans="3:9" x14ac:dyDescent="0.25">
      <c r="C10" s="126">
        <v>6</v>
      </c>
      <c r="D10" s="670" t="s">
        <v>2763</v>
      </c>
      <c r="E10" s="149"/>
      <c r="F10" s="126"/>
      <c r="G10" s="126"/>
      <c r="H10" s="126"/>
    </row>
  </sheetData>
  <hyperlinks>
    <hyperlink ref="E5" r:id="rId1" xr:uid="{0A93B07A-4364-4221-93B1-ECA90B42DDED}"/>
    <hyperlink ref="E6" r:id="rId2" xr:uid="{86A4BBB5-D587-41C9-ADE2-394F68CE031E}"/>
    <hyperlink ref="E7" r:id="rId3" xr:uid="{BCE0D16B-8684-45B8-8639-86C1085022AE}"/>
    <hyperlink ref="E8" r:id="rId4" xr:uid="{84D4FD41-28AE-48FF-ACBF-F7E3D8FFB64E}"/>
    <hyperlink ref="E9" r:id="rId5" xr:uid="{2DCC567B-1793-48DC-82DA-628D82DAD531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4ACDC-CDA2-4947-9BD6-8E972F0C293B}">
  <sheetPr>
    <tabColor rgb="FFFFFF00"/>
  </sheetPr>
  <dimension ref="C4:K12"/>
  <sheetViews>
    <sheetView workbookViewId="0">
      <selection activeCell="K20" sqref="K20"/>
    </sheetView>
  </sheetViews>
  <sheetFormatPr baseColWidth="10" defaultRowHeight="15" x14ac:dyDescent="0.25"/>
  <sheetData>
    <row r="4" spans="3:11" ht="15.75" thickBot="1" x14ac:dyDescent="0.3"/>
    <row r="5" spans="3:11" ht="15.75" thickBot="1" x14ac:dyDescent="0.3">
      <c r="C5" s="821" t="s">
        <v>128</v>
      </c>
      <c r="D5" s="822"/>
      <c r="E5" s="822"/>
      <c r="F5" s="822"/>
      <c r="G5" s="822"/>
      <c r="H5" s="822"/>
      <c r="I5" s="822"/>
      <c r="J5" s="822"/>
      <c r="K5" s="823"/>
    </row>
    <row r="6" spans="3:11" x14ac:dyDescent="0.25">
      <c r="C6" s="28"/>
      <c r="D6" s="29"/>
      <c r="E6" s="29"/>
      <c r="F6" s="29"/>
      <c r="G6" s="29"/>
      <c r="H6" s="29"/>
      <c r="I6" s="29"/>
      <c r="J6" s="29"/>
      <c r="K6" s="30"/>
    </row>
    <row r="7" spans="3:11" x14ac:dyDescent="0.25">
      <c r="C7" s="824" t="s">
        <v>129</v>
      </c>
      <c r="D7" s="825"/>
      <c r="E7" s="825"/>
      <c r="F7" s="825"/>
      <c r="G7" s="10" t="s">
        <v>2772</v>
      </c>
      <c r="H7" s="31"/>
      <c r="I7" s="31"/>
      <c r="J7" s="31"/>
      <c r="K7" s="32"/>
    </row>
    <row r="8" spans="3:11" ht="15.75" thickBot="1" x14ac:dyDescent="0.3">
      <c r="C8" s="826" t="s">
        <v>2817</v>
      </c>
      <c r="D8" s="827"/>
      <c r="E8" s="827"/>
      <c r="F8" s="827"/>
      <c r="G8" s="827"/>
      <c r="H8" s="827"/>
      <c r="I8" s="827"/>
      <c r="J8" s="827"/>
      <c r="K8" s="828"/>
    </row>
    <row r="9" spans="3:11" ht="38.25" x14ac:dyDescent="0.25">
      <c r="C9" s="33" t="s">
        <v>130</v>
      </c>
      <c r="D9" s="34" t="s">
        <v>131</v>
      </c>
      <c r="E9" s="35" t="s">
        <v>132</v>
      </c>
      <c r="F9" s="36" t="s">
        <v>133</v>
      </c>
      <c r="G9" s="37" t="s">
        <v>134</v>
      </c>
      <c r="H9" s="38" t="s">
        <v>135</v>
      </c>
      <c r="I9" s="39" t="s">
        <v>136</v>
      </c>
      <c r="J9" s="39" t="s">
        <v>137</v>
      </c>
      <c r="K9" s="40" t="s">
        <v>138</v>
      </c>
    </row>
    <row r="10" spans="3:11" x14ac:dyDescent="0.25">
      <c r="C10" s="41" t="s">
        <v>2812</v>
      </c>
      <c r="D10" s="42"/>
      <c r="E10" s="43">
        <v>2100</v>
      </c>
      <c r="F10" s="44">
        <v>150</v>
      </c>
      <c r="G10" s="43">
        <f>+E10*0.05*H10</f>
        <v>105</v>
      </c>
      <c r="H10" s="44">
        <v>1</v>
      </c>
      <c r="I10" s="43">
        <f>+E10+F10+G10</f>
        <v>2355</v>
      </c>
      <c r="J10" s="43"/>
      <c r="K10" s="46">
        <f>+I10-J10</f>
        <v>2355</v>
      </c>
    </row>
    <row r="11" spans="3:11" x14ac:dyDescent="0.25">
      <c r="C11" s="41" t="s">
        <v>2816</v>
      </c>
      <c r="D11" s="42"/>
      <c r="E11" s="43">
        <v>2100</v>
      </c>
      <c r="F11" s="44">
        <v>150</v>
      </c>
      <c r="G11" s="43">
        <f>+E11*0.05*H11</f>
        <v>0</v>
      </c>
      <c r="H11" s="44">
        <v>0</v>
      </c>
      <c r="I11" s="43">
        <f t="shared" ref="I11" si="0">+E11+F11+G11</f>
        <v>2250</v>
      </c>
      <c r="J11" s="43"/>
      <c r="K11" s="46">
        <f>+K10+I11-J11</f>
        <v>4605</v>
      </c>
    </row>
    <row r="12" spans="3:11" x14ac:dyDescent="0.25">
      <c r="C12" s="138" t="s">
        <v>1025</v>
      </c>
      <c r="D12" s="73"/>
      <c r="E12" s="43"/>
      <c r="F12" s="43"/>
      <c r="G12" s="43"/>
      <c r="H12" s="43"/>
      <c r="I12" s="43"/>
      <c r="J12" s="43"/>
      <c r="K12" s="139">
        <f>+K11+'DEUDORES MAC-18'!I12-J12</f>
        <v>4605</v>
      </c>
    </row>
  </sheetData>
  <mergeCells count="3">
    <mergeCell ref="C5:K5"/>
    <mergeCell ref="C7:F7"/>
    <mergeCell ref="C8:K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3</vt:i4>
      </vt:variant>
    </vt:vector>
  </HeadingPairs>
  <TitlesOfParts>
    <vt:vector size="43" baseType="lpstr">
      <vt:lpstr>F.ADEUDOS</vt:lpstr>
      <vt:lpstr>ADEUDOS</vt:lpstr>
      <vt:lpstr>MAC-1 </vt:lpstr>
      <vt:lpstr>MAC-2</vt:lpstr>
      <vt:lpstr>MAC-3</vt:lpstr>
      <vt:lpstr>MAC-4</vt:lpstr>
      <vt:lpstr>MAC-5</vt:lpstr>
      <vt:lpstr>MAC-6</vt:lpstr>
      <vt:lpstr>MAC-7</vt:lpstr>
      <vt:lpstr>lLISTA MAC7</vt:lpstr>
      <vt:lpstr>MAC-8</vt:lpstr>
      <vt:lpstr>MAC-9 </vt:lpstr>
      <vt:lpstr>ADEUDOS MAC9</vt:lpstr>
      <vt:lpstr>MAC-10</vt:lpstr>
      <vt:lpstr>ADEUDOSMAC10</vt:lpstr>
      <vt:lpstr>LISTA MAC10</vt:lpstr>
      <vt:lpstr>MAC-11</vt:lpstr>
      <vt:lpstr>ADEUDOSMAC11</vt:lpstr>
      <vt:lpstr>LISTA MAC11</vt:lpstr>
      <vt:lpstr>MAC-12</vt:lpstr>
      <vt:lpstr>ADEUDOSMAC12</vt:lpstr>
      <vt:lpstr>LISTA MAC12</vt:lpstr>
      <vt:lpstr>MAC-13</vt:lpstr>
      <vt:lpstr>ADEUDOSMAC13</vt:lpstr>
      <vt:lpstr>LISTA MAC13</vt:lpstr>
      <vt:lpstr>MAC-14</vt:lpstr>
      <vt:lpstr>ADEUDOS MAC 14</vt:lpstr>
      <vt:lpstr>LISTA MAC 14</vt:lpstr>
      <vt:lpstr>MAC-15</vt:lpstr>
      <vt:lpstr>ADEUDOS MAC 15</vt:lpstr>
      <vt:lpstr>LISTA MAC-15</vt:lpstr>
      <vt:lpstr>MAC-16</vt:lpstr>
      <vt:lpstr>LISTA MAC-16</vt:lpstr>
      <vt:lpstr>DEUDORES MAC-16</vt:lpstr>
      <vt:lpstr>MAC-17</vt:lpstr>
      <vt:lpstr>LISTA MAC-17</vt:lpstr>
      <vt:lpstr>DEUDORES MAC-17</vt:lpstr>
      <vt:lpstr>MAC-18</vt:lpstr>
      <vt:lpstr>LISTA MAC-18</vt:lpstr>
      <vt:lpstr>DEUDORES MAC-18</vt:lpstr>
      <vt:lpstr>ADEUDOS!Área_de_impresión</vt:lpstr>
      <vt:lpstr>ADEUDOSMAC13!Área_de_impresión</vt:lpstr>
      <vt:lpstr>'MAC-12'!Área_de_impresión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Auxadmon</cp:lastModifiedBy>
  <cp:lastPrinted>2023-11-21T20:01:48Z</cp:lastPrinted>
  <dcterms:created xsi:type="dcterms:W3CDTF">2014-02-19T18:58:08Z</dcterms:created>
  <dcterms:modified xsi:type="dcterms:W3CDTF">2024-03-12T19:31:57Z</dcterms:modified>
</cp:coreProperties>
</file>