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5" windowHeight="11025" firstSheet="1" activeTab="3"/>
  </bookViews>
  <sheets>
    <sheet name="REMANENTE JULIO  " sheetId="1" r:id="rId1"/>
    <sheet name="REMANENTE AGOSTO " sheetId="2" r:id="rId2"/>
    <sheet name="SEPTIEMBRE" sheetId="3" r:id="rId3"/>
    <sheet name="OCTUBRE" sheetId="4" r:id="rId4"/>
    <sheet name="NOVIEMBRE " sheetId="5" r:id="rId5"/>
    <sheet name="DICIEMBRE " sheetId="6" r:id="rId6"/>
    <sheet name="CONCENTRADO" sheetId="7" r:id="rId7"/>
    <sheet name="Hoja6" sheetId="8" r:id="rId8"/>
  </sheets>
  <externalReferences>
    <externalReference r:id="rId9"/>
    <externalReference r:id="rId10"/>
  </externalReferences>
  <definedNames>
    <definedName name="_xlnm._FilterDatabase" localSheetId="5" hidden="1">'DICIEMBRE '!$A$1:$O$13</definedName>
    <definedName name="_xlnm._FilterDatabase" localSheetId="4" hidden="1">'NOVIEMBRE '!$A$1:$O$13</definedName>
    <definedName name="_xlnm._FilterDatabase" localSheetId="3" hidden="1">OCTUBRE!$A$1:$O$17</definedName>
    <definedName name="_xlnm._FilterDatabase" localSheetId="2" hidden="1">SEPTIEMBRE!$A$1:$H$18</definedName>
    <definedName name="_xlnm.Print_Area" localSheetId="1">'REMANENTE AGOSTO '!$A$2:$E$24</definedName>
    <definedName name="_xlnm.Print_Area" localSheetId="0">'REMANENTE JULIO  '!$A$2:$E$26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6" i="4" l="1"/>
  <c r="D42" i="4"/>
  <c r="B11" i="7"/>
  <c r="B5" i="7"/>
  <c r="E8" i="7"/>
  <c r="B8" i="7"/>
  <c r="D36" i="4"/>
  <c r="B29" i="4"/>
  <c r="D29" i="4"/>
  <c r="D27" i="4"/>
  <c r="B28" i="4"/>
  <c r="D21" i="4"/>
  <c r="B25" i="6" l="1"/>
  <c r="D25" i="6"/>
  <c r="D20" i="6"/>
  <c r="D23" i="5"/>
  <c r="D18" i="5"/>
  <c r="D15" i="5"/>
  <c r="E36" i="3"/>
  <c r="E27" i="3"/>
  <c r="C22" i="3"/>
  <c r="D27" i="6" l="1"/>
  <c r="B27" i="6"/>
  <c r="C42" i="3"/>
  <c r="C36" i="3"/>
  <c r="E29" i="3"/>
  <c r="C29" i="3"/>
  <c r="C21" i="2"/>
  <c r="E16" i="2"/>
  <c r="C16" i="2"/>
  <c r="E9" i="2"/>
  <c r="C9" i="2"/>
  <c r="E18" i="1"/>
  <c r="C18" i="1"/>
  <c r="E11" i="1"/>
  <c r="C11" i="1"/>
  <c r="E7" i="7" l="1"/>
  <c r="B7" i="7"/>
  <c r="D32" i="6" l="1"/>
  <c r="B32" i="6"/>
  <c r="D39" i="4"/>
  <c r="B39" i="4"/>
  <c r="E39" i="3"/>
  <c r="C39" i="3"/>
  <c r="E18" i="2"/>
  <c r="C18" i="2"/>
  <c r="E20" i="1"/>
  <c r="C20" i="1"/>
  <c r="E23" i="1"/>
  <c r="C28" i="3"/>
  <c r="E10" i="7" l="1"/>
  <c r="B10" i="7"/>
  <c r="B26" i="6"/>
  <c r="B24" i="5"/>
  <c r="D25" i="5"/>
  <c r="D32" i="5" s="1"/>
  <c r="D36" i="5" s="1"/>
  <c r="E9" i="7" l="1"/>
  <c r="B23" i="5"/>
  <c r="B25" i="5" s="1"/>
  <c r="B9" i="7" l="1"/>
  <c r="B5" i="8"/>
  <c r="E18" i="7" l="1"/>
  <c r="E17" i="7"/>
  <c r="E16" i="7"/>
  <c r="B18" i="7"/>
  <c r="E6" i="7"/>
  <c r="D15" i="6"/>
  <c r="D33" i="6" l="1"/>
  <c r="D31" i="5"/>
  <c r="E19" i="7" s="1"/>
  <c r="B31" i="5"/>
  <c r="B19" i="7" l="1"/>
  <c r="B32" i="5"/>
  <c r="B36" i="5" s="1"/>
  <c r="D37" i="5"/>
  <c r="D38" i="5" s="1"/>
  <c r="D39" i="5" s="1"/>
  <c r="B8" i="8" s="1"/>
  <c r="D34" i="6"/>
  <c r="D35" i="6" s="1"/>
  <c r="B9" i="8" s="1"/>
  <c r="B27" i="4" l="1"/>
  <c r="D40" i="4" l="1"/>
  <c r="D35" i="4"/>
  <c r="B35" i="4"/>
  <c r="E35" i="3"/>
  <c r="E40" i="3" s="1"/>
  <c r="C40" i="3"/>
  <c r="C41" i="3" s="1"/>
  <c r="C35" i="3"/>
  <c r="D6" i="8" l="1"/>
  <c r="D41" i="4"/>
  <c r="B7" i="8" s="1"/>
  <c r="E41" i="3"/>
  <c r="E42" i="3" l="1"/>
  <c r="B6" i="8" s="1"/>
  <c r="C27" i="3"/>
  <c r="E21" i="2" l="1"/>
  <c r="E20" i="2"/>
  <c r="E19" i="2"/>
  <c r="E15" i="2"/>
  <c r="E17" i="1"/>
  <c r="E15" i="7" s="1"/>
  <c r="E21" i="7" s="1"/>
  <c r="E21" i="1" l="1"/>
  <c r="E5" i="7"/>
  <c r="E11" i="7" s="1"/>
  <c r="E22" i="7" s="1"/>
  <c r="E24" i="7" s="1"/>
  <c r="E25" i="7" s="1"/>
  <c r="E26" i="7" s="1"/>
  <c r="E27" i="7" s="1"/>
  <c r="E22" i="1"/>
  <c r="B4" i="8" s="1"/>
  <c r="B11" i="8" l="1"/>
  <c r="B33" i="6" l="1"/>
  <c r="B37" i="5"/>
  <c r="B17" i="7"/>
  <c r="B40" i="4"/>
  <c r="K15" i="4"/>
  <c r="J15" i="4"/>
  <c r="I15" i="4"/>
  <c r="H15" i="4"/>
  <c r="G15" i="4"/>
  <c r="F15" i="4"/>
  <c r="E15" i="4"/>
  <c r="C15" i="4"/>
  <c r="B15" i="4"/>
  <c r="B42" i="4" l="1"/>
  <c r="B34" i="6"/>
  <c r="B35" i="6" s="1"/>
  <c r="D9" i="8" s="1"/>
  <c r="B38" i="5"/>
  <c r="B39" i="5" s="1"/>
  <c r="D8" i="8" s="1"/>
  <c r="B41" i="4"/>
  <c r="D7" i="8" l="1"/>
  <c r="C15" i="2"/>
  <c r="B16" i="7" s="1"/>
  <c r="C8" i="2"/>
  <c r="C7" i="2"/>
  <c r="C17" i="1"/>
  <c r="B15" i="7" s="1"/>
  <c r="C10" i="1"/>
  <c r="C9" i="1"/>
  <c r="C8" i="1"/>
  <c r="C7" i="1"/>
  <c r="B21" i="7" l="1"/>
  <c r="B6" i="7"/>
  <c r="B22" i="7" l="1"/>
  <c r="B24" i="7" s="1"/>
  <c r="B25" i="7" s="1"/>
  <c r="B26" i="7" s="1"/>
  <c r="B27" i="7" s="1"/>
  <c r="C21" i="1"/>
  <c r="C19" i="2"/>
  <c r="C22" i="1" l="1"/>
  <c r="C23" i="1" s="1"/>
  <c r="D4" i="8" s="1"/>
  <c r="C20" i="2"/>
  <c r="D5" i="8" l="1"/>
  <c r="D11" i="8" s="1"/>
</calcChain>
</file>

<file path=xl/comments1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2.xml><?xml version="1.0" encoding="utf-8"?>
<comments xmlns="http://schemas.openxmlformats.org/spreadsheetml/2006/main">
  <authors>
    <author>90957229</author>
  </authors>
  <commentList>
    <comment ref="D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3.xml><?xml version="1.0" encoding="utf-8"?>
<comments xmlns="http://schemas.openxmlformats.org/spreadsheetml/2006/main">
  <authors>
    <author>90957229</author>
  </authors>
  <commentList>
    <comment ref="D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4.xml><?xml version="1.0" encoding="utf-8"?>
<comments xmlns="http://schemas.openxmlformats.org/spreadsheetml/2006/main">
  <authors>
    <author>90957229</author>
  </authors>
  <commentList>
    <comment ref="D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<sst xmlns="http://schemas.openxmlformats.org/spreadsheetml/2006/main" count="759" uniqueCount="287">
  <si>
    <t>INSTITUTO TECNOLOGICO DE LA CONSTRUCCIÓN.</t>
  </si>
  <si>
    <t>DEPOSITOS MAESTRIAS</t>
  </si>
  <si>
    <t>MVIBN-6  2018 IRAPUATO</t>
  </si>
  <si>
    <t>MCVT-3 2018 LEÓN</t>
  </si>
  <si>
    <t>MAC-14 2019 LEÓN</t>
  </si>
  <si>
    <t>MCVT-4 2019 LEÓN</t>
  </si>
  <si>
    <t>TOTAL GENERAL DELEGACIÓN</t>
  </si>
  <si>
    <t>COSTOS MAESTRIAS</t>
  </si>
  <si>
    <t xml:space="preserve">MATERIA </t>
  </si>
  <si>
    <t>ADMON DE  FINANZAS</t>
  </si>
  <si>
    <t xml:space="preserve">TOTAL 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</si>
  <si>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</si>
  <si>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</si>
  <si>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</si>
  <si>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</si>
  <si>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</si>
  <si>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 xml:space="preserve"> </t>
  </si>
  <si>
    <t xml:space="preserve">TECNICAS DE INVESTIGACION  APLICADAS </t>
  </si>
  <si>
    <t>ADMON DE  RECURSOS HUMANOS</t>
  </si>
  <si>
    <t xml:space="preserve">CONCEPTO </t>
  </si>
  <si>
    <t>FACTURA</t>
  </si>
  <si>
    <t>MAESTRIA</t>
  </si>
  <si>
    <t>MCVT</t>
  </si>
  <si>
    <t>MENSUALIDAD</t>
  </si>
  <si>
    <t>MAC</t>
  </si>
  <si>
    <t>MESUALIDAD</t>
  </si>
  <si>
    <t>PAGO RECIBIDO DE BBVA BANCOMER</t>
  </si>
  <si>
    <t>INSCRIPCION</t>
  </si>
  <si>
    <t>SEMESTRE</t>
  </si>
  <si>
    <t>PAGO RECIBIDO DE BAJIO POR ORDEN DE  GRUPO CONSTRUCTOR</t>
  </si>
  <si>
    <t>PAGO RECIBIDO DE BANORTE/IXE</t>
  </si>
  <si>
    <t>DEPOSITO DE 2409193 SUC.</t>
  </si>
  <si>
    <t>DEPOSITO DE SUC.</t>
  </si>
  <si>
    <t>MACVT</t>
  </si>
  <si>
    <t>DEPOSITO DE SUC. PLAZA</t>
  </si>
  <si>
    <t xml:space="preserve">0384000019093020191001000000000032430084085900780004346505000007046478403301016GTO              0000190930Roberto Carlos de Alba    </t>
  </si>
  <si>
    <t>0000190930</t>
  </si>
  <si>
    <t>20191001</t>
  </si>
  <si>
    <t>0859</t>
  </si>
  <si>
    <t>0078</t>
  </si>
  <si>
    <t>000434</t>
  </si>
  <si>
    <t>6505000007046478</t>
  </si>
  <si>
    <t xml:space="preserve">403301016GTO              </t>
  </si>
  <si>
    <t xml:space="preserve">Roberto Carlos de Alba </t>
  </si>
  <si>
    <t xml:space="preserve">0384000000000020191017000000000050525084449500030032546505000007046478403301016GTO              0000000000403301016GTO31            </t>
  </si>
  <si>
    <t>0000000000</t>
  </si>
  <si>
    <t>20191017</t>
  </si>
  <si>
    <t>4495</t>
  </si>
  <si>
    <t>0003</t>
  </si>
  <si>
    <t>003254</t>
  </si>
  <si>
    <t xml:space="preserve">403301016GTO31         </t>
  </si>
  <si>
    <t xml:space="preserve">0384000000000020191017000000000036000084437900038637636505000007046478403301016GTO              0000000000403301016GTO31            </t>
  </si>
  <si>
    <t>4379</t>
  </si>
  <si>
    <t>863763</t>
  </si>
  <si>
    <t xml:space="preserve">0384000021101920191021000000000057937584085900781731666505000007046478403301016GTO              0000211019PAGO MAESTRIA REFERENCI   </t>
  </si>
  <si>
    <t>0000211019</t>
  </si>
  <si>
    <t>20191021</t>
  </si>
  <si>
    <t>173166</t>
  </si>
  <si>
    <t>PAGO MAESTRIA REFERENCI</t>
  </si>
  <si>
    <t xml:space="preserve">0384000403301120191015000000000034500084085900785544256505000007046478403301016GTO              00040330114033011016GTO31 SANCHEZ   </t>
  </si>
  <si>
    <t>0004033011</t>
  </si>
  <si>
    <t>20191015</t>
  </si>
  <si>
    <t>554425</t>
  </si>
  <si>
    <t>4033011016GTO31 SANCHEZ</t>
  </si>
  <si>
    <t xml:space="preserve">0384000403301120191003000000000032430084085900781253846505000007046478403301016GTO              00040330114033011016GTO31 LOPEZ O   </t>
  </si>
  <si>
    <t>20191003</t>
  </si>
  <si>
    <t>125384</t>
  </si>
  <si>
    <t>4033011016GTO31 LOPEZ O</t>
  </si>
  <si>
    <t xml:space="preserve">0384000403301020191011000000000034500084085900782422486505000007046478403301016GTO              0004033010LUIS DANIEL ARCIGA RAMI   </t>
  </si>
  <si>
    <t>0004033010</t>
  </si>
  <si>
    <t>20191011</t>
  </si>
  <si>
    <t>242248</t>
  </si>
  <si>
    <t>LUIS DANIEL ARCIGA RAMI</t>
  </si>
  <si>
    <t xml:space="preserve">0384000000000020191004000000000032430084092800716832976505000007046478403301016GTO              0000000000403301016GTO31            </t>
  </si>
  <si>
    <t>20191004</t>
  </si>
  <si>
    <t>0928</t>
  </si>
  <si>
    <t>0071</t>
  </si>
  <si>
    <t>683297</t>
  </si>
  <si>
    <t xml:space="preserve">0384000008101920191008000000000057937584085900781149406505000007046478403301016GTO              0000081019COL MAESTRIA SEP 403301   </t>
  </si>
  <si>
    <t>0000081019</t>
  </si>
  <si>
    <t>20191008</t>
  </si>
  <si>
    <t>114940</t>
  </si>
  <si>
    <t>COL MAESTRIA SEP 403301</t>
  </si>
  <si>
    <t xml:space="preserve">0384000403301020191028000000000039450084085900789938956505000007046478403301016GTO              0004033010403301016GTO31LUIS DANI   </t>
  </si>
  <si>
    <t>20191028</t>
  </si>
  <si>
    <t>993895</t>
  </si>
  <si>
    <t>403301016GTO31LUIS DANI</t>
  </si>
  <si>
    <t xml:space="preserve">0384000005101920191007000000000032500084085900787255606505000007046478403301016GTO              0000051019403301016GTO31 DIANA FE   </t>
  </si>
  <si>
    <t>0000051019</t>
  </si>
  <si>
    <t>20191007</t>
  </si>
  <si>
    <t>725560</t>
  </si>
  <si>
    <t>403301016GTO31 DIANA FE</t>
  </si>
  <si>
    <t xml:space="preserve">0384000403301020191007000000000032430084085900787658826505000007046478403301016GTO              0004033010octubre 403301016GTO31    </t>
  </si>
  <si>
    <t>765882</t>
  </si>
  <si>
    <t xml:space="preserve">octubre 403301016GTO31 </t>
  </si>
  <si>
    <t xml:space="preserve">0384000116780020191002000000000014500084085900785543156505000007046478403301016GTO              0001167800403301016GTO31 MARCOS R   </t>
  </si>
  <si>
    <t>0001167800</t>
  </si>
  <si>
    <t>20191002</t>
  </si>
  <si>
    <t>554315</t>
  </si>
  <si>
    <t>403301016GTO31 MARCOS R</t>
  </si>
  <si>
    <t xml:space="preserve">0384000000000020191031000000000100000084087000716807976505000007046478403301016GTO              0000000000403301016GTO31            </t>
  </si>
  <si>
    <t>MODULO</t>
  </si>
  <si>
    <t xml:space="preserve">0384000000052420191002000000000010000084085900786104436505000007046478403301016GTO              0000000524PAGO DE TITULACION        </t>
  </si>
  <si>
    <t>0000000524</t>
  </si>
  <si>
    <t>610443</t>
  </si>
  <si>
    <t xml:space="preserve">PAGO DE TITULACION     </t>
  </si>
  <si>
    <t xml:space="preserve">038400151020192019101500000000011167508405190071146214                                                                              </t>
  </si>
  <si>
    <t>0015102019</t>
  </si>
  <si>
    <t>0519</t>
  </si>
  <si>
    <t>146214</t>
  </si>
  <si>
    <t>REFERENCIA DEL MOVIMIENTO</t>
  </si>
  <si>
    <t>FECHA DE OPERACIÓN DEL MOVIMIENTO</t>
  </si>
  <si>
    <t xml:space="preserve">IMPORTE TOTAL DEL MOVIMIENTO 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</si>
  <si>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</si>
  <si>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</si>
  <si>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</si>
  <si>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</si>
  <si>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</si>
  <si>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</si>
  <si>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</si>
  <si>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>CONCEPTO</t>
  </si>
  <si>
    <t xml:space="preserve">MAESTRIA </t>
  </si>
  <si>
    <t xml:space="preserve">0384000403301120191115000000000034500084085900785546726505000007046478403301016GTO              00040330114033011016GTO31 LOPEZ O   </t>
  </si>
  <si>
    <t>20191115</t>
  </si>
  <si>
    <t>554672</t>
  </si>
  <si>
    <t xml:space="preserve">0384000403301120191115000000000034500084085900785589286505000007046478403301016GTO              00040330114033011016GTO31 SANCHEZ   </t>
  </si>
  <si>
    <t>558928</t>
  </si>
  <si>
    <t xml:space="preserve">0384000041119020191104000000000032500084085900789295096505000007046478403301016GTO              0000411190DIANA FERNANDA LOREDO N   </t>
  </si>
  <si>
    <t>0000411190</t>
  </si>
  <si>
    <t>20191104</t>
  </si>
  <si>
    <t>929509</t>
  </si>
  <si>
    <t>DIANA FERNANDA LOREDO N</t>
  </si>
  <si>
    <t xml:space="preserve">0384000004111920191104000000000014500084085900780741016505000007046478403301016GTO              0000041119403301016GTO31 MARCOS G   </t>
  </si>
  <si>
    <t>0000041119</t>
  </si>
  <si>
    <t>074101</t>
  </si>
  <si>
    <t>403301016GTO31 MARCOS G</t>
  </si>
  <si>
    <t xml:space="preserve">0384000019110520191105000000000032430084085900780263246505000007046478403301016GTO              0000191105imer geovani sanchez ri   </t>
  </si>
  <si>
    <t>0000191105</t>
  </si>
  <si>
    <t>20191105</t>
  </si>
  <si>
    <t>026324</t>
  </si>
  <si>
    <t>imer geovani sanchez ri</t>
  </si>
  <si>
    <t xml:space="preserve">0384000403301020191105000000000032430084085900780294616505000007046478403301016GTO              0004033010Roberto del Alba Serran   </t>
  </si>
  <si>
    <t>029461</t>
  </si>
  <si>
    <t>Roberto del Alba Serran</t>
  </si>
  <si>
    <t xml:space="preserve">0384000403301020191108000000000034500084085900781218226505000007046478403301016GTO              0004033010pago nov 403301016GTO31   </t>
  </si>
  <si>
    <t>20191108</t>
  </si>
  <si>
    <t>121822</t>
  </si>
  <si>
    <t>pago nov 403301016GTO31</t>
  </si>
  <si>
    <t xml:space="preserve">0384000022111920191122000000000057937584085900787979526505000007046478403301016GTO              0000221119PAGO MAESTRIA REFERENCI   </t>
  </si>
  <si>
    <t>0000221119</t>
  </si>
  <si>
    <t>20191122</t>
  </si>
  <si>
    <t>797952</t>
  </si>
  <si>
    <t xml:space="preserve">038400000711192019110700000000003450008405190071080003                                                                              </t>
  </si>
  <si>
    <t>0000071119</t>
  </si>
  <si>
    <t>20191107</t>
  </si>
  <si>
    <t>080003</t>
  </si>
  <si>
    <t>GTO</t>
  </si>
  <si>
    <t xml:space="preserve">038419021693122019111500000000003450008481990002359559                                                                              </t>
  </si>
  <si>
    <t>1902169312</t>
  </si>
  <si>
    <t>8199</t>
  </si>
  <si>
    <t>359559</t>
  </si>
  <si>
    <t xml:space="preserve">038400831025112019110400000000003200008404750006050732                                                                              </t>
  </si>
  <si>
    <t>0083102511</t>
  </si>
  <si>
    <t>0475</t>
  </si>
  <si>
    <t>050732</t>
  </si>
  <si>
    <t xml:space="preserve">038400831025112019110500000000005375008491130004919790                                                                              </t>
  </si>
  <si>
    <t>9113</t>
  </si>
  <si>
    <t>919790</t>
  </si>
  <si>
    <t xml:space="preserve">0384000403301020191202000000000032430084085900789400216505000007046478403301016GTO              0004033010Imer Geovani Sanchez Ri   </t>
  </si>
  <si>
    <t>20191202</t>
  </si>
  <si>
    <t>940021</t>
  </si>
  <si>
    <t>Imer Geovani Sanchez Ri</t>
  </si>
  <si>
    <t xml:space="preserve">0384000403301020191206000000000034500084085900781131646505000007046478403301016GTO              0004033010Pago Dic 403301016GTO31   </t>
  </si>
  <si>
    <t>20191206</t>
  </si>
  <si>
    <t>113164</t>
  </si>
  <si>
    <t>Pago Dic 403301016GTO31</t>
  </si>
  <si>
    <t xml:space="preserve">0384000403301020191206000000000039450084085900783669426505000007046478403301016GTO              0004033010LUIS DANIEL ARCIGA RAMI   </t>
  </si>
  <si>
    <t>366942</t>
  </si>
  <si>
    <t xml:space="preserve">0384000019120320191203000000000032430084085900784014636505000007046478403301016GTO              0000191203Roberto Carlos de Alba    </t>
  </si>
  <si>
    <t>0000191203</t>
  </si>
  <si>
    <t>20191203</t>
  </si>
  <si>
    <t>401463</t>
  </si>
  <si>
    <t xml:space="preserve">0384000403301120191205000000000032430084085900781662956505000007046478403301016GTO              00040330114033011016GTO31 LOPEZ O   </t>
  </si>
  <si>
    <t>20191205</t>
  </si>
  <si>
    <t>166295</t>
  </si>
  <si>
    <t xml:space="preserve">0384000403301120191205000000000032430084085900781675226505000007046478403301016GTO              00040330114033011016GTO31 SANCHEZ   </t>
  </si>
  <si>
    <t>167522</t>
  </si>
  <si>
    <t xml:space="preserve">0384000000000020191205000000000032430084092800037110026505000007046478403301016GTO              0000000000403301016GTO31            </t>
  </si>
  <si>
    <t>711002</t>
  </si>
  <si>
    <t xml:space="preserve">0384000005121920191205000000000014500084085900785444946505000007046478403301016GTO              0000051219403301016GTO31 MARCOS G   </t>
  </si>
  <si>
    <t>0000051219</t>
  </si>
  <si>
    <t>544494</t>
  </si>
  <si>
    <t xml:space="preserve">0384000051219020191205000000000032500084085900785799956505000007046478403301016GTO              0000512190403301016GTO31 DIANA F    </t>
  </si>
  <si>
    <t>0000512190</t>
  </si>
  <si>
    <t>579995</t>
  </si>
  <si>
    <t xml:space="preserve">403301016GTO31 DIANA F </t>
  </si>
  <si>
    <t xml:space="preserve">0384000000000020191211000000000037800084016400017802396505000007046478403301016GTO              0000000000403301016GTO31            </t>
  </si>
  <si>
    <t>20191211</t>
  </si>
  <si>
    <t>0164</t>
  </si>
  <si>
    <t>0001</t>
  </si>
  <si>
    <t>780239</t>
  </si>
  <si>
    <t xml:space="preserve">0384000000000020191211000000000034500084016400017797966505000007046478403301016GTO              0000000000403301016GTO31            </t>
  </si>
  <si>
    <t>779796</t>
  </si>
  <si>
    <t xml:space="preserve">0384000006825020191231000000000303150084085900783789166505000007046478403301016GTO              0000068250pago semestre maestria    </t>
  </si>
  <si>
    <t xml:space="preserve">COLEGIATURA </t>
  </si>
  <si>
    <t>0000068250</t>
  </si>
  <si>
    <t>20191231</t>
  </si>
  <si>
    <t>378916</t>
  </si>
  <si>
    <t xml:space="preserve">pago semestre maestria </t>
  </si>
  <si>
    <t>DEPOSITO DE SUC. GLORIETA DEL</t>
  </si>
  <si>
    <t>PAGO RECIBIDO DE BAJIO POR</t>
  </si>
  <si>
    <t xml:space="preserve"> DEPOSITO DE SUC.BCA.ELECTRONICA  MEX.</t>
  </si>
  <si>
    <t>DEPOSITO DE 160083102511 SUC.</t>
  </si>
  <si>
    <t xml:space="preserve">MAC-14 2019 LEÓN MOD </t>
  </si>
  <si>
    <t xml:space="preserve">ANALISIS MAESTRIAS SEDE GUANAJUATO DE JULIO A DICIEMBRE </t>
  </si>
  <si>
    <t>JULIO</t>
  </si>
  <si>
    <t xml:space="preserve">AGOSTO </t>
  </si>
  <si>
    <t xml:space="preserve">SEPTIEMBRE </t>
  </si>
  <si>
    <t xml:space="preserve">OCTUBRE </t>
  </si>
  <si>
    <t>NOVIEMBRE</t>
  </si>
  <si>
    <t xml:space="preserve">DICIEMBRE </t>
  </si>
  <si>
    <t xml:space="preserve">CAMARA MEXICANA DE LA INDUSTRIA DE LA CONSTRUCCION </t>
  </si>
  <si>
    <t xml:space="preserve">DELEGACIÓN GUANAJUATO </t>
  </si>
  <si>
    <t>SEPTIEMBRE</t>
  </si>
  <si>
    <t>OCTUBRE</t>
  </si>
  <si>
    <t>DICIEMBRE</t>
  </si>
  <si>
    <t xml:space="preserve">ITC GUANAJUATO </t>
  </si>
  <si>
    <t>PNT</t>
  </si>
  <si>
    <t>ITC OF. CENTRALES *</t>
  </si>
  <si>
    <t>* CIFRAS CONCILIADAS CON ESTADO DE CUENTA ITC OFICINAS CENTRALES</t>
  </si>
  <si>
    <t xml:space="preserve">COSTOS POR PODULO 48,000 ITC Y 20,000 MAESTRO LOCAL </t>
  </si>
  <si>
    <t xml:space="preserve">DELEGACIÓN GTO </t>
  </si>
  <si>
    <t xml:space="preserve">SANCHEZ RIVERA IMER GEOVANI </t>
  </si>
  <si>
    <t xml:space="preserve">ALUMNO </t>
  </si>
  <si>
    <t>LOREDO NEGRETE DIANA FERNANDA</t>
  </si>
  <si>
    <t>VEGA AGUILAR MAYRA GUADALUPE</t>
  </si>
  <si>
    <t>RODRIGUEZ RODRIGUEZ JUAN MARCOS</t>
  </si>
  <si>
    <t xml:space="preserve">NEGRETE NEGRETE SALVADOR </t>
  </si>
  <si>
    <t xml:space="preserve">FLORES RABAGO ANDREA </t>
  </si>
  <si>
    <t>ESTRADA SALAS JORGE HUGO</t>
  </si>
  <si>
    <t xml:space="preserve">RAMIREZ VILLALVAZO DIEGO </t>
  </si>
  <si>
    <t xml:space="preserve">ANDRADE GALVAN FERNANDO </t>
  </si>
  <si>
    <t xml:space="preserve">SANCHEZ ZUÑIGA MARIA ESTHER </t>
  </si>
  <si>
    <t xml:space="preserve">LOPEZ OLAEZ JORGE LUIS </t>
  </si>
  <si>
    <t xml:space="preserve">TORRES GRANADOS RAFAEL </t>
  </si>
  <si>
    <t xml:space="preserve">RESENDIZ MARQUEZ MARIA GUADALUPE </t>
  </si>
  <si>
    <t xml:space="preserve">GONZALEZ MARQUEZ VIANEY PAULINA </t>
  </si>
  <si>
    <t xml:space="preserve">ITC </t>
  </si>
  <si>
    <t xml:space="preserve">DELEGACION GTO </t>
  </si>
  <si>
    <t>ITC</t>
  </si>
  <si>
    <t xml:space="preserve">DE ALBA SERRANO ROBERTO CARLOS </t>
  </si>
  <si>
    <t xml:space="preserve">RODRIGUEZ RODRIGUEZ JUAN MARCOS </t>
  </si>
  <si>
    <t xml:space="preserve">ARCIGA RAMIREZ LUIS DANIEL </t>
  </si>
  <si>
    <t xml:space="preserve">RAMIREZ SALAZAR FERNANDO </t>
  </si>
  <si>
    <t xml:space="preserve">SANCHEZ ZUÑIGA MARTHA ESTHER </t>
  </si>
  <si>
    <t>SANCHEZ RIVERA IMER GEOVANI</t>
  </si>
  <si>
    <t xml:space="preserve">RESENDIZ RAMIREZ NOE </t>
  </si>
  <si>
    <t xml:space="preserve">LOREDO NEGRETE DIANA FERNANDA </t>
  </si>
  <si>
    <t>YOCUPICIO CHAVEZ ALDO ULISES</t>
  </si>
  <si>
    <t xml:space="preserve">NO CONSIDERADOS </t>
  </si>
  <si>
    <t>CTA 715</t>
  </si>
  <si>
    <t xml:space="preserve">ADMON DE EMPRESAS </t>
  </si>
  <si>
    <t xml:space="preserve">GEOTECNIA II </t>
  </si>
  <si>
    <t xml:space="preserve">HUICHAPA NAVARRO RAMON OLIVO </t>
  </si>
  <si>
    <t>ALUMNO</t>
  </si>
  <si>
    <t>DE ALBA SERRANO ROBERTO CARLOS</t>
  </si>
  <si>
    <t xml:space="preserve">GARCIA MARTINEZ ALEJANDRA CELINA </t>
  </si>
  <si>
    <t>JUAN CARLOS VILLANUEVA VARGAS  INSCRIPCION MAESTRIA</t>
  </si>
  <si>
    <t xml:space="preserve">RAMIREZ SALAZAR FERNANDO  FACT 14581   MCVT </t>
  </si>
  <si>
    <t>HUICHAPA NAVARRO RAMON OLIVO MCVT</t>
  </si>
  <si>
    <t xml:space="preserve"> DISEÑO Y CONSTRUCCION DE PAVIMENTOS DE CONCRETO HIDRAULICO </t>
  </si>
  <si>
    <t xml:space="preserve">NORMATIVIDAD Y CALIDAD </t>
  </si>
  <si>
    <t>MCVT-4 2019 LEÓN MOD</t>
  </si>
  <si>
    <t xml:space="preserve">PLANEACION PROGRAMACION Y CONTROL DE PROYECTO </t>
  </si>
  <si>
    <t xml:space="preserve">SEMINARIO DE TESIS </t>
  </si>
  <si>
    <t xml:space="preserve">JULIO </t>
  </si>
  <si>
    <t xml:space="preserve">DEPOSITOS MAESTRIAS </t>
  </si>
  <si>
    <t>MAC-14 2019 LEÓN MOD</t>
  </si>
  <si>
    <t xml:space="preserve">ANALISIS MAESTRIA SEDE            </t>
  </si>
  <si>
    <t xml:space="preserve">ANALISIS MAESTRIA SEDE             </t>
  </si>
  <si>
    <t xml:space="preserve">TOTAL GENERAL DELEGACION </t>
  </si>
  <si>
    <t xml:space="preserve">MCVT-4 2019 LEÓN MOD </t>
  </si>
  <si>
    <t xml:space="preserve">DEPOSITOS NO CONSIDERADOS </t>
  </si>
  <si>
    <t>TOTAL</t>
  </si>
  <si>
    <t xml:space="preserve">TOTAL GENERAL </t>
  </si>
  <si>
    <t>(MATERIA ITC)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</si>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</sst>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 Unicode MS"/>
      <family val="2"/>
    </font>
    <font>
      <sz val="8"/>
      <name val="Arial Unicode MS"/>
      <family val="2"/>
    </font>
    <font>
      <b/>
      <sz val="7"/>
      <color rgb="FFFF0000"/>
      <name val="Arial Unicode MS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49" fontId="4" fillId="0" borderId="0" xfId="1" applyNumberFormat="1" applyFont="1"/>
    <xf numFmtId="4" fontId="5" fillId="0" borderId="0" xfId="1" applyNumberFormat="1" applyFont="1"/>
    <xf numFmtId="4" fontId="0" fillId="0" borderId="1" xfId="0" applyNumberFormat="1" applyBorder="1"/>
    <xf numFmtId="4" fontId="1" fillId="0" borderId="0" xfId="0" applyNumberFormat="1" applyFont="1"/>
    <xf numFmtId="0" fontId="0" fillId="0" borderId="0" xfId="0" applyAlignment="1">
      <alignment horizontal="left" vertical="top"/>
    </xf>
    <xf numFmtId="49" fontId="9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49" fontId="2" fillId="4" borderId="5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Border="1"/>
    <xf numFmtId="4" fontId="0" fillId="0" borderId="6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4" fontId="0" fillId="0" borderId="9" xfId="0" applyNumberFormat="1" applyBorder="1"/>
    <xf numFmtId="4" fontId="0" fillId="0" borderId="10" xfId="0" applyNumberFormat="1" applyBorder="1"/>
    <xf numFmtId="4" fontId="1" fillId="0" borderId="0" xfId="0" applyNumberFormat="1" applyFont="1" applyBorder="1"/>
    <xf numFmtId="0" fontId="0" fillId="0" borderId="1" xfId="0" applyBorder="1"/>
    <xf numFmtId="0" fontId="7" fillId="0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top"/>
    </xf>
    <xf numFmtId="164" fontId="15" fillId="2" borderId="4" xfId="0" applyNumberFormat="1" applyFont="1" applyFill="1" applyBorder="1" applyAlignment="1">
      <alignment horizontal="right"/>
    </xf>
    <xf numFmtId="4" fontId="16" fillId="2" borderId="4" xfId="0" applyNumberFormat="1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top"/>
    </xf>
    <xf numFmtId="0" fontId="16" fillId="2" borderId="4" xfId="0" applyFont="1" applyFill="1" applyBorder="1" applyAlignment="1">
      <alignment horizontal="left" vertical="top"/>
    </xf>
    <xf numFmtId="0" fontId="16" fillId="2" borderId="8" xfId="0" applyFont="1" applyFill="1" applyBorder="1" applyAlignment="1">
      <alignment horizontal="left" vertical="top"/>
    </xf>
    <xf numFmtId="0" fontId="0" fillId="2" borderId="4" xfId="0" applyFill="1" applyBorder="1"/>
    <xf numFmtId="164" fontId="15" fillId="2" borderId="4" xfId="0" applyNumberFormat="1" applyFont="1" applyFill="1" applyBorder="1"/>
    <xf numFmtId="164" fontId="15" fillId="2" borderId="4" xfId="0" applyNumberFormat="1" applyFont="1" applyFill="1" applyBorder="1" applyAlignment="1">
      <alignment horizontal="right" vertical="center"/>
    </xf>
    <xf numFmtId="4" fontId="15" fillId="2" borderId="4" xfId="0" applyNumberFormat="1" applyFont="1" applyFill="1" applyBorder="1" applyAlignment="1">
      <alignment horizontal="right" vertical="center"/>
    </xf>
    <xf numFmtId="0" fontId="15" fillId="2" borderId="4" xfId="1" applyFont="1" applyFill="1" applyBorder="1" applyAlignment="1">
      <alignment horizontal="right"/>
    </xf>
    <xf numFmtId="0" fontId="14" fillId="2" borderId="4" xfId="1" applyFont="1" applyFill="1" applyBorder="1"/>
    <xf numFmtId="0" fontId="14" fillId="2" borderId="8" xfId="1" applyFont="1" applyFill="1" applyBorder="1"/>
    <xf numFmtId="0" fontId="15" fillId="2" borderId="4" xfId="1" applyFont="1" applyFill="1" applyBorder="1"/>
    <xf numFmtId="0" fontId="15" fillId="2" borderId="8" xfId="1" applyFont="1" applyFill="1" applyBorder="1"/>
    <xf numFmtId="0" fontId="0" fillId="2" borderId="4" xfId="0" applyFont="1" applyFill="1" applyBorder="1"/>
    <xf numFmtId="0" fontId="0" fillId="2" borderId="8" xfId="0" applyFont="1" applyFill="1" applyBorder="1"/>
    <xf numFmtId="4" fontId="0" fillId="0" borderId="0" xfId="0" applyNumberForma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0" fillId="0" borderId="0" xfId="0" applyNumberFormat="1" applyFill="1"/>
    <xf numFmtId="49" fontId="0" fillId="2" borderId="4" xfId="0" applyNumberFormat="1" applyFill="1" applyBorder="1" applyAlignment="1">
      <alignment horizontal="left"/>
    </xf>
    <xf numFmtId="49" fontId="0" fillId="2" borderId="4" xfId="0" applyNumberFormat="1" applyFill="1" applyBorder="1"/>
    <xf numFmtId="2" fontId="0" fillId="2" borderId="4" xfId="0" applyNumberFormat="1" applyFill="1" applyBorder="1"/>
    <xf numFmtId="0" fontId="7" fillId="2" borderId="4" xfId="0" applyFont="1" applyFill="1" applyBorder="1"/>
    <xf numFmtId="0" fontId="7" fillId="2" borderId="8" xfId="0" applyFont="1" applyFill="1" applyBorder="1"/>
    <xf numFmtId="0" fontId="0" fillId="2" borderId="0" xfId="0" applyFill="1"/>
    <xf numFmtId="0" fontId="0" fillId="2" borderId="8" xfId="0" applyFill="1" applyBorder="1"/>
    <xf numFmtId="49" fontId="2" fillId="7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12" fillId="8" borderId="4" xfId="0" applyNumberFormat="1" applyFont="1" applyFill="1" applyBorder="1" applyAlignment="1">
      <alignment horizontal="left"/>
    </xf>
    <xf numFmtId="49" fontId="12" fillId="2" borderId="4" xfId="0" applyNumberFormat="1" applyFont="1" applyFill="1" applyBorder="1"/>
    <xf numFmtId="2" fontId="12" fillId="2" borderId="4" xfId="0" applyNumberFormat="1" applyFont="1" applyFill="1" applyBorder="1"/>
    <xf numFmtId="0" fontId="12" fillId="2" borderId="4" xfId="0" applyFont="1" applyFill="1" applyBorder="1"/>
    <xf numFmtId="0" fontId="8" fillId="2" borderId="4" xfId="0" applyFont="1" applyFill="1" applyBorder="1"/>
    <xf numFmtId="0" fontId="12" fillId="2" borderId="0" xfId="0" applyFont="1" applyFill="1"/>
    <xf numFmtId="0" fontId="7" fillId="8" borderId="4" xfId="0" applyFont="1" applyFill="1" applyBorder="1"/>
    <xf numFmtId="0" fontId="8" fillId="8" borderId="4" xfId="0" applyFont="1" applyFill="1" applyBorder="1"/>
    <xf numFmtId="49" fontId="18" fillId="0" borderId="0" xfId="0" applyNumberFormat="1" applyFont="1" applyFill="1" applyBorder="1" applyAlignment="1">
      <alignment horizontal="left"/>
    </xf>
    <xf numFmtId="0" fontId="0" fillId="5" borderId="0" xfId="0" applyFill="1"/>
    <xf numFmtId="14" fontId="0" fillId="5" borderId="0" xfId="0" applyNumberFormat="1" applyFill="1"/>
    <xf numFmtId="4" fontId="0" fillId="0" borderId="0" xfId="0" applyNumberFormat="1" applyFont="1"/>
    <xf numFmtId="49" fontId="19" fillId="0" borderId="0" xfId="0" applyNumberFormat="1" applyFont="1" applyFill="1" applyBorder="1" applyAlignment="1">
      <alignment horizontal="left"/>
    </xf>
    <xf numFmtId="49" fontId="19" fillId="0" borderId="0" xfId="0" applyNumberFormat="1" applyFont="1" applyFill="1" applyBorder="1"/>
    <xf numFmtId="2" fontId="19" fillId="0" borderId="0" xfId="0" applyNumberFormat="1" applyFont="1" applyFill="1" applyBorder="1"/>
    <xf numFmtId="0" fontId="19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/>
    <xf numFmtId="0" fontId="0" fillId="9" borderId="0" xfId="0" applyFill="1"/>
    <xf numFmtId="14" fontId="0" fillId="9" borderId="0" xfId="0" applyNumberFormat="1" applyFill="1"/>
    <xf numFmtId="0" fontId="21" fillId="0" borderId="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4" fontId="1" fillId="0" borderId="0" xfId="0" applyNumberFormat="1" applyFont="1" applyFill="1"/>
    <xf numFmtId="4" fontId="0" fillId="0" borderId="0" xfId="0" applyNumberFormat="1" applyFont="1" applyFill="1"/>
    <xf numFmtId="4" fontId="0" fillId="0" borderId="1" xfId="0" applyNumberFormat="1" applyFont="1" applyFill="1" applyBorder="1"/>
    <xf numFmtId="14" fontId="0" fillId="0" borderId="0" xfId="0" applyNumberFormat="1" applyFill="1"/>
    <xf numFmtId="0" fontId="0" fillId="0" borderId="0" xfId="0" applyAlignment="1"/>
    <xf numFmtId="4" fontId="1" fillId="0" borderId="0" xfId="0" applyNumberFormat="1" applyFont="1" applyFill="1" applyAlignment="1">
      <alignment horizontal="right" vertical="top"/>
    </xf>
    <xf numFmtId="4" fontId="0" fillId="0" borderId="0" xfId="0" applyNumberFormat="1" applyFont="1" applyFill="1" applyAlignment="1">
      <alignment horizontal="right" vertical="top"/>
    </xf>
    <xf numFmtId="0" fontId="0" fillId="0" borderId="0" xfId="0" applyFont="1" applyFill="1" applyAlignment="1">
      <alignment horizontal="left" vertical="top"/>
    </xf>
    <xf numFmtId="4" fontId="0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0" fontId="23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44" fontId="0" fillId="0" borderId="7" xfId="2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 applyFill="1" applyAlignment="1">
      <alignment horizontal="right"/>
    </xf>
    <xf numFmtId="4" fontId="7" fillId="0" borderId="0" xfId="2" applyNumberFormat="1" applyFont="1" applyFill="1"/>
    <xf numFmtId="4" fontId="8" fillId="0" borderId="0" xfId="2" applyNumberFormat="1" applyFont="1" applyFill="1"/>
    <xf numFmtId="4" fontId="8" fillId="0" borderId="1" xfId="2" applyNumberFormat="1" applyFont="1" applyFill="1" applyBorder="1"/>
  </cellXfs>
  <cellStyles count="3">
    <cellStyle name="Moneda" xfId="2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DALUPE\AppData\Local\Microsoft\Windows\INetCache\Content.Outlook\6RV22RSJ\GUANAJUATO%20REMANENTE%20MES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DALUPE\AppData\Local\Microsoft\Windows\INetCache\Content.Outlook\6RV22RSJ\REMANENTE%20MES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IB-6"/>
      <sheetName val="MCVT-3"/>
      <sheetName val="MAC-14 "/>
      <sheetName val="MCVT-4"/>
      <sheetName val="SERVICIOS "/>
      <sheetName val="REMANENTE JULIO  "/>
      <sheetName val="JULIO"/>
    </sheetNames>
    <sheetDataSet>
      <sheetData sheetId="0" refreshError="1">
        <row r="12">
          <cell r="F12">
            <v>38866.25</v>
          </cell>
        </row>
      </sheetData>
      <sheetData sheetId="1" refreshError="1">
        <row r="13">
          <cell r="F13">
            <v>18860.120000000003</v>
          </cell>
        </row>
      </sheetData>
      <sheetData sheetId="2" refreshError="1">
        <row r="15">
          <cell r="F15">
            <v>56941.25</v>
          </cell>
        </row>
      </sheetData>
      <sheetData sheetId="3" refreshError="1">
        <row r="21">
          <cell r="F21">
            <v>40258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-14 "/>
      <sheetName val="MCVT-4"/>
      <sheetName val="SERVICIOS "/>
      <sheetName val="REMANENTE AGOSTO "/>
      <sheetName val="AGOSTO "/>
    </sheetNames>
    <sheetDataSet>
      <sheetData sheetId="0">
        <row r="12">
          <cell r="F12">
            <v>14296.25</v>
          </cell>
        </row>
      </sheetData>
      <sheetData sheetId="1">
        <row r="19">
          <cell r="F19">
            <v>38815</v>
          </cell>
        </row>
      </sheetData>
      <sheetData sheetId="2">
        <row r="9">
          <cell r="C9">
            <v>820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topLeftCell="A7" workbookViewId="0">
      <selection activeCell="B26" sqref="B26"/>
    </sheetView>
  </sheetViews>
  <sheetFormatPr baseColWidth="10" defaultRowHeight="15" x14ac:dyDescent="0.25"/>
  <cols>
    <col min="2" max="2" width="43.140625" customWidth="1"/>
    <col min="3" max="3" width="28.140625" style="2" customWidth="1"/>
    <col min="4" max="4" width="2.7109375" customWidth="1"/>
    <col min="5" max="5" width="24.85546875" customWidth="1"/>
    <col min="6" max="6" width="2.7109375" customWidth="1"/>
    <col min="7" max="7" width="31.140625" customWidth="1"/>
  </cols>
  <sheetData>
    <row r="2" spans="1:7" ht="18.75" x14ac:dyDescent="0.25">
      <c r="B2" s="100" t="s">
        <v>275</v>
      </c>
      <c r="C2" s="100"/>
    </row>
    <row r="3" spans="1:7" x14ac:dyDescent="0.25">
      <c r="B3" s="1" t="s">
        <v>0</v>
      </c>
      <c r="E3" s="5" t="s">
        <v>231</v>
      </c>
    </row>
    <row r="4" spans="1:7" ht="18.600000000000001" customHeight="1" x14ac:dyDescent="0.35">
      <c r="B4" s="3" t="s">
        <v>278</v>
      </c>
    </row>
    <row r="5" spans="1:7" ht="14.45" x14ac:dyDescent="0.35">
      <c r="B5" s="4"/>
    </row>
    <row r="6" spans="1:7" ht="14.45" x14ac:dyDescent="0.35">
      <c r="B6" s="5" t="s">
        <v>1</v>
      </c>
    </row>
    <row r="7" spans="1:7" ht="14.45" x14ac:dyDescent="0.35">
      <c r="B7" t="s">
        <v>2</v>
      </c>
      <c r="C7" s="2">
        <f>+'[1]MVIB-6'!F12</f>
        <v>38866.25</v>
      </c>
      <c r="E7" s="2">
        <v>38866.25</v>
      </c>
    </row>
    <row r="8" spans="1:7" x14ac:dyDescent="0.25">
      <c r="B8" t="s">
        <v>3</v>
      </c>
      <c r="C8" s="2">
        <f>+'[1]MCVT-3'!F13</f>
        <v>18860.120000000003</v>
      </c>
      <c r="E8" s="2">
        <v>18860.12</v>
      </c>
    </row>
    <row r="9" spans="1:7" x14ac:dyDescent="0.25">
      <c r="B9" t="s">
        <v>4</v>
      </c>
      <c r="C9" s="2">
        <f>+'[1]MAC-14 '!F15</f>
        <v>56941.25</v>
      </c>
      <c r="E9" s="2">
        <v>56941.25</v>
      </c>
    </row>
    <row r="10" spans="1:7" ht="15.75" thickBot="1" x14ac:dyDescent="0.3">
      <c r="B10" t="s">
        <v>5</v>
      </c>
      <c r="C10" s="9">
        <f>+'[1]MCVT-4'!F21</f>
        <v>40258</v>
      </c>
      <c r="E10" s="9">
        <v>40258</v>
      </c>
    </row>
    <row r="11" spans="1:7" ht="17.25" thickTop="1" x14ac:dyDescent="0.3">
      <c r="A11" s="6"/>
      <c r="B11" t="s">
        <v>6</v>
      </c>
      <c r="C11" s="10">
        <f>SUM(C7:C10)</f>
        <v>154925.62</v>
      </c>
      <c r="E11" s="10">
        <f>+E7+E8+E9+E10</f>
        <v>154925.62</v>
      </c>
      <c r="F11" s="2"/>
    </row>
    <row r="12" spans="1:7" ht="16.5" x14ac:dyDescent="0.45">
      <c r="A12" s="6"/>
      <c r="B12" s="7"/>
      <c r="C12" s="7"/>
      <c r="D12" s="2"/>
      <c r="G12" s="2"/>
    </row>
    <row r="13" spans="1:7" ht="16.5" x14ac:dyDescent="0.45">
      <c r="A13" s="6"/>
      <c r="B13" s="7"/>
    </row>
    <row r="14" spans="1:7" ht="14.45" x14ac:dyDescent="0.35">
      <c r="B14" s="5" t="s">
        <v>7</v>
      </c>
      <c r="D14" s="5"/>
      <c r="G14" s="5" t="s">
        <v>8</v>
      </c>
    </row>
    <row r="15" spans="1:7" x14ac:dyDescent="0.25">
      <c r="B15" t="s">
        <v>5</v>
      </c>
      <c r="C15" s="2">
        <v>48000</v>
      </c>
      <c r="D15" s="8"/>
      <c r="E15" s="19">
        <v>35000</v>
      </c>
      <c r="G15" s="8" t="s">
        <v>270</v>
      </c>
    </row>
    <row r="16" spans="1:7" ht="15.75" thickBot="1" x14ac:dyDescent="0.3">
      <c r="B16" t="s">
        <v>4</v>
      </c>
      <c r="C16" s="9">
        <v>20000</v>
      </c>
      <c r="D16" s="8"/>
      <c r="E16" s="9">
        <v>15000</v>
      </c>
      <c r="G16" s="8" t="s">
        <v>9</v>
      </c>
    </row>
    <row r="17" spans="2:7" ht="15.6" thickTop="1" thickBot="1" x14ac:dyDescent="0.4">
      <c r="B17" t="s">
        <v>10</v>
      </c>
      <c r="C17" s="9">
        <f>SUM(C15:C16)</f>
        <v>68000</v>
      </c>
      <c r="D17" s="2"/>
      <c r="E17" s="25">
        <f>E15+E16</f>
        <v>50000</v>
      </c>
      <c r="G17" s="2"/>
    </row>
    <row r="18" spans="2:7" thickTop="1" x14ac:dyDescent="0.35">
      <c r="B18" t="s">
        <v>11</v>
      </c>
      <c r="C18" s="10">
        <f>+C11-C17</f>
        <v>86925.62</v>
      </c>
      <c r="D18" s="10"/>
      <c r="E18" s="26">
        <f>E11-E17</f>
        <v>104925.62</v>
      </c>
      <c r="G18" s="10"/>
    </row>
    <row r="19" spans="2:7" ht="14.45" x14ac:dyDescent="0.35">
      <c r="E19" s="19"/>
    </row>
    <row r="20" spans="2:7" ht="14.45" x14ac:dyDescent="0.35">
      <c r="B20" t="s">
        <v>12</v>
      </c>
      <c r="C20" s="2">
        <f>C18</f>
        <v>86925.62</v>
      </c>
      <c r="E20" s="19">
        <f>E18</f>
        <v>104925.62</v>
      </c>
    </row>
    <row r="21" spans="2:7" ht="14.45" x14ac:dyDescent="0.35">
      <c r="B21" t="s">
        <v>13</v>
      </c>
      <c r="C21" s="2">
        <f>+C20/1.08</f>
        <v>80486.685185185182</v>
      </c>
      <c r="E21" s="19">
        <f>E20</f>
        <v>104925.62</v>
      </c>
    </row>
    <row r="22" spans="2:7" thickBot="1" x14ac:dyDescent="0.4">
      <c r="B22" t="s">
        <v>14</v>
      </c>
      <c r="C22" s="9">
        <f>+C21*0.16</f>
        <v>12877.869629629629</v>
      </c>
      <c r="E22" s="9">
        <f>E21*0.16</f>
        <v>16788.099200000001</v>
      </c>
    </row>
    <row r="23" spans="2:7" ht="15.75" thickTop="1" x14ac:dyDescent="0.25">
      <c r="B23" t="s">
        <v>15</v>
      </c>
      <c r="C23" s="10">
        <f>+C21+C22</f>
        <v>93364.554814814808</v>
      </c>
      <c r="E23" s="10">
        <f>+E21+E22</f>
        <v>121713.71919999999</v>
      </c>
    </row>
    <row r="27" spans="2:7" ht="14.45" x14ac:dyDescent="0.35">
      <c r="F27" t="s">
        <v>16</v>
      </c>
    </row>
    <row r="31" spans="2:7" ht="14.45" x14ac:dyDescent="0.35">
      <c r="D31" s="2"/>
      <c r="G31" s="2"/>
    </row>
  </sheetData>
  <mergeCells count="1">
    <mergeCell ref="B2:C2"/>
  </mergeCells>
  <pageMargins left="0.23622047244094491" right="0.23622047244094491" top="0.74803149606299213" bottom="0.74803149606299213" header="0.31496062992125984" footer="0.31496062992125984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workbookViewId="0">
      <selection activeCell="H26" sqref="H26"/>
    </sheetView>
  </sheetViews>
  <sheetFormatPr baseColWidth="10" defaultRowHeight="15" x14ac:dyDescent="0.25"/>
  <cols>
    <col min="2" max="2" width="43.140625" customWidth="1"/>
    <col min="3" max="3" width="28.140625" style="2" customWidth="1"/>
    <col min="4" max="4" width="4.42578125" customWidth="1"/>
    <col min="5" max="5" width="20.28515625" customWidth="1"/>
    <col min="8" max="8" width="31.140625" customWidth="1"/>
  </cols>
  <sheetData>
    <row r="2" spans="1:8" ht="18.75" x14ac:dyDescent="0.25">
      <c r="B2" s="101" t="s">
        <v>216</v>
      </c>
      <c r="C2" s="101"/>
    </row>
    <row r="3" spans="1:8" x14ac:dyDescent="0.25">
      <c r="B3" s="1" t="s">
        <v>0</v>
      </c>
      <c r="E3" s="5" t="s">
        <v>231</v>
      </c>
    </row>
    <row r="4" spans="1:8" ht="18.600000000000001" customHeight="1" x14ac:dyDescent="0.25">
      <c r="B4" s="3" t="s">
        <v>279</v>
      </c>
    </row>
    <row r="5" spans="1:8" x14ac:dyDescent="0.25">
      <c r="B5" s="4"/>
    </row>
    <row r="6" spans="1:8" x14ac:dyDescent="0.25">
      <c r="B6" s="5" t="s">
        <v>1</v>
      </c>
    </row>
    <row r="7" spans="1:8" x14ac:dyDescent="0.25">
      <c r="B7" t="s">
        <v>4</v>
      </c>
      <c r="C7" s="2">
        <f>'[2]MAC-14 '!F12</f>
        <v>14296.25</v>
      </c>
      <c r="E7" s="2">
        <v>14296.25</v>
      </c>
    </row>
    <row r="8" spans="1:8" ht="15.75" thickBot="1" x14ac:dyDescent="0.3">
      <c r="B8" t="s">
        <v>5</v>
      </c>
      <c r="C8" s="9">
        <f>'[2]MCVT-4'!F19</f>
        <v>38815</v>
      </c>
      <c r="E8" s="9">
        <v>38815</v>
      </c>
    </row>
    <row r="9" spans="1:8" ht="17.25" thickTop="1" x14ac:dyDescent="0.3">
      <c r="A9" s="6"/>
      <c r="B9" t="s">
        <v>6</v>
      </c>
      <c r="C9" s="10">
        <f>SUM(C7:C8)</f>
        <v>53111.25</v>
      </c>
      <c r="D9" s="2"/>
      <c r="E9" s="10">
        <f>+E7+E8</f>
        <v>53111.25</v>
      </c>
      <c r="F9" s="2"/>
      <c r="H9" s="2"/>
    </row>
    <row r="10" spans="1:8" ht="16.5" x14ac:dyDescent="0.3">
      <c r="A10" s="6"/>
      <c r="B10" s="7"/>
      <c r="C10" s="7"/>
      <c r="D10" s="2"/>
      <c r="H10" s="2"/>
    </row>
    <row r="11" spans="1:8" ht="16.5" x14ac:dyDescent="0.3">
      <c r="A11" s="6"/>
      <c r="B11" s="7"/>
    </row>
    <row r="12" spans="1:8" x14ac:dyDescent="0.25">
      <c r="B12" s="5" t="s">
        <v>7</v>
      </c>
      <c r="D12" s="5"/>
      <c r="H12" s="5" t="s">
        <v>8</v>
      </c>
    </row>
    <row r="13" spans="1:8" x14ac:dyDescent="0.25">
      <c r="B13" t="s">
        <v>281</v>
      </c>
      <c r="C13" s="2">
        <v>48000</v>
      </c>
      <c r="D13" s="8"/>
      <c r="E13" s="19">
        <v>35000</v>
      </c>
      <c r="H13" s="8" t="s">
        <v>17</v>
      </c>
    </row>
    <row r="14" spans="1:8" ht="15.75" thickBot="1" x14ac:dyDescent="0.3">
      <c r="B14" t="s">
        <v>213</v>
      </c>
      <c r="C14" s="9">
        <v>20000</v>
      </c>
      <c r="D14" s="8"/>
      <c r="E14" s="9">
        <v>15000</v>
      </c>
      <c r="H14" s="8" t="s">
        <v>18</v>
      </c>
    </row>
    <row r="15" spans="1:8" ht="16.5" thickTop="1" thickBot="1" x14ac:dyDescent="0.3">
      <c r="B15" t="s">
        <v>10</v>
      </c>
      <c r="C15" s="9">
        <f>SUM(C13:C14)</f>
        <v>68000</v>
      </c>
      <c r="D15" s="2"/>
      <c r="E15" s="25">
        <f>E13+E14</f>
        <v>50000</v>
      </c>
      <c r="H15" s="2"/>
    </row>
    <row r="16" spans="1:8" ht="15.75" thickTop="1" x14ac:dyDescent="0.25">
      <c r="B16" t="s">
        <v>11</v>
      </c>
      <c r="C16" s="10">
        <f>+C9-C15</f>
        <v>-14888.75</v>
      </c>
      <c r="D16" s="10"/>
      <c r="E16" s="10">
        <f>E9-E15</f>
        <v>3111.25</v>
      </c>
      <c r="H16" s="10"/>
    </row>
    <row r="18" spans="2:6" x14ac:dyDescent="0.25">
      <c r="B18" t="s">
        <v>12</v>
      </c>
      <c r="C18" s="2">
        <f>C16</f>
        <v>-14888.75</v>
      </c>
      <c r="E18" s="2">
        <f>E16</f>
        <v>3111.25</v>
      </c>
    </row>
    <row r="19" spans="2:6" x14ac:dyDescent="0.25">
      <c r="B19" t="s">
        <v>13</v>
      </c>
      <c r="C19" s="2">
        <f>+C18/1.08</f>
        <v>-13785.87962962963</v>
      </c>
      <c r="E19" s="2">
        <f>E18</f>
        <v>3111.25</v>
      </c>
    </row>
    <row r="20" spans="2:6" ht="15.75" thickBot="1" x14ac:dyDescent="0.3">
      <c r="B20" t="s">
        <v>14</v>
      </c>
      <c r="C20" s="9">
        <f>+C19*0.16</f>
        <v>-2205.7407407407409</v>
      </c>
      <c r="E20" s="27">
        <f>E19*0.16</f>
        <v>497.8</v>
      </c>
    </row>
    <row r="21" spans="2:6" ht="15.75" thickTop="1" x14ac:dyDescent="0.25">
      <c r="B21" t="s">
        <v>15</v>
      </c>
      <c r="C21" s="10">
        <f>+C19+C20</f>
        <v>-15991.62037037037</v>
      </c>
      <c r="E21" s="10">
        <f>E19+E20</f>
        <v>3609.05</v>
      </c>
    </row>
    <row r="25" spans="2:6" x14ac:dyDescent="0.25">
      <c r="F25" t="s">
        <v>16</v>
      </c>
    </row>
  </sheetData>
  <mergeCells count="1">
    <mergeCell ref="B2:C2"/>
  </mergeCells>
  <pageMargins left="0.25" right="0.25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9" workbookViewId="0">
      <selection activeCell="G23" sqref="G23"/>
    </sheetView>
  </sheetViews>
  <sheetFormatPr baseColWidth="10" defaultRowHeight="15" x14ac:dyDescent="0.25"/>
  <cols>
    <col min="1" max="1" width="37.7109375" customWidth="1"/>
    <col min="2" max="2" width="11.85546875" customWidth="1"/>
    <col min="3" max="3" width="16" customWidth="1"/>
    <col min="4" max="4" width="9.85546875" customWidth="1"/>
    <col min="5" max="5" width="16.42578125" customWidth="1"/>
    <col min="7" max="7" width="37.42578125" customWidth="1"/>
  </cols>
  <sheetData>
    <row r="1" spans="1:8" ht="45" x14ac:dyDescent="0.25">
      <c r="A1" s="12" t="s">
        <v>19</v>
      </c>
      <c r="B1" s="16" t="s">
        <v>111</v>
      </c>
      <c r="C1" s="17" t="s">
        <v>112</v>
      </c>
      <c r="D1" s="13" t="s">
        <v>20</v>
      </c>
      <c r="E1" s="13" t="s">
        <v>120</v>
      </c>
      <c r="F1" s="13" t="s">
        <v>21</v>
      </c>
      <c r="G1" s="28" t="s">
        <v>233</v>
      </c>
    </row>
    <row r="2" spans="1:8" x14ac:dyDescent="0.25">
      <c r="A2" s="29" t="s">
        <v>30</v>
      </c>
      <c r="B2" s="30">
        <v>43710</v>
      </c>
      <c r="C2" s="31">
        <v>3243</v>
      </c>
      <c r="D2" s="32">
        <v>12656</v>
      </c>
      <c r="E2" s="33" t="s">
        <v>23</v>
      </c>
      <c r="F2" s="34" t="s">
        <v>22</v>
      </c>
      <c r="G2" s="35" t="s">
        <v>232</v>
      </c>
      <c r="H2" s="18"/>
    </row>
    <row r="3" spans="1:8" x14ac:dyDescent="0.25">
      <c r="A3" s="29" t="s">
        <v>26</v>
      </c>
      <c r="B3" s="30">
        <v>43712</v>
      </c>
      <c r="C3" s="31">
        <v>3250</v>
      </c>
      <c r="D3" s="32">
        <v>12657</v>
      </c>
      <c r="E3" s="33" t="s">
        <v>23</v>
      </c>
      <c r="F3" s="34" t="s">
        <v>22</v>
      </c>
      <c r="G3" s="35" t="s">
        <v>234</v>
      </c>
      <c r="H3" s="18"/>
    </row>
    <row r="4" spans="1:8" x14ac:dyDescent="0.25">
      <c r="A4" s="29" t="s">
        <v>209</v>
      </c>
      <c r="B4" s="36">
        <v>43713</v>
      </c>
      <c r="C4" s="31">
        <v>3243</v>
      </c>
      <c r="D4" s="32">
        <v>12723</v>
      </c>
      <c r="E4" s="33" t="s">
        <v>23</v>
      </c>
      <c r="F4" s="34" t="s">
        <v>22</v>
      </c>
      <c r="G4" s="35" t="s">
        <v>235</v>
      </c>
      <c r="H4" s="18"/>
    </row>
    <row r="5" spans="1:8" x14ac:dyDescent="0.25">
      <c r="A5" s="29" t="s">
        <v>32</v>
      </c>
      <c r="B5" s="36">
        <v>43713</v>
      </c>
      <c r="C5" s="31">
        <v>3243</v>
      </c>
      <c r="D5" s="32">
        <v>12722</v>
      </c>
      <c r="E5" s="33" t="s">
        <v>23</v>
      </c>
      <c r="F5" s="34" t="s">
        <v>22</v>
      </c>
      <c r="G5" s="35" t="s">
        <v>237</v>
      </c>
      <c r="H5" s="18"/>
    </row>
    <row r="6" spans="1:8" x14ac:dyDescent="0.25">
      <c r="A6" s="29" t="s">
        <v>210</v>
      </c>
      <c r="B6" s="36">
        <v>43713</v>
      </c>
      <c r="C6" s="31">
        <v>3243</v>
      </c>
      <c r="D6" s="32">
        <v>12721</v>
      </c>
      <c r="E6" s="33" t="s">
        <v>25</v>
      </c>
      <c r="F6" s="34" t="s">
        <v>24</v>
      </c>
      <c r="G6" s="35" t="s">
        <v>236</v>
      </c>
      <c r="H6" s="18"/>
    </row>
    <row r="7" spans="1:8" x14ac:dyDescent="0.25">
      <c r="A7" s="29" t="s">
        <v>26</v>
      </c>
      <c r="B7" s="37">
        <v>43714</v>
      </c>
      <c r="C7" s="38">
        <v>5375</v>
      </c>
      <c r="D7" s="32">
        <v>12778</v>
      </c>
      <c r="E7" s="33" t="s">
        <v>23</v>
      </c>
      <c r="F7" s="34" t="s">
        <v>24</v>
      </c>
      <c r="G7" s="35" t="s">
        <v>238</v>
      </c>
      <c r="H7" s="18"/>
    </row>
    <row r="8" spans="1:8" x14ac:dyDescent="0.25">
      <c r="A8" s="29" t="s">
        <v>211</v>
      </c>
      <c r="B8" s="37">
        <v>43714</v>
      </c>
      <c r="C8" s="31">
        <v>6000</v>
      </c>
      <c r="D8" s="32">
        <v>12719</v>
      </c>
      <c r="E8" s="33" t="s">
        <v>23</v>
      </c>
      <c r="F8" s="34" t="s">
        <v>22</v>
      </c>
      <c r="G8" s="35" t="s">
        <v>239</v>
      </c>
      <c r="H8" s="18"/>
    </row>
    <row r="9" spans="1:8" x14ac:dyDescent="0.25">
      <c r="A9" s="29" t="s">
        <v>212</v>
      </c>
      <c r="B9" s="37">
        <v>43717</v>
      </c>
      <c r="C9" s="31">
        <v>3200</v>
      </c>
      <c r="D9" s="32">
        <v>12871</v>
      </c>
      <c r="E9" s="33" t="s">
        <v>27</v>
      </c>
      <c r="F9" s="34" t="s">
        <v>24</v>
      </c>
      <c r="G9" s="35" t="s">
        <v>240</v>
      </c>
      <c r="H9" s="18"/>
    </row>
    <row r="10" spans="1:8" x14ac:dyDescent="0.25">
      <c r="A10" s="29" t="s">
        <v>26</v>
      </c>
      <c r="B10" s="37">
        <v>43717</v>
      </c>
      <c r="C10" s="31">
        <v>418.75</v>
      </c>
      <c r="D10" s="32">
        <v>12724</v>
      </c>
      <c r="E10" s="33" t="s">
        <v>28</v>
      </c>
      <c r="F10" s="34" t="s">
        <v>24</v>
      </c>
      <c r="G10" s="35" t="s">
        <v>238</v>
      </c>
      <c r="H10" s="18"/>
    </row>
    <row r="11" spans="1:8" x14ac:dyDescent="0.25">
      <c r="A11" s="29" t="s">
        <v>30</v>
      </c>
      <c r="B11" s="37">
        <v>43719</v>
      </c>
      <c r="C11" s="31">
        <v>3450</v>
      </c>
      <c r="D11" s="32">
        <v>12793</v>
      </c>
      <c r="E11" s="33" t="s">
        <v>23</v>
      </c>
      <c r="F11" s="34" t="s">
        <v>22</v>
      </c>
      <c r="G11" s="35" t="s">
        <v>241</v>
      </c>
      <c r="H11" s="18"/>
    </row>
    <row r="12" spans="1:8" x14ac:dyDescent="0.25">
      <c r="A12" s="29" t="s">
        <v>210</v>
      </c>
      <c r="B12" s="37">
        <v>43720</v>
      </c>
      <c r="C12" s="31">
        <v>3450</v>
      </c>
      <c r="D12" s="32">
        <v>12874</v>
      </c>
      <c r="E12" s="33" t="s">
        <v>23</v>
      </c>
      <c r="F12" s="34" t="s">
        <v>22</v>
      </c>
      <c r="G12" s="35" t="s">
        <v>243</v>
      </c>
      <c r="H12" s="18"/>
    </row>
    <row r="13" spans="1:8" x14ac:dyDescent="0.25">
      <c r="A13" s="29" t="s">
        <v>29</v>
      </c>
      <c r="B13" s="37">
        <v>43720</v>
      </c>
      <c r="C13" s="31">
        <v>3450</v>
      </c>
      <c r="D13" s="32">
        <v>12875</v>
      </c>
      <c r="E13" s="33" t="s">
        <v>25</v>
      </c>
      <c r="F13" s="34" t="s">
        <v>22</v>
      </c>
      <c r="G13" s="35" t="s">
        <v>242</v>
      </c>
      <c r="H13" s="18"/>
    </row>
    <row r="14" spans="1:8" x14ac:dyDescent="0.25">
      <c r="A14" s="29" t="s">
        <v>30</v>
      </c>
      <c r="B14" s="37">
        <v>43731</v>
      </c>
      <c r="C14" s="31">
        <v>7372.5</v>
      </c>
      <c r="D14" s="39">
        <v>13103</v>
      </c>
      <c r="E14" s="40" t="s">
        <v>23</v>
      </c>
      <c r="F14" s="41" t="s">
        <v>24</v>
      </c>
      <c r="G14" s="35" t="s">
        <v>244</v>
      </c>
      <c r="H14" s="18"/>
    </row>
    <row r="15" spans="1:8" x14ac:dyDescent="0.25">
      <c r="A15" s="29" t="s">
        <v>31</v>
      </c>
      <c r="B15" s="37">
        <v>43732</v>
      </c>
      <c r="C15" s="31">
        <v>2000</v>
      </c>
      <c r="D15" s="39">
        <v>13167</v>
      </c>
      <c r="E15" s="40" t="s">
        <v>27</v>
      </c>
      <c r="F15" s="41" t="s">
        <v>24</v>
      </c>
      <c r="G15" s="35" t="s">
        <v>245</v>
      </c>
      <c r="H15" s="18"/>
    </row>
    <row r="16" spans="1:8" x14ac:dyDescent="0.25">
      <c r="A16" s="29" t="s">
        <v>32</v>
      </c>
      <c r="B16" s="37">
        <v>43735</v>
      </c>
      <c r="C16" s="31">
        <v>4500</v>
      </c>
      <c r="D16" s="39">
        <v>13342</v>
      </c>
      <c r="E16" s="40" t="s">
        <v>23</v>
      </c>
      <c r="F16" s="41" t="s">
        <v>33</v>
      </c>
      <c r="G16" s="35" t="s">
        <v>239</v>
      </c>
      <c r="H16" s="18"/>
    </row>
    <row r="17" spans="1:8" x14ac:dyDescent="0.25">
      <c r="A17" s="29" t="s">
        <v>34</v>
      </c>
      <c r="B17" s="37">
        <v>43738</v>
      </c>
      <c r="C17" s="31">
        <v>5052.5</v>
      </c>
      <c r="D17" s="39">
        <v>13427</v>
      </c>
      <c r="E17" s="42" t="s">
        <v>23</v>
      </c>
      <c r="F17" s="43" t="s">
        <v>24</v>
      </c>
      <c r="G17" s="35" t="s">
        <v>246</v>
      </c>
      <c r="H17" s="18"/>
    </row>
    <row r="18" spans="1:8" ht="17.25" customHeight="1" x14ac:dyDescent="0.35">
      <c r="A18" s="29" t="s">
        <v>30</v>
      </c>
      <c r="B18" s="37">
        <v>43738</v>
      </c>
      <c r="C18" s="31">
        <v>3243</v>
      </c>
      <c r="D18" s="39">
        <v>13428</v>
      </c>
      <c r="E18" s="44"/>
      <c r="F18" s="45" t="s">
        <v>22</v>
      </c>
      <c r="G18" s="35" t="s">
        <v>232</v>
      </c>
    </row>
    <row r="19" spans="1:8" x14ac:dyDescent="0.25">
      <c r="E19" s="48"/>
    </row>
    <row r="20" spans="1:8" x14ac:dyDescent="0.25">
      <c r="A20" s="73" t="s">
        <v>259</v>
      </c>
    </row>
    <row r="21" spans="1:8" x14ac:dyDescent="0.25">
      <c r="A21" s="74" t="s">
        <v>263</v>
      </c>
      <c r="B21" s="75">
        <v>43718</v>
      </c>
      <c r="C21" s="74">
        <v>3450</v>
      </c>
      <c r="D21" s="74">
        <v>3450</v>
      </c>
    </row>
    <row r="22" spans="1:8" s="18" customFormat="1" x14ac:dyDescent="0.25">
      <c r="A22" s="116" t="s">
        <v>286</v>
      </c>
      <c r="B22" s="116"/>
      <c r="C22" s="88">
        <f>SUM(C2:C21)</f>
        <v>67183.75</v>
      </c>
    </row>
    <row r="23" spans="1:8" s="18" customFormat="1" x14ac:dyDescent="0.25">
      <c r="B23" s="91"/>
      <c r="E23" s="53"/>
    </row>
    <row r="24" spans="1:8" ht="18.75" x14ac:dyDescent="0.25">
      <c r="A24" s="102" t="s">
        <v>217</v>
      </c>
      <c r="B24" s="102"/>
      <c r="C24" s="102"/>
      <c r="E24" s="48"/>
    </row>
    <row r="25" spans="1:8" x14ac:dyDescent="0.25">
      <c r="A25" s="86" t="s">
        <v>276</v>
      </c>
      <c r="C25" s="47" t="s">
        <v>247</v>
      </c>
      <c r="E25" s="48" t="s">
        <v>248</v>
      </c>
    </row>
    <row r="26" spans="1:8" ht="9" customHeight="1" x14ac:dyDescent="0.25">
      <c r="A26" s="86"/>
      <c r="C26" s="47"/>
      <c r="E26" s="48"/>
    </row>
    <row r="27" spans="1:8" x14ac:dyDescent="0.25">
      <c r="A27" s="11" t="s">
        <v>280</v>
      </c>
      <c r="B27" s="11"/>
      <c r="C27" s="94">
        <f>SUM(C2:C19)</f>
        <v>63733.75</v>
      </c>
      <c r="D27" s="95"/>
      <c r="E27" s="94">
        <f>C22</f>
        <v>67183.75</v>
      </c>
      <c r="F27" s="11"/>
      <c r="G27" s="11"/>
      <c r="H27" s="11"/>
    </row>
    <row r="28" spans="1:8" ht="15.75" thickBot="1" x14ac:dyDescent="0.3">
      <c r="A28" s="11" t="s">
        <v>282</v>
      </c>
      <c r="B28" s="11"/>
      <c r="C28" s="96">
        <f>D21</f>
        <v>3450</v>
      </c>
      <c r="D28" s="95"/>
      <c r="E28" s="96"/>
      <c r="F28" s="11"/>
      <c r="G28" s="46"/>
      <c r="H28" s="11"/>
    </row>
    <row r="29" spans="1:8" ht="15.75" thickTop="1" x14ac:dyDescent="0.25">
      <c r="A29" s="11"/>
      <c r="B29" s="11"/>
      <c r="C29" s="93">
        <f>SUM(C27:C28)</f>
        <v>67183.75</v>
      </c>
      <c r="D29" s="97"/>
      <c r="E29" s="93">
        <f>SUM(E27:E28)</f>
        <v>67183.75</v>
      </c>
      <c r="F29" s="11"/>
      <c r="G29" s="46"/>
      <c r="H29" s="11"/>
    </row>
    <row r="30" spans="1:8" x14ac:dyDescent="0.25">
      <c r="A30" s="11"/>
      <c r="B30" s="11"/>
      <c r="C30" s="93"/>
      <c r="D30" s="11"/>
      <c r="E30" s="93"/>
      <c r="F30" s="11"/>
      <c r="G30" s="46"/>
      <c r="H30" s="11"/>
    </row>
    <row r="31" spans="1:8" x14ac:dyDescent="0.25">
      <c r="A31" s="11"/>
      <c r="B31" s="11"/>
      <c r="C31" s="47"/>
      <c r="D31" s="11"/>
      <c r="F31" s="11"/>
      <c r="G31" s="46"/>
      <c r="H31" s="11"/>
    </row>
    <row r="32" spans="1:8" x14ac:dyDescent="0.25">
      <c r="A32" s="5" t="s">
        <v>7</v>
      </c>
      <c r="G32" s="5" t="s">
        <v>8</v>
      </c>
    </row>
    <row r="33" spans="1:7" x14ac:dyDescent="0.25">
      <c r="A33" t="s">
        <v>272</v>
      </c>
      <c r="C33" s="2">
        <v>48000</v>
      </c>
      <c r="E33" s="2">
        <v>35000</v>
      </c>
      <c r="G33" s="8" t="s">
        <v>262</v>
      </c>
    </row>
    <row r="34" spans="1:7" ht="15.75" thickBot="1" x14ac:dyDescent="0.3">
      <c r="A34" t="s">
        <v>277</v>
      </c>
      <c r="C34" s="9">
        <v>20000</v>
      </c>
      <c r="E34" s="9">
        <v>15000</v>
      </c>
      <c r="G34" s="8" t="s">
        <v>261</v>
      </c>
    </row>
    <row r="35" spans="1:7" ht="16.5" thickTop="1" thickBot="1" x14ac:dyDescent="0.3">
      <c r="A35" t="s">
        <v>10</v>
      </c>
      <c r="C35" s="87">
        <f>+C33+C34</f>
        <v>68000</v>
      </c>
      <c r="E35" s="25">
        <f>E33+E34</f>
        <v>50000</v>
      </c>
    </row>
    <row r="36" spans="1:7" ht="15.75" thickTop="1" x14ac:dyDescent="0.25">
      <c r="A36" t="s">
        <v>11</v>
      </c>
      <c r="C36" s="88">
        <f>C29-C35</f>
        <v>-816.25</v>
      </c>
      <c r="E36" s="10">
        <f>E29-E35</f>
        <v>17183.75</v>
      </c>
    </row>
    <row r="37" spans="1:7" x14ac:dyDescent="0.25">
      <c r="C37" s="53"/>
      <c r="E37" s="2"/>
    </row>
    <row r="38" spans="1:7" s="18" customFormat="1" x14ac:dyDescent="0.25"/>
    <row r="39" spans="1:7" x14ac:dyDescent="0.25">
      <c r="A39" t="s">
        <v>12</v>
      </c>
      <c r="B39" s="2"/>
      <c r="C39" s="2">
        <f>C36</f>
        <v>-816.25</v>
      </c>
      <c r="E39" s="2">
        <f>E36</f>
        <v>17183.75</v>
      </c>
    </row>
    <row r="40" spans="1:7" x14ac:dyDescent="0.25">
      <c r="A40" t="s">
        <v>13</v>
      </c>
      <c r="B40" s="2"/>
      <c r="C40" s="2">
        <f>C39/1.08</f>
        <v>-755.78703703703695</v>
      </c>
      <c r="E40" s="2">
        <f>E39</f>
        <v>17183.75</v>
      </c>
    </row>
    <row r="41" spans="1:7" ht="15.75" thickBot="1" x14ac:dyDescent="0.3">
      <c r="A41" t="s">
        <v>14</v>
      </c>
      <c r="B41" s="2"/>
      <c r="C41" s="9">
        <f>C40*0.16</f>
        <v>-120.92592592592591</v>
      </c>
      <c r="E41" s="27">
        <f>E40*0.16</f>
        <v>2749.4</v>
      </c>
    </row>
    <row r="42" spans="1:7" ht="15.75" thickTop="1" x14ac:dyDescent="0.25">
      <c r="A42" t="s">
        <v>15</v>
      </c>
      <c r="B42" s="10"/>
      <c r="C42" s="10">
        <f>C40+C41</f>
        <v>-876.71296296296282</v>
      </c>
      <c r="E42" s="10">
        <f>+E40+E41</f>
        <v>19933.150000000001</v>
      </c>
    </row>
    <row r="43" spans="1:7" x14ac:dyDescent="0.25">
      <c r="B43" s="2"/>
    </row>
  </sheetData>
  <mergeCells count="2">
    <mergeCell ref="A24:C24"/>
    <mergeCell ref="A22:B22"/>
  </mergeCells>
  <pageMargins left="0.25" right="0.25" top="0.75" bottom="0.75" header="0.3" footer="0.3"/>
  <pageSetup scale="7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28" workbookViewId="0">
      <selection activeCell="K41" sqref="K41"/>
    </sheetView>
  </sheetViews>
  <sheetFormatPr baseColWidth="10" defaultRowHeight="15" x14ac:dyDescent="0.25"/>
  <cols>
    <col min="1" max="1" width="40" customWidth="1"/>
    <col min="3" max="3" width="10.7109375" customWidth="1"/>
    <col min="4" max="4" width="16.5703125" customWidth="1"/>
    <col min="5" max="5" width="7.140625" customWidth="1"/>
    <col min="6" max="6" width="6.7109375" customWidth="1"/>
    <col min="11" max="11" width="19.28515625" customWidth="1"/>
    <col min="13" max="13" width="21.7109375" customWidth="1"/>
    <col min="15" max="15" width="37" customWidth="1"/>
  </cols>
  <sheetData>
    <row r="1" spans="1:15" ht="45" x14ac:dyDescent="0.25">
      <c r="A1" s="12" t="s">
        <v>19</v>
      </c>
      <c r="B1" s="16" t="s">
        <v>110</v>
      </c>
      <c r="C1" s="16" t="s">
        <v>111</v>
      </c>
      <c r="D1" s="17" t="s">
        <v>112</v>
      </c>
      <c r="E1" s="49" t="s">
        <v>113</v>
      </c>
      <c r="F1" s="49" t="s">
        <v>114</v>
      </c>
      <c r="G1" s="49" t="s">
        <v>115</v>
      </c>
      <c r="H1" s="50" t="s">
        <v>116</v>
      </c>
      <c r="I1" s="49" t="s">
        <v>117</v>
      </c>
      <c r="J1" s="49" t="s">
        <v>118</v>
      </c>
      <c r="K1" s="49" t="s">
        <v>119</v>
      </c>
      <c r="L1" s="52" t="s">
        <v>20</v>
      </c>
      <c r="M1" s="52" t="s">
        <v>120</v>
      </c>
      <c r="N1" s="52" t="s">
        <v>21</v>
      </c>
      <c r="O1" s="28" t="s">
        <v>233</v>
      </c>
    </row>
    <row r="2" spans="1:15" s="59" customFormat="1" x14ac:dyDescent="0.25">
      <c r="A2" s="54" t="s">
        <v>35</v>
      </c>
      <c r="B2" s="55" t="s">
        <v>36</v>
      </c>
      <c r="C2" s="55" t="s">
        <v>37</v>
      </c>
      <c r="D2" s="56">
        <v>3243</v>
      </c>
      <c r="E2" s="35" t="s">
        <v>38</v>
      </c>
      <c r="F2" s="35" t="s">
        <v>39</v>
      </c>
      <c r="G2" s="35" t="s">
        <v>40</v>
      </c>
      <c r="H2" s="35" t="s">
        <v>41</v>
      </c>
      <c r="I2" s="35" t="s">
        <v>42</v>
      </c>
      <c r="J2" s="35" t="s">
        <v>36</v>
      </c>
      <c r="K2" s="35" t="s">
        <v>43</v>
      </c>
      <c r="L2" s="57">
        <v>13429</v>
      </c>
      <c r="M2" s="57" t="s">
        <v>23</v>
      </c>
      <c r="N2" s="58" t="s">
        <v>22</v>
      </c>
      <c r="O2" s="35" t="s">
        <v>250</v>
      </c>
    </row>
    <row r="3" spans="1:15" s="59" customFormat="1" x14ac:dyDescent="0.25">
      <c r="A3" s="54" t="s">
        <v>44</v>
      </c>
      <c r="B3" s="55" t="s">
        <v>45</v>
      </c>
      <c r="C3" s="55" t="s">
        <v>46</v>
      </c>
      <c r="D3" s="56">
        <v>5052.5</v>
      </c>
      <c r="E3" s="35" t="s">
        <v>47</v>
      </c>
      <c r="F3" s="35" t="s">
        <v>48</v>
      </c>
      <c r="G3" s="35" t="s">
        <v>49</v>
      </c>
      <c r="H3" s="35" t="s">
        <v>41</v>
      </c>
      <c r="I3" s="35" t="s">
        <v>42</v>
      </c>
      <c r="J3" s="35" t="s">
        <v>45</v>
      </c>
      <c r="K3" s="35" t="s">
        <v>50</v>
      </c>
      <c r="L3" s="57">
        <v>13683</v>
      </c>
      <c r="M3" s="57" t="s">
        <v>23</v>
      </c>
      <c r="N3" s="58" t="s">
        <v>24</v>
      </c>
      <c r="O3" s="35" t="s">
        <v>246</v>
      </c>
    </row>
    <row r="4" spans="1:15" s="59" customFormat="1" x14ac:dyDescent="0.25">
      <c r="A4" s="54" t="s">
        <v>51</v>
      </c>
      <c r="B4" s="55" t="s">
        <v>45</v>
      </c>
      <c r="C4" s="55" t="s">
        <v>46</v>
      </c>
      <c r="D4" s="56">
        <v>3600</v>
      </c>
      <c r="E4" s="35" t="s">
        <v>52</v>
      </c>
      <c r="F4" s="35" t="s">
        <v>48</v>
      </c>
      <c r="G4" s="35" t="s">
        <v>53</v>
      </c>
      <c r="H4" s="35" t="s">
        <v>41</v>
      </c>
      <c r="I4" s="35" t="s">
        <v>42</v>
      </c>
      <c r="J4" s="35" t="s">
        <v>45</v>
      </c>
      <c r="K4" s="35" t="s">
        <v>50</v>
      </c>
      <c r="L4" s="57">
        <v>13792</v>
      </c>
      <c r="M4" s="57" t="s">
        <v>23</v>
      </c>
      <c r="N4" s="58" t="s">
        <v>22</v>
      </c>
      <c r="O4" s="35" t="s">
        <v>237</v>
      </c>
    </row>
    <row r="5" spans="1:15" s="59" customFormat="1" x14ac:dyDescent="0.25">
      <c r="A5" s="54" t="s">
        <v>54</v>
      </c>
      <c r="B5" s="55" t="s">
        <v>55</v>
      </c>
      <c r="C5" s="55" t="s">
        <v>56</v>
      </c>
      <c r="D5" s="56">
        <v>5793.75</v>
      </c>
      <c r="E5" s="35" t="s">
        <v>38</v>
      </c>
      <c r="F5" s="35" t="s">
        <v>39</v>
      </c>
      <c r="G5" s="35" t="s">
        <v>57</v>
      </c>
      <c r="H5" s="35" t="s">
        <v>41</v>
      </c>
      <c r="I5" s="35" t="s">
        <v>42</v>
      </c>
      <c r="J5" s="35" t="s">
        <v>55</v>
      </c>
      <c r="K5" s="35" t="s">
        <v>58</v>
      </c>
      <c r="L5" s="57">
        <v>13988</v>
      </c>
      <c r="M5" s="57" t="s">
        <v>23</v>
      </c>
      <c r="N5" s="58" t="s">
        <v>24</v>
      </c>
      <c r="O5" s="35" t="s">
        <v>238</v>
      </c>
    </row>
    <row r="6" spans="1:15" s="59" customFormat="1" x14ac:dyDescent="0.25">
      <c r="A6" s="54" t="s">
        <v>59</v>
      </c>
      <c r="B6" s="55" t="s">
        <v>60</v>
      </c>
      <c r="C6" s="55" t="s">
        <v>61</v>
      </c>
      <c r="D6" s="56">
        <v>3450</v>
      </c>
      <c r="E6" s="35" t="s">
        <v>38</v>
      </c>
      <c r="F6" s="35" t="s">
        <v>39</v>
      </c>
      <c r="G6" s="35" t="s">
        <v>62</v>
      </c>
      <c r="H6" s="35" t="s">
        <v>41</v>
      </c>
      <c r="I6" s="35" t="s">
        <v>42</v>
      </c>
      <c r="J6" s="35" t="s">
        <v>60</v>
      </c>
      <c r="K6" s="35" t="s">
        <v>63</v>
      </c>
      <c r="L6" s="57">
        <v>13790</v>
      </c>
      <c r="M6" s="57" t="s">
        <v>23</v>
      </c>
      <c r="N6" s="58" t="s">
        <v>22</v>
      </c>
      <c r="O6" s="35" t="s">
        <v>254</v>
      </c>
    </row>
    <row r="7" spans="1:15" s="59" customFormat="1" x14ac:dyDescent="0.25">
      <c r="A7" s="54" t="s">
        <v>64</v>
      </c>
      <c r="B7" s="55" t="s">
        <v>60</v>
      </c>
      <c r="C7" s="55" t="s">
        <v>65</v>
      </c>
      <c r="D7" s="56">
        <v>3243</v>
      </c>
      <c r="E7" s="35" t="s">
        <v>38</v>
      </c>
      <c r="F7" s="35" t="s">
        <v>39</v>
      </c>
      <c r="G7" s="35" t="s">
        <v>66</v>
      </c>
      <c r="H7" s="35" t="s">
        <v>41</v>
      </c>
      <c r="I7" s="35" t="s">
        <v>42</v>
      </c>
      <c r="J7" s="35" t="s">
        <v>60</v>
      </c>
      <c r="K7" s="35" t="s">
        <v>67</v>
      </c>
      <c r="L7" s="57">
        <v>13461</v>
      </c>
      <c r="M7" s="57" t="s">
        <v>23</v>
      </c>
      <c r="N7" s="58" t="s">
        <v>22</v>
      </c>
      <c r="O7" s="35" t="s">
        <v>243</v>
      </c>
    </row>
    <row r="8" spans="1:15" s="59" customFormat="1" x14ac:dyDescent="0.25">
      <c r="A8" s="54" t="s">
        <v>68</v>
      </c>
      <c r="B8" s="55" t="s">
        <v>69</v>
      </c>
      <c r="C8" s="55" t="s">
        <v>70</v>
      </c>
      <c r="D8" s="56">
        <v>3450</v>
      </c>
      <c r="E8" s="35" t="s">
        <v>38</v>
      </c>
      <c r="F8" s="35" t="s">
        <v>39</v>
      </c>
      <c r="G8" s="35" t="s">
        <v>71</v>
      </c>
      <c r="H8" s="35" t="s">
        <v>41</v>
      </c>
      <c r="I8" s="35" t="s">
        <v>42</v>
      </c>
      <c r="J8" s="35" t="s">
        <v>69</v>
      </c>
      <c r="K8" s="35" t="s">
        <v>72</v>
      </c>
      <c r="L8" s="57">
        <v>13791</v>
      </c>
      <c r="M8" s="57" t="s">
        <v>23</v>
      </c>
      <c r="N8" s="58" t="s">
        <v>22</v>
      </c>
      <c r="O8" s="35" t="s">
        <v>252</v>
      </c>
    </row>
    <row r="9" spans="1:15" s="59" customFormat="1" x14ac:dyDescent="0.25">
      <c r="A9" s="54" t="s">
        <v>73</v>
      </c>
      <c r="B9" s="55" t="s">
        <v>45</v>
      </c>
      <c r="C9" s="55" t="s">
        <v>74</v>
      </c>
      <c r="D9" s="56">
        <v>3243</v>
      </c>
      <c r="E9" s="35" t="s">
        <v>75</v>
      </c>
      <c r="F9" s="35" t="s">
        <v>76</v>
      </c>
      <c r="G9" s="35" t="s">
        <v>77</v>
      </c>
      <c r="H9" s="35" t="s">
        <v>41</v>
      </c>
      <c r="I9" s="35" t="s">
        <v>42</v>
      </c>
      <c r="J9" s="35" t="s">
        <v>45</v>
      </c>
      <c r="K9" s="35" t="s">
        <v>50</v>
      </c>
      <c r="L9" s="57">
        <v>13544</v>
      </c>
      <c r="M9" s="57" t="s">
        <v>23</v>
      </c>
      <c r="N9" s="58" t="s">
        <v>22</v>
      </c>
      <c r="O9" s="35" t="s">
        <v>235</v>
      </c>
    </row>
    <row r="10" spans="1:15" s="59" customFormat="1" x14ac:dyDescent="0.25">
      <c r="A10" s="54" t="s">
        <v>78</v>
      </c>
      <c r="B10" s="55" t="s">
        <v>79</v>
      </c>
      <c r="C10" s="55" t="s">
        <v>80</v>
      </c>
      <c r="D10" s="56">
        <v>5793.75</v>
      </c>
      <c r="E10" s="35" t="s">
        <v>38</v>
      </c>
      <c r="F10" s="35" t="s">
        <v>39</v>
      </c>
      <c r="G10" s="35" t="s">
        <v>81</v>
      </c>
      <c r="H10" s="35" t="s">
        <v>41</v>
      </c>
      <c r="I10" s="35" t="s">
        <v>42</v>
      </c>
      <c r="J10" s="35" t="s">
        <v>79</v>
      </c>
      <c r="K10" s="35" t="s">
        <v>82</v>
      </c>
      <c r="L10" s="57">
        <v>13518</v>
      </c>
      <c r="M10" s="57" t="s">
        <v>23</v>
      </c>
      <c r="N10" s="58" t="s">
        <v>24</v>
      </c>
      <c r="O10" s="35" t="s">
        <v>238</v>
      </c>
    </row>
    <row r="11" spans="1:15" s="59" customFormat="1" x14ac:dyDescent="0.25">
      <c r="A11" s="54" t="s">
        <v>83</v>
      </c>
      <c r="B11" s="55" t="s">
        <v>69</v>
      </c>
      <c r="C11" s="55" t="s">
        <v>84</v>
      </c>
      <c r="D11" s="56">
        <v>3945</v>
      </c>
      <c r="E11" s="35" t="s">
        <v>38</v>
      </c>
      <c r="F11" s="35" t="s">
        <v>39</v>
      </c>
      <c r="G11" s="35" t="s">
        <v>85</v>
      </c>
      <c r="H11" s="35" t="s">
        <v>41</v>
      </c>
      <c r="I11" s="35" t="s">
        <v>42</v>
      </c>
      <c r="J11" s="35" t="s">
        <v>69</v>
      </c>
      <c r="K11" s="35" t="s">
        <v>86</v>
      </c>
      <c r="L11" s="57">
        <v>13922</v>
      </c>
      <c r="M11" s="57" t="s">
        <v>23</v>
      </c>
      <c r="N11" s="58" t="s">
        <v>22</v>
      </c>
      <c r="O11" s="35" t="s">
        <v>252</v>
      </c>
    </row>
    <row r="12" spans="1:15" s="59" customFormat="1" x14ac:dyDescent="0.25">
      <c r="A12" s="54" t="s">
        <v>87</v>
      </c>
      <c r="B12" s="55" t="s">
        <v>88</v>
      </c>
      <c r="C12" s="55" t="s">
        <v>89</v>
      </c>
      <c r="D12" s="56">
        <v>3250</v>
      </c>
      <c r="E12" s="35" t="s">
        <v>38</v>
      </c>
      <c r="F12" s="35" t="s">
        <v>39</v>
      </c>
      <c r="G12" s="35" t="s">
        <v>90</v>
      </c>
      <c r="H12" s="35" t="s">
        <v>41</v>
      </c>
      <c r="I12" s="35" t="s">
        <v>42</v>
      </c>
      <c r="J12" s="35" t="s">
        <v>88</v>
      </c>
      <c r="K12" s="35" t="s">
        <v>91</v>
      </c>
      <c r="L12" s="57">
        <v>13509</v>
      </c>
      <c r="M12" s="57" t="s">
        <v>23</v>
      </c>
      <c r="N12" s="58" t="s">
        <v>22</v>
      </c>
      <c r="O12" s="35" t="s">
        <v>234</v>
      </c>
    </row>
    <row r="13" spans="1:15" s="59" customFormat="1" x14ac:dyDescent="0.25">
      <c r="A13" s="54" t="s">
        <v>92</v>
      </c>
      <c r="B13" s="55" t="s">
        <v>69</v>
      </c>
      <c r="C13" s="55" t="s">
        <v>89</v>
      </c>
      <c r="D13" s="56">
        <v>3243</v>
      </c>
      <c r="E13" s="35" t="s">
        <v>38</v>
      </c>
      <c r="F13" s="35" t="s">
        <v>39</v>
      </c>
      <c r="G13" s="35" t="s">
        <v>93</v>
      </c>
      <c r="H13" s="35" t="s">
        <v>41</v>
      </c>
      <c r="I13" s="35" t="s">
        <v>42</v>
      </c>
      <c r="J13" s="35" t="s">
        <v>69</v>
      </c>
      <c r="K13" s="35" t="s">
        <v>94</v>
      </c>
      <c r="L13" s="57">
        <v>13510</v>
      </c>
      <c r="M13" s="57" t="s">
        <v>23</v>
      </c>
      <c r="N13" s="58" t="s">
        <v>22</v>
      </c>
      <c r="O13" s="35" t="s">
        <v>241</v>
      </c>
    </row>
    <row r="14" spans="1:15" s="59" customFormat="1" x14ac:dyDescent="0.25">
      <c r="A14" s="54" t="s">
        <v>95</v>
      </c>
      <c r="B14" s="55" t="s">
        <v>96</v>
      </c>
      <c r="C14" s="55" t="s">
        <v>97</v>
      </c>
      <c r="D14" s="56">
        <v>1450</v>
      </c>
      <c r="E14" s="35" t="s">
        <v>38</v>
      </c>
      <c r="F14" s="35" t="s">
        <v>39</v>
      </c>
      <c r="G14" s="35" t="s">
        <v>98</v>
      </c>
      <c r="H14" s="35" t="s">
        <v>41</v>
      </c>
      <c r="I14" s="35" t="s">
        <v>42</v>
      </c>
      <c r="J14" s="35" t="s">
        <v>96</v>
      </c>
      <c r="K14" s="35" t="s">
        <v>99</v>
      </c>
      <c r="L14" s="57">
        <v>13460</v>
      </c>
      <c r="M14" s="57" t="s">
        <v>23</v>
      </c>
      <c r="N14" s="58" t="s">
        <v>24</v>
      </c>
      <c r="O14" s="35" t="s">
        <v>251</v>
      </c>
    </row>
    <row r="15" spans="1:15" s="59" customFormat="1" x14ac:dyDescent="0.25">
      <c r="A15" s="54" t="s">
        <v>100</v>
      </c>
      <c r="B15" s="55" t="str">
        <f t="shared" ref="B15" si="0">MID(A15,5,10)</f>
        <v>0000000000</v>
      </c>
      <c r="C15" s="55" t="str">
        <f t="shared" ref="C15" si="1">MID(A15,15,8)</f>
        <v>20191031</v>
      </c>
      <c r="D15" s="56">
        <v>10000</v>
      </c>
      <c r="E15" s="35" t="str">
        <f>MID(A15,41,4)</f>
        <v>0870</v>
      </c>
      <c r="F15" s="35" t="str">
        <f>MID(A15,45,4)</f>
        <v>0071</v>
      </c>
      <c r="G15" s="35" t="str">
        <f>MID(A15,49,6)</f>
        <v>680797</v>
      </c>
      <c r="H15" s="35" t="str">
        <f>MID(A15,55,16)</f>
        <v>6505000007046478</v>
      </c>
      <c r="I15" s="35" t="str">
        <f>MID(A15,71,26)</f>
        <v xml:space="preserve">403301016GTO              </v>
      </c>
      <c r="J15" s="35" t="str">
        <f>MID(A15,97,10)</f>
        <v>0000000000</v>
      </c>
      <c r="K15" s="35" t="str">
        <f>MID(A15,107,23)</f>
        <v xml:space="preserve">403301016GTO31         </v>
      </c>
      <c r="L15" s="57">
        <v>14013</v>
      </c>
      <c r="M15" s="57" t="s">
        <v>101</v>
      </c>
      <c r="N15" s="58" t="s">
        <v>22</v>
      </c>
      <c r="O15" s="35" t="s">
        <v>239</v>
      </c>
    </row>
    <row r="16" spans="1:15" s="59" customFormat="1" x14ac:dyDescent="0.25">
      <c r="A16" s="54" t="s">
        <v>102</v>
      </c>
      <c r="B16" s="55" t="s">
        <v>103</v>
      </c>
      <c r="C16" s="55" t="s">
        <v>97</v>
      </c>
      <c r="D16" s="56">
        <v>1000</v>
      </c>
      <c r="E16" s="35" t="s">
        <v>38</v>
      </c>
      <c r="F16" s="35" t="s">
        <v>39</v>
      </c>
      <c r="G16" s="35" t="s">
        <v>104</v>
      </c>
      <c r="H16" s="35" t="s">
        <v>41</v>
      </c>
      <c r="I16" s="35" t="s">
        <v>42</v>
      </c>
      <c r="J16" s="35" t="s">
        <v>103</v>
      </c>
      <c r="K16" s="35" t="s">
        <v>105</v>
      </c>
      <c r="L16" s="51">
        <v>14021</v>
      </c>
      <c r="M16" s="35"/>
      <c r="N16" s="60"/>
      <c r="O16" s="35"/>
    </row>
    <row r="17" spans="1:15" s="59" customFormat="1" x14ac:dyDescent="0.25">
      <c r="A17" s="54" t="s">
        <v>106</v>
      </c>
      <c r="B17" s="55" t="s">
        <v>107</v>
      </c>
      <c r="C17" s="55" t="s">
        <v>61</v>
      </c>
      <c r="D17" s="56">
        <v>11167.5</v>
      </c>
      <c r="E17" s="35" t="s">
        <v>108</v>
      </c>
      <c r="F17" s="35" t="s">
        <v>76</v>
      </c>
      <c r="G17" s="35" t="s">
        <v>109</v>
      </c>
      <c r="H17" s="35"/>
      <c r="I17" s="35"/>
      <c r="J17" s="35"/>
      <c r="K17" s="35"/>
      <c r="L17" s="57">
        <v>13682</v>
      </c>
      <c r="M17" s="57" t="s">
        <v>101</v>
      </c>
      <c r="N17" s="58" t="s">
        <v>22</v>
      </c>
      <c r="O17" s="35" t="s">
        <v>253</v>
      </c>
    </row>
    <row r="19" spans="1:15" x14ac:dyDescent="0.25">
      <c r="A19" s="73" t="s">
        <v>259</v>
      </c>
    </row>
    <row r="20" spans="1:15" x14ac:dyDescent="0.25">
      <c r="A20" s="74" t="s">
        <v>263</v>
      </c>
      <c r="B20" s="75">
        <v>43753</v>
      </c>
      <c r="C20" s="74" t="s">
        <v>260</v>
      </c>
      <c r="D20" s="74">
        <v>4662.5</v>
      </c>
    </row>
    <row r="21" spans="1:15" s="18" customFormat="1" x14ac:dyDescent="0.25">
      <c r="B21" s="116" t="s">
        <v>284</v>
      </c>
      <c r="C21" s="116"/>
      <c r="D21" s="117">
        <f>SUM(D2:D20)</f>
        <v>75587</v>
      </c>
    </row>
    <row r="24" spans="1:15" ht="18.75" x14ac:dyDescent="0.25">
      <c r="A24" s="100" t="s">
        <v>218</v>
      </c>
      <c r="B24" s="100"/>
    </row>
    <row r="25" spans="1:15" x14ac:dyDescent="0.25">
      <c r="A25" s="86" t="s">
        <v>276</v>
      </c>
      <c r="B25" s="5" t="s">
        <v>249</v>
      </c>
      <c r="D25" s="48" t="s">
        <v>248</v>
      </c>
    </row>
    <row r="26" spans="1:15" ht="8.25" customHeight="1" x14ac:dyDescent="0.25">
      <c r="D26" s="48"/>
    </row>
    <row r="27" spans="1:15" x14ac:dyDescent="0.25">
      <c r="A27" s="11" t="s">
        <v>280</v>
      </c>
      <c r="B27" s="118">
        <f>SUM(D2:D18)</f>
        <v>70924.5</v>
      </c>
      <c r="C27" s="18"/>
      <c r="D27" s="118">
        <f>D21</f>
        <v>75587</v>
      </c>
    </row>
    <row r="28" spans="1:15" ht="15.75" thickBot="1" x14ac:dyDescent="0.3">
      <c r="A28" t="s">
        <v>282</v>
      </c>
      <c r="B28" s="119">
        <f>D20</f>
        <v>4662.5</v>
      </c>
      <c r="D28" s="27"/>
    </row>
    <row r="29" spans="1:15" ht="15.75" thickTop="1" x14ac:dyDescent="0.25">
      <c r="A29" t="s">
        <v>280</v>
      </c>
      <c r="B29" s="10">
        <f>SUM(B27:B28)</f>
        <v>75587</v>
      </c>
      <c r="D29" s="10">
        <f>SUM(D27:D28)</f>
        <v>75587</v>
      </c>
    </row>
    <row r="31" spans="1:15" x14ac:dyDescent="0.25">
      <c r="B31" s="5"/>
    </row>
    <row r="32" spans="1:15" ht="14.45" x14ac:dyDescent="0.35">
      <c r="A32" s="5" t="s">
        <v>7</v>
      </c>
      <c r="G32" s="5" t="s">
        <v>8</v>
      </c>
    </row>
    <row r="33" spans="1:7" x14ac:dyDescent="0.25">
      <c r="A33" t="s">
        <v>281</v>
      </c>
      <c r="B33" s="2">
        <v>48000</v>
      </c>
      <c r="D33" s="2">
        <v>35000</v>
      </c>
      <c r="G33" s="8" t="s">
        <v>271</v>
      </c>
    </row>
    <row r="34" spans="1:7" ht="15.75" thickBot="1" x14ac:dyDescent="0.3">
      <c r="A34" t="s">
        <v>213</v>
      </c>
      <c r="B34" s="9">
        <v>20000</v>
      </c>
      <c r="D34" s="9">
        <v>15000</v>
      </c>
      <c r="G34" s="8" t="s">
        <v>271</v>
      </c>
    </row>
    <row r="35" spans="1:7" ht="16.5" thickTop="1" thickBot="1" x14ac:dyDescent="0.3">
      <c r="A35" t="s">
        <v>10</v>
      </c>
      <c r="B35" s="87">
        <f>+B33+B34</f>
        <v>68000</v>
      </c>
      <c r="C35" s="53"/>
      <c r="D35" s="25">
        <f>D33+D34</f>
        <v>50000</v>
      </c>
    </row>
    <row r="36" spans="1:7" ht="15.75" thickTop="1" x14ac:dyDescent="0.25">
      <c r="A36" t="s">
        <v>11</v>
      </c>
      <c r="B36" s="10">
        <f>B29-B35</f>
        <v>7587</v>
      </c>
      <c r="D36" s="10">
        <f>D29-D35</f>
        <v>25587</v>
      </c>
    </row>
    <row r="39" spans="1:7" x14ac:dyDescent="0.25">
      <c r="A39" t="s">
        <v>12</v>
      </c>
      <c r="B39" s="2">
        <f>B36</f>
        <v>7587</v>
      </c>
      <c r="D39" s="2">
        <f>D36</f>
        <v>25587</v>
      </c>
    </row>
    <row r="40" spans="1:7" x14ac:dyDescent="0.25">
      <c r="A40" t="s">
        <v>13</v>
      </c>
      <c r="B40" s="2">
        <f>+B39/1.08</f>
        <v>7024.9999999999991</v>
      </c>
      <c r="D40" s="2">
        <f>D39</f>
        <v>25587</v>
      </c>
    </row>
    <row r="41" spans="1:7" ht="15.75" thickBot="1" x14ac:dyDescent="0.3">
      <c r="A41" t="s">
        <v>14</v>
      </c>
      <c r="B41" s="9">
        <f>+B40*0.16</f>
        <v>1123.9999999999998</v>
      </c>
      <c r="D41" s="27">
        <f>D40*0.16</f>
        <v>4093.92</v>
      </c>
    </row>
    <row r="42" spans="1:7" ht="15.75" thickTop="1" x14ac:dyDescent="0.25">
      <c r="A42" t="s">
        <v>15</v>
      </c>
      <c r="B42" s="10">
        <f>+B40+B41</f>
        <v>8148.9999999999991</v>
      </c>
      <c r="D42" s="10">
        <f>+D40+D41</f>
        <v>29680.92</v>
      </c>
    </row>
  </sheetData>
  <mergeCells count="2">
    <mergeCell ref="A24:B24"/>
    <mergeCell ref="B21:C21"/>
  </mergeCells>
  <pageMargins left="0.62992125984251968" right="0.23622047244094491" top="0.74803149606299213" bottom="0.74803149606299213" header="0.31496062992125984" footer="0.31496062992125984"/>
  <pageSetup scale="4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workbookViewId="0">
      <selection activeCell="F24" sqref="F24"/>
    </sheetView>
  </sheetViews>
  <sheetFormatPr baseColWidth="10" defaultRowHeight="15" x14ac:dyDescent="0.25"/>
  <cols>
    <col min="1" max="1" width="55.140625" customWidth="1"/>
    <col min="3" max="3" width="7.140625" customWidth="1"/>
    <col min="4" max="4" width="17.28515625" customWidth="1"/>
    <col min="5" max="5" width="13.42578125" customWidth="1"/>
    <col min="6" max="6" width="17.85546875" customWidth="1"/>
    <col min="10" max="10" width="28" bestFit="1" customWidth="1"/>
    <col min="11" max="12" width="10" customWidth="1"/>
    <col min="13" max="13" width="14.42578125" customWidth="1"/>
    <col min="14" max="14" width="33.42578125" customWidth="1"/>
  </cols>
  <sheetData>
    <row r="1" spans="1:15" ht="67.5" x14ac:dyDescent="0.25">
      <c r="A1" s="14" t="s">
        <v>19</v>
      </c>
      <c r="B1" s="61" t="s">
        <v>110</v>
      </c>
      <c r="C1" s="61" t="s">
        <v>111</v>
      </c>
      <c r="D1" s="62" t="s">
        <v>112</v>
      </c>
      <c r="E1" s="63" t="s">
        <v>113</v>
      </c>
      <c r="F1" s="63" t="s">
        <v>115</v>
      </c>
      <c r="G1" s="63" t="s">
        <v>116</v>
      </c>
      <c r="H1" s="63" t="s">
        <v>117</v>
      </c>
      <c r="I1" s="63" t="s">
        <v>118</v>
      </c>
      <c r="J1" s="63" t="s">
        <v>119</v>
      </c>
      <c r="K1" s="52" t="s">
        <v>20</v>
      </c>
      <c r="L1" s="52" t="s">
        <v>121</v>
      </c>
      <c r="M1" s="52" t="s">
        <v>19</v>
      </c>
      <c r="N1" s="28" t="s">
        <v>233</v>
      </c>
      <c r="O1" s="59"/>
    </row>
    <row r="2" spans="1:15" s="59" customFormat="1" x14ac:dyDescent="0.25">
      <c r="A2" s="65" t="s">
        <v>122</v>
      </c>
      <c r="B2" s="66" t="s">
        <v>60</v>
      </c>
      <c r="C2" s="66" t="s">
        <v>123</v>
      </c>
      <c r="D2" s="67">
        <v>3450</v>
      </c>
      <c r="E2" s="68" t="s">
        <v>38</v>
      </c>
      <c r="F2" s="68" t="s">
        <v>124</v>
      </c>
      <c r="G2" s="68" t="s">
        <v>41</v>
      </c>
      <c r="H2" s="68" t="s">
        <v>42</v>
      </c>
      <c r="I2" s="68" t="s">
        <v>60</v>
      </c>
      <c r="J2" s="68" t="s">
        <v>67</v>
      </c>
      <c r="K2" s="57">
        <v>14132</v>
      </c>
      <c r="L2" s="57" t="s">
        <v>22</v>
      </c>
      <c r="M2" s="57" t="s">
        <v>23</v>
      </c>
      <c r="N2" s="35" t="s">
        <v>243</v>
      </c>
    </row>
    <row r="3" spans="1:15" s="59" customFormat="1" x14ac:dyDescent="0.25">
      <c r="A3" s="65" t="s">
        <v>125</v>
      </c>
      <c r="B3" s="66" t="s">
        <v>60</v>
      </c>
      <c r="C3" s="66" t="s">
        <v>123</v>
      </c>
      <c r="D3" s="67">
        <v>3450</v>
      </c>
      <c r="E3" s="68" t="s">
        <v>38</v>
      </c>
      <c r="F3" s="68" t="s">
        <v>126</v>
      </c>
      <c r="G3" s="68" t="s">
        <v>41</v>
      </c>
      <c r="H3" s="68" t="s">
        <v>42</v>
      </c>
      <c r="I3" s="68" t="s">
        <v>60</v>
      </c>
      <c r="J3" s="68" t="s">
        <v>63</v>
      </c>
      <c r="K3" s="57">
        <v>14150</v>
      </c>
      <c r="L3" s="57" t="s">
        <v>22</v>
      </c>
      <c r="M3" s="57" t="s">
        <v>23</v>
      </c>
      <c r="N3" s="35" t="s">
        <v>254</v>
      </c>
    </row>
    <row r="4" spans="1:15" s="59" customFormat="1" x14ac:dyDescent="0.25">
      <c r="A4" s="65" t="s">
        <v>127</v>
      </c>
      <c r="B4" s="66" t="s">
        <v>128</v>
      </c>
      <c r="C4" s="66" t="s">
        <v>129</v>
      </c>
      <c r="D4" s="67">
        <v>3250</v>
      </c>
      <c r="E4" s="68" t="s">
        <v>38</v>
      </c>
      <c r="F4" s="68" t="s">
        <v>130</v>
      </c>
      <c r="G4" s="68" t="s">
        <v>41</v>
      </c>
      <c r="H4" s="68" t="s">
        <v>42</v>
      </c>
      <c r="I4" s="68" t="s">
        <v>128</v>
      </c>
      <c r="J4" s="68" t="s">
        <v>131</v>
      </c>
      <c r="K4" s="71">
        <v>14041</v>
      </c>
      <c r="L4" s="57" t="s">
        <v>22</v>
      </c>
      <c r="M4" s="57" t="s">
        <v>23</v>
      </c>
      <c r="N4" s="35" t="s">
        <v>257</v>
      </c>
    </row>
    <row r="5" spans="1:15" s="59" customFormat="1" x14ac:dyDescent="0.25">
      <c r="A5" s="65" t="s">
        <v>132</v>
      </c>
      <c r="B5" s="66" t="s">
        <v>133</v>
      </c>
      <c r="C5" s="66" t="s">
        <v>129</v>
      </c>
      <c r="D5" s="67">
        <v>1450</v>
      </c>
      <c r="E5" s="68" t="s">
        <v>38</v>
      </c>
      <c r="F5" s="68" t="s">
        <v>134</v>
      </c>
      <c r="G5" s="68" t="s">
        <v>41</v>
      </c>
      <c r="H5" s="68" t="s">
        <v>42</v>
      </c>
      <c r="I5" s="68" t="s">
        <v>133</v>
      </c>
      <c r="J5" s="68" t="s">
        <v>135</v>
      </c>
      <c r="K5" s="57">
        <v>14042</v>
      </c>
      <c r="L5" s="57" t="s">
        <v>24</v>
      </c>
      <c r="M5" s="57" t="s">
        <v>23</v>
      </c>
      <c r="N5" s="35" t="s">
        <v>236</v>
      </c>
    </row>
    <row r="6" spans="1:15" s="59" customFormat="1" x14ac:dyDescent="0.25">
      <c r="A6" s="65" t="s">
        <v>136</v>
      </c>
      <c r="B6" s="66" t="s">
        <v>137</v>
      </c>
      <c r="C6" s="66" t="s">
        <v>138</v>
      </c>
      <c r="D6" s="67">
        <v>3243</v>
      </c>
      <c r="E6" s="68" t="s">
        <v>38</v>
      </c>
      <c r="F6" s="68" t="s">
        <v>139</v>
      </c>
      <c r="G6" s="68" t="s">
        <v>41</v>
      </c>
      <c r="H6" s="68" t="s">
        <v>42</v>
      </c>
      <c r="I6" s="68" t="s">
        <v>137</v>
      </c>
      <c r="J6" s="68" t="s">
        <v>140</v>
      </c>
      <c r="K6" s="57">
        <v>14051</v>
      </c>
      <c r="L6" s="57" t="s">
        <v>22</v>
      </c>
      <c r="M6" s="57" t="s">
        <v>23</v>
      </c>
      <c r="N6" s="35" t="s">
        <v>255</v>
      </c>
    </row>
    <row r="7" spans="1:15" s="59" customFormat="1" x14ac:dyDescent="0.25">
      <c r="A7" s="65" t="s">
        <v>141</v>
      </c>
      <c r="B7" s="66" t="s">
        <v>69</v>
      </c>
      <c r="C7" s="66" t="s">
        <v>138</v>
      </c>
      <c r="D7" s="67">
        <v>3243</v>
      </c>
      <c r="E7" s="68" t="s">
        <v>38</v>
      </c>
      <c r="F7" s="68" t="s">
        <v>142</v>
      </c>
      <c r="G7" s="68" t="s">
        <v>41</v>
      </c>
      <c r="H7" s="68" t="s">
        <v>42</v>
      </c>
      <c r="I7" s="68" t="s">
        <v>69</v>
      </c>
      <c r="J7" s="68" t="s">
        <v>143</v>
      </c>
      <c r="K7" s="57">
        <v>14052</v>
      </c>
      <c r="L7" s="57" t="s">
        <v>22</v>
      </c>
      <c r="M7" s="57" t="s">
        <v>23</v>
      </c>
      <c r="N7" s="35" t="s">
        <v>250</v>
      </c>
    </row>
    <row r="8" spans="1:15" s="59" customFormat="1" x14ac:dyDescent="0.25">
      <c r="A8" s="65" t="s">
        <v>144</v>
      </c>
      <c r="B8" s="66" t="s">
        <v>69</v>
      </c>
      <c r="C8" s="66" t="s">
        <v>145</v>
      </c>
      <c r="D8" s="67">
        <v>3450</v>
      </c>
      <c r="E8" s="68" t="s">
        <v>38</v>
      </c>
      <c r="F8" s="68" t="s">
        <v>146</v>
      </c>
      <c r="G8" s="68" t="s">
        <v>41</v>
      </c>
      <c r="H8" s="68" t="s">
        <v>42</v>
      </c>
      <c r="I8" s="68" t="s">
        <v>69</v>
      </c>
      <c r="J8" s="68" t="s">
        <v>147</v>
      </c>
      <c r="K8" s="57">
        <v>14094</v>
      </c>
      <c r="L8" s="57" t="s">
        <v>22</v>
      </c>
      <c r="M8" s="57" t="s">
        <v>23</v>
      </c>
      <c r="N8" s="35" t="s">
        <v>241</v>
      </c>
    </row>
    <row r="9" spans="1:15" s="59" customFormat="1" x14ac:dyDescent="0.25">
      <c r="A9" s="65" t="s">
        <v>148</v>
      </c>
      <c r="B9" s="66" t="s">
        <v>149</v>
      </c>
      <c r="C9" s="66" t="s">
        <v>150</v>
      </c>
      <c r="D9" s="67">
        <v>5793.75</v>
      </c>
      <c r="E9" s="68" t="s">
        <v>38</v>
      </c>
      <c r="F9" s="68" t="s">
        <v>151</v>
      </c>
      <c r="G9" s="68" t="s">
        <v>41</v>
      </c>
      <c r="H9" s="68" t="s">
        <v>42</v>
      </c>
      <c r="I9" s="68" t="s">
        <v>149</v>
      </c>
      <c r="J9" s="68" t="s">
        <v>58</v>
      </c>
      <c r="K9" s="57">
        <v>14241</v>
      </c>
      <c r="L9" s="57" t="s">
        <v>24</v>
      </c>
      <c r="M9" s="57" t="s">
        <v>23</v>
      </c>
      <c r="N9" s="35" t="s">
        <v>238</v>
      </c>
    </row>
    <row r="10" spans="1:15" s="59" customFormat="1" x14ac:dyDescent="0.25">
      <c r="A10" s="65" t="s">
        <v>152</v>
      </c>
      <c r="B10" s="66" t="s">
        <v>153</v>
      </c>
      <c r="C10" s="66" t="s">
        <v>154</v>
      </c>
      <c r="D10" s="67">
        <v>3450</v>
      </c>
      <c r="E10" s="68" t="s">
        <v>108</v>
      </c>
      <c r="F10" s="68" t="s">
        <v>155</v>
      </c>
      <c r="G10" s="35"/>
      <c r="H10" s="35"/>
      <c r="I10" s="35"/>
      <c r="J10" s="35"/>
      <c r="K10" s="57">
        <v>14093</v>
      </c>
      <c r="L10" s="57" t="s">
        <v>22</v>
      </c>
      <c r="M10" s="57" t="s">
        <v>101</v>
      </c>
      <c r="N10" s="69" t="s">
        <v>253</v>
      </c>
      <c r="O10" s="70"/>
    </row>
    <row r="11" spans="1:15" s="59" customFormat="1" x14ac:dyDescent="0.25">
      <c r="A11" s="65" t="s">
        <v>157</v>
      </c>
      <c r="B11" s="66" t="s">
        <v>158</v>
      </c>
      <c r="C11" s="66" t="s">
        <v>123</v>
      </c>
      <c r="D11" s="67">
        <v>3450</v>
      </c>
      <c r="E11" s="68" t="s">
        <v>159</v>
      </c>
      <c r="F11" s="68" t="s">
        <v>160</v>
      </c>
      <c r="G11" s="35"/>
      <c r="H11" s="35"/>
      <c r="I11" s="35"/>
      <c r="J11" s="35"/>
      <c r="K11" s="71">
        <v>14536</v>
      </c>
      <c r="L11" s="57" t="s">
        <v>22</v>
      </c>
      <c r="M11" s="72" t="s">
        <v>156</v>
      </c>
      <c r="N11" s="69" t="s">
        <v>263</v>
      </c>
    </row>
    <row r="12" spans="1:15" s="59" customFormat="1" x14ac:dyDescent="0.25">
      <c r="A12" s="65" t="s">
        <v>161</v>
      </c>
      <c r="B12" s="66" t="s">
        <v>162</v>
      </c>
      <c r="C12" s="66" t="s">
        <v>129</v>
      </c>
      <c r="D12" s="67">
        <v>3200</v>
      </c>
      <c r="E12" s="68" t="s">
        <v>163</v>
      </c>
      <c r="F12" s="68" t="s">
        <v>164</v>
      </c>
      <c r="G12" s="35"/>
      <c r="H12" s="35"/>
      <c r="I12" s="35"/>
      <c r="J12" s="35"/>
      <c r="K12" s="71">
        <v>14536</v>
      </c>
      <c r="L12" s="57"/>
      <c r="M12" s="72" t="s">
        <v>156</v>
      </c>
      <c r="N12" s="69" t="s">
        <v>258</v>
      </c>
    </row>
    <row r="13" spans="1:15" s="59" customFormat="1" x14ac:dyDescent="0.25">
      <c r="A13" s="65" t="s">
        <v>165</v>
      </c>
      <c r="B13" s="66" t="s">
        <v>162</v>
      </c>
      <c r="C13" s="66" t="s">
        <v>138</v>
      </c>
      <c r="D13" s="67">
        <v>5375</v>
      </c>
      <c r="E13" s="68" t="s">
        <v>166</v>
      </c>
      <c r="F13" s="68" t="s">
        <v>167</v>
      </c>
      <c r="G13" s="35"/>
      <c r="H13" s="35"/>
      <c r="I13" s="35"/>
      <c r="J13" s="35"/>
      <c r="K13" s="57">
        <v>14043</v>
      </c>
      <c r="L13" s="57" t="s">
        <v>22</v>
      </c>
      <c r="M13" s="57" t="s">
        <v>27</v>
      </c>
      <c r="N13" s="69" t="s">
        <v>256</v>
      </c>
      <c r="O13" s="70"/>
    </row>
    <row r="15" spans="1:15" x14ac:dyDescent="0.25">
      <c r="D15" s="15">
        <f>SUM(D2:D14)</f>
        <v>42804.75</v>
      </c>
    </row>
    <row r="16" spans="1:15" x14ac:dyDescent="0.25">
      <c r="A16" s="73" t="s">
        <v>259</v>
      </c>
    </row>
    <row r="17" spans="1:6" ht="14.45" x14ac:dyDescent="0.35">
      <c r="A17" s="74" t="s">
        <v>267</v>
      </c>
      <c r="B17" s="75">
        <v>43773</v>
      </c>
      <c r="C17" s="74" t="s">
        <v>260</v>
      </c>
      <c r="D17" s="74">
        <v>1000</v>
      </c>
    </row>
    <row r="18" spans="1:6" x14ac:dyDescent="0.25">
      <c r="B18" t="s">
        <v>284</v>
      </c>
      <c r="D18" s="98">
        <f>SUM(D15:D17)</f>
        <v>43804.75</v>
      </c>
    </row>
    <row r="19" spans="1:6" x14ac:dyDescent="0.25">
      <c r="D19" s="98"/>
    </row>
    <row r="20" spans="1:6" ht="18.75" x14ac:dyDescent="0.25">
      <c r="A20" s="101" t="s">
        <v>219</v>
      </c>
      <c r="B20" s="101"/>
      <c r="D20" s="48"/>
    </row>
    <row r="21" spans="1:6" x14ac:dyDescent="0.25">
      <c r="A21" s="86" t="s">
        <v>276</v>
      </c>
      <c r="B21" s="5" t="s">
        <v>249</v>
      </c>
      <c r="D21" s="48" t="s">
        <v>248</v>
      </c>
    </row>
    <row r="22" spans="1:6" ht="7.5" customHeight="1" x14ac:dyDescent="0.25">
      <c r="A22" s="86"/>
      <c r="D22" s="48"/>
    </row>
    <row r="23" spans="1:6" x14ac:dyDescent="0.25">
      <c r="A23" s="11" t="s">
        <v>283</v>
      </c>
      <c r="B23" s="89">
        <f>+D15</f>
        <v>42804.75</v>
      </c>
      <c r="C23" s="18"/>
      <c r="D23" s="89">
        <f>D18</f>
        <v>43804.75</v>
      </c>
    </row>
    <row r="24" spans="1:6" ht="15.75" thickBot="1" x14ac:dyDescent="0.3">
      <c r="A24" t="s">
        <v>282</v>
      </c>
      <c r="B24" s="90">
        <f>D17</f>
        <v>1000</v>
      </c>
      <c r="D24" s="90"/>
    </row>
    <row r="25" spans="1:6" ht="15.75" thickTop="1" x14ac:dyDescent="0.25">
      <c r="A25" t="s">
        <v>280</v>
      </c>
      <c r="B25" s="10">
        <f>SUM(B23:B24)</f>
        <v>43804.75</v>
      </c>
      <c r="D25" s="10">
        <f>SUM(D23:D24)</f>
        <v>43804.75</v>
      </c>
    </row>
    <row r="26" spans="1:6" x14ac:dyDescent="0.25">
      <c r="B26" s="10"/>
      <c r="D26" s="10"/>
    </row>
    <row r="28" spans="1:6" ht="14.45" x14ac:dyDescent="0.35">
      <c r="A28" s="5" t="s">
        <v>7</v>
      </c>
      <c r="F28" s="5" t="s">
        <v>8</v>
      </c>
    </row>
    <row r="29" spans="1:6" x14ac:dyDescent="0.25">
      <c r="A29" t="s">
        <v>272</v>
      </c>
      <c r="B29" s="2">
        <v>48000</v>
      </c>
      <c r="C29" s="2"/>
      <c r="D29" s="2">
        <v>35000</v>
      </c>
      <c r="F29" s="8" t="s">
        <v>273</v>
      </c>
    </row>
    <row r="30" spans="1:6" ht="15.75" thickBot="1" x14ac:dyDescent="0.3">
      <c r="A30" t="s">
        <v>213</v>
      </c>
      <c r="B30" s="9"/>
      <c r="C30" s="2"/>
      <c r="D30" s="9">
        <v>35000</v>
      </c>
      <c r="E30" s="99" t="s">
        <v>285</v>
      </c>
      <c r="F30" s="8" t="s">
        <v>274</v>
      </c>
    </row>
    <row r="31" spans="1:6" ht="16.5" thickTop="1" thickBot="1" x14ac:dyDescent="0.3">
      <c r="A31" t="s">
        <v>10</v>
      </c>
      <c r="B31" s="87">
        <f>+B29+B30</f>
        <v>48000</v>
      </c>
      <c r="C31" s="2"/>
      <c r="D31" s="25">
        <f>D29+D30</f>
        <v>70000</v>
      </c>
    </row>
    <row r="32" spans="1:6" ht="15.75" thickTop="1" x14ac:dyDescent="0.25">
      <c r="A32" t="s">
        <v>11</v>
      </c>
      <c r="B32" s="10">
        <f>B25-B31</f>
        <v>-4195.25</v>
      </c>
      <c r="D32" s="10">
        <f>D25-D31</f>
        <v>-26195.25</v>
      </c>
    </row>
    <row r="34" spans="1:4" x14ac:dyDescent="0.25">
      <c r="D34" s="2"/>
    </row>
    <row r="35" spans="1:4" x14ac:dyDescent="0.25">
      <c r="D35" s="2"/>
    </row>
    <row r="36" spans="1:4" x14ac:dyDescent="0.25">
      <c r="A36" t="s">
        <v>12</v>
      </c>
      <c r="B36" s="2">
        <f>B32</f>
        <v>-4195.25</v>
      </c>
      <c r="D36" s="19">
        <f>D32</f>
        <v>-26195.25</v>
      </c>
    </row>
    <row r="37" spans="1:4" x14ac:dyDescent="0.25">
      <c r="A37" t="s">
        <v>13</v>
      </c>
      <c r="B37" s="2">
        <f>+B36/1.08</f>
        <v>-3884.4907407407404</v>
      </c>
      <c r="D37" s="76">
        <f>D36</f>
        <v>-26195.25</v>
      </c>
    </row>
    <row r="38" spans="1:4" ht="15.75" thickBot="1" x14ac:dyDescent="0.3">
      <c r="A38" t="s">
        <v>14</v>
      </c>
      <c r="B38" s="9">
        <f>+B37*0.16</f>
        <v>-621.51851851851848</v>
      </c>
      <c r="D38" s="9">
        <f>D37*0.16</f>
        <v>-4191.24</v>
      </c>
    </row>
    <row r="39" spans="1:4" ht="15.75" thickTop="1" x14ac:dyDescent="0.25">
      <c r="A39" t="s">
        <v>15</v>
      </c>
      <c r="B39" s="10">
        <f>+B37+B38</f>
        <v>-4506.0092592592591</v>
      </c>
      <c r="D39" s="10">
        <f>+D37+D38</f>
        <v>-30386.489999999998</v>
      </c>
    </row>
  </sheetData>
  <mergeCells count="1">
    <mergeCell ref="A20:B20"/>
  </mergeCells>
  <pageMargins left="0.25" right="0.25" top="0.75" bottom="0.75" header="0.3" footer="0.3"/>
  <pageSetup scale="3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A13" workbookViewId="0">
      <selection activeCell="H28" sqref="H28"/>
    </sheetView>
  </sheetViews>
  <sheetFormatPr baseColWidth="10" defaultRowHeight="15" x14ac:dyDescent="0.25"/>
  <cols>
    <col min="1" max="1" width="43.7109375" customWidth="1"/>
    <col min="3" max="3" width="10.5703125" customWidth="1"/>
    <col min="4" max="4" width="18" customWidth="1"/>
    <col min="5" max="5" width="9" customWidth="1"/>
    <col min="6" max="6" width="7.140625" customWidth="1"/>
    <col min="11" max="11" width="27.42578125" bestFit="1" customWidth="1"/>
    <col min="14" max="14" width="16" customWidth="1"/>
    <col min="15" max="15" width="19.140625" customWidth="1"/>
  </cols>
  <sheetData>
    <row r="1" spans="1:15" ht="45" x14ac:dyDescent="0.25">
      <c r="A1" s="14" t="s">
        <v>120</v>
      </c>
      <c r="B1" s="61" t="s">
        <v>110</v>
      </c>
      <c r="C1" s="61" t="s">
        <v>111</v>
      </c>
      <c r="D1" s="62" t="s">
        <v>112</v>
      </c>
      <c r="E1" s="63" t="s">
        <v>113</v>
      </c>
      <c r="F1" s="63" t="s">
        <v>114</v>
      </c>
      <c r="G1" s="63" t="s">
        <v>115</v>
      </c>
      <c r="H1" s="63" t="s">
        <v>116</v>
      </c>
      <c r="I1" s="63" t="s">
        <v>117</v>
      </c>
      <c r="J1" s="63" t="s">
        <v>118</v>
      </c>
      <c r="K1" s="63" t="s">
        <v>119</v>
      </c>
      <c r="L1" s="13" t="s">
        <v>20</v>
      </c>
      <c r="M1" s="13" t="s">
        <v>121</v>
      </c>
      <c r="N1" s="13" t="s">
        <v>19</v>
      </c>
      <c r="O1" s="64" t="s">
        <v>264</v>
      </c>
    </row>
    <row r="2" spans="1:15" s="59" customFormat="1" x14ac:dyDescent="0.25">
      <c r="A2" s="65" t="s">
        <v>168</v>
      </c>
      <c r="B2" s="66" t="s">
        <v>69</v>
      </c>
      <c r="C2" s="66" t="s">
        <v>169</v>
      </c>
      <c r="D2" s="67">
        <v>3243</v>
      </c>
      <c r="E2" s="68" t="s">
        <v>38</v>
      </c>
      <c r="F2" s="68" t="s">
        <v>39</v>
      </c>
      <c r="G2" s="68" t="s">
        <v>170</v>
      </c>
      <c r="H2" s="68" t="s">
        <v>41</v>
      </c>
      <c r="I2" s="68" t="s">
        <v>42</v>
      </c>
      <c r="J2" s="68" t="s">
        <v>69</v>
      </c>
      <c r="K2" s="68" t="s">
        <v>171</v>
      </c>
      <c r="L2" s="57">
        <v>14491</v>
      </c>
      <c r="M2" s="57" t="s">
        <v>22</v>
      </c>
      <c r="N2" s="57" t="s">
        <v>23</v>
      </c>
      <c r="O2" s="35" t="s">
        <v>255</v>
      </c>
    </row>
    <row r="3" spans="1:15" s="59" customFormat="1" x14ac:dyDescent="0.25">
      <c r="A3" s="65" t="s">
        <v>172</v>
      </c>
      <c r="B3" s="66" t="s">
        <v>69</v>
      </c>
      <c r="C3" s="66" t="s">
        <v>173</v>
      </c>
      <c r="D3" s="67">
        <v>3450</v>
      </c>
      <c r="E3" s="68" t="s">
        <v>38</v>
      </c>
      <c r="F3" s="68" t="s">
        <v>39</v>
      </c>
      <c r="G3" s="68" t="s">
        <v>174</v>
      </c>
      <c r="H3" s="68" t="s">
        <v>41</v>
      </c>
      <c r="I3" s="68" t="s">
        <v>42</v>
      </c>
      <c r="J3" s="68" t="s">
        <v>69</v>
      </c>
      <c r="K3" s="68" t="s">
        <v>175</v>
      </c>
      <c r="L3" s="57">
        <v>14603</v>
      </c>
      <c r="M3" s="57" t="s">
        <v>22</v>
      </c>
      <c r="N3" s="57" t="s">
        <v>23</v>
      </c>
      <c r="O3" s="35" t="s">
        <v>241</v>
      </c>
    </row>
    <row r="4" spans="1:15" s="59" customFormat="1" x14ac:dyDescent="0.25">
      <c r="A4" s="65" t="s">
        <v>176</v>
      </c>
      <c r="B4" s="66" t="s">
        <v>69</v>
      </c>
      <c r="C4" s="66" t="s">
        <v>173</v>
      </c>
      <c r="D4" s="67">
        <v>3945</v>
      </c>
      <c r="E4" s="68" t="s">
        <v>38</v>
      </c>
      <c r="F4" s="68" t="s">
        <v>39</v>
      </c>
      <c r="G4" s="68" t="s">
        <v>177</v>
      </c>
      <c r="H4" s="68" t="s">
        <v>41</v>
      </c>
      <c r="I4" s="68" t="s">
        <v>42</v>
      </c>
      <c r="J4" s="68" t="s">
        <v>69</v>
      </c>
      <c r="K4" s="68" t="s">
        <v>72</v>
      </c>
      <c r="L4" s="57">
        <v>14604</v>
      </c>
      <c r="M4" s="57" t="s">
        <v>22</v>
      </c>
      <c r="N4" s="57" t="s">
        <v>23</v>
      </c>
      <c r="O4" s="35" t="s">
        <v>252</v>
      </c>
    </row>
    <row r="5" spans="1:15" s="59" customFormat="1" x14ac:dyDescent="0.25">
      <c r="A5" s="65" t="s">
        <v>178</v>
      </c>
      <c r="B5" s="66" t="s">
        <v>179</v>
      </c>
      <c r="C5" s="66" t="s">
        <v>180</v>
      </c>
      <c r="D5" s="67">
        <v>3243</v>
      </c>
      <c r="E5" s="68" t="s">
        <v>38</v>
      </c>
      <c r="F5" s="68" t="s">
        <v>39</v>
      </c>
      <c r="G5" s="68" t="s">
        <v>181</v>
      </c>
      <c r="H5" s="68" t="s">
        <v>41</v>
      </c>
      <c r="I5" s="68" t="s">
        <v>42</v>
      </c>
      <c r="J5" s="68" t="s">
        <v>179</v>
      </c>
      <c r="K5" s="68" t="s">
        <v>43</v>
      </c>
      <c r="L5" s="57">
        <v>14492</v>
      </c>
      <c r="M5" s="57" t="s">
        <v>22</v>
      </c>
      <c r="N5" s="57" t="s">
        <v>23</v>
      </c>
      <c r="O5" s="35" t="s">
        <v>265</v>
      </c>
    </row>
    <row r="6" spans="1:15" s="59" customFormat="1" x14ac:dyDescent="0.25">
      <c r="A6" s="65" t="s">
        <v>182</v>
      </c>
      <c r="B6" s="66" t="s">
        <v>60</v>
      </c>
      <c r="C6" s="66" t="s">
        <v>183</v>
      </c>
      <c r="D6" s="67">
        <v>3243</v>
      </c>
      <c r="E6" s="68" t="s">
        <v>38</v>
      </c>
      <c r="F6" s="68" t="s">
        <v>39</v>
      </c>
      <c r="G6" s="68" t="s">
        <v>184</v>
      </c>
      <c r="H6" s="68" t="s">
        <v>41</v>
      </c>
      <c r="I6" s="68" t="s">
        <v>42</v>
      </c>
      <c r="J6" s="68" t="s">
        <v>60</v>
      </c>
      <c r="K6" s="68" t="s">
        <v>67</v>
      </c>
      <c r="L6" s="57">
        <v>14602</v>
      </c>
      <c r="M6" s="57" t="s">
        <v>22</v>
      </c>
      <c r="N6" s="57" t="s">
        <v>23</v>
      </c>
      <c r="O6" s="35" t="s">
        <v>243</v>
      </c>
    </row>
    <row r="7" spans="1:15" s="59" customFormat="1" x14ac:dyDescent="0.25">
      <c r="A7" s="65" t="s">
        <v>185</v>
      </c>
      <c r="B7" s="66" t="s">
        <v>60</v>
      </c>
      <c r="C7" s="66" t="s">
        <v>183</v>
      </c>
      <c r="D7" s="67">
        <v>3243</v>
      </c>
      <c r="E7" s="68" t="s">
        <v>38</v>
      </c>
      <c r="F7" s="68" t="s">
        <v>39</v>
      </c>
      <c r="G7" s="68" t="s">
        <v>186</v>
      </c>
      <c r="H7" s="68" t="s">
        <v>41</v>
      </c>
      <c r="I7" s="68" t="s">
        <v>42</v>
      </c>
      <c r="J7" s="68" t="s">
        <v>60</v>
      </c>
      <c r="K7" s="68" t="s">
        <v>63</v>
      </c>
      <c r="L7" s="57">
        <v>14608</v>
      </c>
      <c r="M7" s="57" t="s">
        <v>22</v>
      </c>
      <c r="N7" s="57" t="s">
        <v>23</v>
      </c>
      <c r="O7" s="35" t="s">
        <v>254</v>
      </c>
    </row>
    <row r="8" spans="1:15" s="59" customFormat="1" x14ac:dyDescent="0.25">
      <c r="A8" s="65" t="s">
        <v>187</v>
      </c>
      <c r="B8" s="66" t="s">
        <v>45</v>
      </c>
      <c r="C8" s="66" t="s">
        <v>183</v>
      </c>
      <c r="D8" s="67">
        <v>3243</v>
      </c>
      <c r="E8" s="68" t="s">
        <v>75</v>
      </c>
      <c r="F8" s="68" t="s">
        <v>48</v>
      </c>
      <c r="G8" s="68" t="s">
        <v>188</v>
      </c>
      <c r="H8" s="68" t="s">
        <v>41</v>
      </c>
      <c r="I8" s="68" t="s">
        <v>42</v>
      </c>
      <c r="J8" s="68" t="s">
        <v>45</v>
      </c>
      <c r="K8" s="68" t="s">
        <v>50</v>
      </c>
      <c r="L8" s="57">
        <v>14580</v>
      </c>
      <c r="M8" s="57" t="s">
        <v>22</v>
      </c>
      <c r="N8" s="57" t="s">
        <v>23</v>
      </c>
      <c r="O8" s="35" t="s">
        <v>235</v>
      </c>
    </row>
    <row r="9" spans="1:15" s="59" customFormat="1" x14ac:dyDescent="0.25">
      <c r="A9" s="65" t="s">
        <v>189</v>
      </c>
      <c r="B9" s="66" t="s">
        <v>190</v>
      </c>
      <c r="C9" s="66" t="s">
        <v>183</v>
      </c>
      <c r="D9" s="67">
        <v>1450</v>
      </c>
      <c r="E9" s="68" t="s">
        <v>38</v>
      </c>
      <c r="F9" s="68" t="s">
        <v>39</v>
      </c>
      <c r="G9" s="68" t="s">
        <v>191</v>
      </c>
      <c r="H9" s="68" t="s">
        <v>41</v>
      </c>
      <c r="I9" s="68" t="s">
        <v>42</v>
      </c>
      <c r="J9" s="68" t="s">
        <v>190</v>
      </c>
      <c r="K9" s="68" t="s">
        <v>135</v>
      </c>
      <c r="L9" s="57">
        <v>14578</v>
      </c>
      <c r="M9" s="57" t="s">
        <v>24</v>
      </c>
      <c r="N9" s="57" t="s">
        <v>23</v>
      </c>
      <c r="O9" s="35" t="s">
        <v>251</v>
      </c>
    </row>
    <row r="10" spans="1:15" s="59" customFormat="1" x14ac:dyDescent="0.25">
      <c r="A10" s="65" t="s">
        <v>192</v>
      </c>
      <c r="B10" s="66" t="s">
        <v>193</v>
      </c>
      <c r="C10" s="66" t="s">
        <v>183</v>
      </c>
      <c r="D10" s="67">
        <v>3250</v>
      </c>
      <c r="E10" s="68" t="s">
        <v>38</v>
      </c>
      <c r="F10" s="68" t="s">
        <v>39</v>
      </c>
      <c r="G10" s="68" t="s">
        <v>194</v>
      </c>
      <c r="H10" s="68" t="s">
        <v>41</v>
      </c>
      <c r="I10" s="68" t="s">
        <v>42</v>
      </c>
      <c r="J10" s="68" t="s">
        <v>193</v>
      </c>
      <c r="K10" s="68" t="s">
        <v>195</v>
      </c>
      <c r="L10" s="57">
        <v>14579</v>
      </c>
      <c r="M10" s="57" t="s">
        <v>22</v>
      </c>
      <c r="N10" s="57" t="s">
        <v>23</v>
      </c>
      <c r="O10" s="35" t="s">
        <v>234</v>
      </c>
    </row>
    <row r="11" spans="1:15" s="59" customFormat="1" x14ac:dyDescent="0.25">
      <c r="A11" s="65" t="s">
        <v>196</v>
      </c>
      <c r="B11" s="66" t="s">
        <v>45</v>
      </c>
      <c r="C11" s="66" t="s">
        <v>197</v>
      </c>
      <c r="D11" s="67">
        <v>3780</v>
      </c>
      <c r="E11" s="68" t="s">
        <v>198</v>
      </c>
      <c r="F11" s="68" t="s">
        <v>199</v>
      </c>
      <c r="G11" s="68" t="s">
        <v>200</v>
      </c>
      <c r="H11" s="68" t="s">
        <v>41</v>
      </c>
      <c r="I11" s="68" t="s">
        <v>42</v>
      </c>
      <c r="J11" s="68" t="s">
        <v>45</v>
      </c>
      <c r="K11" s="68" t="s">
        <v>50</v>
      </c>
      <c r="L11" s="57">
        <v>14605</v>
      </c>
      <c r="M11" s="57" t="s">
        <v>22</v>
      </c>
      <c r="N11" s="57" t="s">
        <v>23</v>
      </c>
      <c r="O11" s="35" t="s">
        <v>237</v>
      </c>
    </row>
    <row r="12" spans="1:15" s="59" customFormat="1" x14ac:dyDescent="0.25">
      <c r="A12" s="65" t="s">
        <v>201</v>
      </c>
      <c r="B12" s="66" t="s">
        <v>45</v>
      </c>
      <c r="C12" s="66" t="s">
        <v>197</v>
      </c>
      <c r="D12" s="67">
        <v>3450</v>
      </c>
      <c r="E12" s="68" t="s">
        <v>198</v>
      </c>
      <c r="F12" s="68" t="s">
        <v>199</v>
      </c>
      <c r="G12" s="68" t="s">
        <v>202</v>
      </c>
      <c r="H12" s="68" t="s">
        <v>41</v>
      </c>
      <c r="I12" s="68" t="s">
        <v>42</v>
      </c>
      <c r="J12" s="68" t="s">
        <v>45</v>
      </c>
      <c r="K12" s="68" t="s">
        <v>50</v>
      </c>
      <c r="L12" s="57">
        <v>14606</v>
      </c>
      <c r="M12" s="57" t="s">
        <v>22</v>
      </c>
      <c r="N12" s="57" t="s">
        <v>23</v>
      </c>
      <c r="O12" s="35" t="s">
        <v>237</v>
      </c>
    </row>
    <row r="13" spans="1:15" s="59" customFormat="1" x14ac:dyDescent="0.25">
      <c r="A13" s="65" t="s">
        <v>203</v>
      </c>
      <c r="B13" s="66" t="s">
        <v>205</v>
      </c>
      <c r="C13" s="66" t="s">
        <v>206</v>
      </c>
      <c r="D13" s="67">
        <v>30315</v>
      </c>
      <c r="E13" s="68" t="s">
        <v>38</v>
      </c>
      <c r="F13" s="68" t="s">
        <v>39</v>
      </c>
      <c r="G13" s="68" t="s">
        <v>207</v>
      </c>
      <c r="H13" s="68" t="s">
        <v>41</v>
      </c>
      <c r="I13" s="68" t="s">
        <v>42</v>
      </c>
      <c r="J13" s="68" t="s">
        <v>205</v>
      </c>
      <c r="K13" s="68" t="s">
        <v>208</v>
      </c>
      <c r="L13" s="68"/>
      <c r="M13" s="57" t="s">
        <v>24</v>
      </c>
      <c r="N13" s="57" t="s">
        <v>204</v>
      </c>
      <c r="O13" s="35" t="s">
        <v>266</v>
      </c>
    </row>
    <row r="14" spans="1:15" s="83" customFormat="1" x14ac:dyDescent="0.25">
      <c r="A14" s="77"/>
      <c r="B14" s="78"/>
      <c r="C14" s="78"/>
      <c r="D14" s="79"/>
      <c r="E14" s="80"/>
      <c r="F14" s="80"/>
      <c r="G14" s="80"/>
      <c r="H14" s="80"/>
      <c r="I14" s="80"/>
      <c r="J14" s="80"/>
      <c r="K14" s="80"/>
      <c r="L14" s="80"/>
      <c r="M14" s="81"/>
      <c r="N14" s="81"/>
      <c r="O14" s="82"/>
    </row>
    <row r="15" spans="1:15" s="83" customFormat="1" x14ac:dyDescent="0.25">
      <c r="A15" s="77"/>
      <c r="B15" s="78"/>
      <c r="C15" s="78"/>
      <c r="D15" s="15">
        <f>SUM(D2:D14)</f>
        <v>65855</v>
      </c>
      <c r="E15" s="80"/>
      <c r="F15" s="80"/>
      <c r="G15" s="80"/>
      <c r="H15" s="80"/>
      <c r="I15" s="80"/>
      <c r="J15" s="80"/>
      <c r="K15" s="80"/>
      <c r="L15" s="80"/>
      <c r="M15" s="81"/>
      <c r="N15" s="81"/>
      <c r="O15" s="82"/>
    </row>
    <row r="16" spans="1:15" s="83" customFormat="1" x14ac:dyDescent="0.25">
      <c r="A16" s="77"/>
      <c r="B16" s="78"/>
      <c r="C16" s="78"/>
      <c r="D16" s="79"/>
      <c r="E16" s="80"/>
      <c r="F16" s="80"/>
      <c r="G16" s="80"/>
      <c r="H16" s="80"/>
      <c r="I16" s="80"/>
      <c r="J16" s="80"/>
      <c r="K16" s="80"/>
      <c r="L16" s="80"/>
      <c r="M16" s="81"/>
      <c r="N16" s="81"/>
      <c r="O16" s="82"/>
    </row>
    <row r="17" spans="1:4" x14ac:dyDescent="0.25">
      <c r="A17" s="73" t="s">
        <v>259</v>
      </c>
    </row>
    <row r="18" spans="1:4" x14ac:dyDescent="0.25">
      <c r="A18" s="84" t="s">
        <v>268</v>
      </c>
      <c r="B18" s="84" t="s">
        <v>260</v>
      </c>
      <c r="C18" s="85">
        <v>43804</v>
      </c>
      <c r="D18" s="84">
        <v>3250</v>
      </c>
    </row>
    <row r="19" spans="1:4" x14ac:dyDescent="0.25">
      <c r="A19" s="84" t="s">
        <v>269</v>
      </c>
      <c r="B19" s="84" t="s">
        <v>260</v>
      </c>
      <c r="C19" s="85">
        <v>43805</v>
      </c>
      <c r="D19" s="84">
        <v>3450</v>
      </c>
    </row>
    <row r="20" spans="1:4" s="18" customFormat="1" x14ac:dyDescent="0.25">
      <c r="B20" s="18" t="s">
        <v>284</v>
      </c>
      <c r="C20" s="91"/>
      <c r="D20" s="88">
        <f>SUM(D15:D19)</f>
        <v>72555</v>
      </c>
    </row>
    <row r="21" spans="1:4" s="18" customFormat="1" x14ac:dyDescent="0.25">
      <c r="C21" s="91"/>
    </row>
    <row r="22" spans="1:4" s="18" customFormat="1" ht="18.75" x14ac:dyDescent="0.25">
      <c r="A22" s="103" t="s">
        <v>220</v>
      </c>
      <c r="B22" s="103"/>
      <c r="C22" s="91"/>
    </row>
    <row r="23" spans="1:4" x14ac:dyDescent="0.25">
      <c r="A23" s="86" t="s">
        <v>276</v>
      </c>
      <c r="B23" s="5" t="s">
        <v>249</v>
      </c>
      <c r="D23" s="48" t="s">
        <v>248</v>
      </c>
    </row>
    <row r="24" spans="1:4" ht="12" customHeight="1" x14ac:dyDescent="0.35">
      <c r="B24" s="2"/>
      <c r="D24" s="88"/>
    </row>
    <row r="25" spans="1:4" x14ac:dyDescent="0.25">
      <c r="A25" s="11" t="s">
        <v>283</v>
      </c>
      <c r="B25" s="2">
        <f>D15</f>
        <v>65855</v>
      </c>
      <c r="D25" s="2">
        <f>D20</f>
        <v>72555</v>
      </c>
    </row>
    <row r="26" spans="1:4" ht="15.75" thickBot="1" x14ac:dyDescent="0.3">
      <c r="A26" t="s">
        <v>282</v>
      </c>
      <c r="B26" s="9">
        <f>D18+D19</f>
        <v>6700</v>
      </c>
      <c r="D26" s="9"/>
    </row>
    <row r="27" spans="1:4" ht="15.75" thickTop="1" x14ac:dyDescent="0.25">
      <c r="A27" t="s">
        <v>280</v>
      </c>
      <c r="B27" s="10">
        <f>SUM(B25:B26)</f>
        <v>72555</v>
      </c>
      <c r="D27" s="10">
        <f>SUM(D25:D26)</f>
        <v>72555</v>
      </c>
    </row>
    <row r="29" spans="1:4" x14ac:dyDescent="0.25">
      <c r="D29" s="2"/>
    </row>
    <row r="32" spans="1:4" x14ac:dyDescent="0.25">
      <c r="A32" t="s">
        <v>12</v>
      </c>
      <c r="B32" s="2">
        <f>B27</f>
        <v>72555</v>
      </c>
      <c r="D32" s="2">
        <f>D27</f>
        <v>72555</v>
      </c>
    </row>
    <row r="33" spans="1:4" x14ac:dyDescent="0.25">
      <c r="A33" t="s">
        <v>13</v>
      </c>
      <c r="B33" s="2">
        <f>+B32/1.08</f>
        <v>67180.555555555547</v>
      </c>
      <c r="D33" s="2">
        <f>D32</f>
        <v>72555</v>
      </c>
    </row>
    <row r="34" spans="1:4" ht="15.75" thickBot="1" x14ac:dyDescent="0.3">
      <c r="A34" t="s">
        <v>14</v>
      </c>
      <c r="B34" s="9">
        <f>+B33*0.16</f>
        <v>10748.888888888889</v>
      </c>
      <c r="D34" s="9">
        <f>D33*0.16</f>
        <v>11608.800000000001</v>
      </c>
    </row>
    <row r="35" spans="1:4" ht="15.75" thickTop="1" x14ac:dyDescent="0.25">
      <c r="A35" t="s">
        <v>15</v>
      </c>
      <c r="B35" s="10">
        <f>+B33+B34</f>
        <v>77929.444444444438</v>
      </c>
      <c r="D35" s="10">
        <f>+D33+D34</f>
        <v>84163.8</v>
      </c>
    </row>
  </sheetData>
  <mergeCells count="1">
    <mergeCell ref="A22:B22"/>
  </mergeCells>
  <pageMargins left="0.62992125984251968" right="0.23622047244094491" top="0.74803149606299213" bottom="0.74803149606299213" header="0.31496062992125984" footer="0.31496062992125984"/>
  <pageSetup scale="38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workbookViewId="0">
      <selection activeCell="I16" sqref="I16"/>
    </sheetView>
  </sheetViews>
  <sheetFormatPr baseColWidth="10" defaultRowHeight="15" x14ac:dyDescent="0.25"/>
  <cols>
    <col min="1" max="1" width="33.5703125" customWidth="1"/>
    <col min="2" max="2" width="14.42578125" customWidth="1"/>
    <col min="3" max="3" width="5.140625" customWidth="1"/>
    <col min="4" max="4" width="2.42578125" customWidth="1"/>
    <col min="5" max="5" width="21.140625" customWidth="1"/>
  </cols>
  <sheetData>
    <row r="1" spans="1:5" x14ac:dyDescent="0.25">
      <c r="A1" s="1" t="s">
        <v>0</v>
      </c>
      <c r="B1" s="2"/>
    </row>
    <row r="2" spans="1:5" x14ac:dyDescent="0.25">
      <c r="A2" s="92" t="s">
        <v>214</v>
      </c>
      <c r="B2" s="92"/>
    </row>
    <row r="3" spans="1:5" x14ac:dyDescent="0.25">
      <c r="A3" s="4"/>
      <c r="B3" s="2"/>
    </row>
    <row r="4" spans="1:5" x14ac:dyDescent="0.25">
      <c r="A4" s="5" t="s">
        <v>1</v>
      </c>
      <c r="B4" s="2"/>
      <c r="E4" s="1" t="s">
        <v>248</v>
      </c>
    </row>
    <row r="5" spans="1:5" x14ac:dyDescent="0.25">
      <c r="A5" t="s">
        <v>215</v>
      </c>
      <c r="B5" s="2">
        <f>'REMANENTE JULIO  '!C11</f>
        <v>154925.62</v>
      </c>
      <c r="E5" s="2">
        <f>'REMANENTE JULIO  '!E11</f>
        <v>154925.62</v>
      </c>
    </row>
    <row r="6" spans="1:5" x14ac:dyDescent="0.25">
      <c r="A6" t="s">
        <v>216</v>
      </c>
      <c r="B6" s="2">
        <f>'REMANENTE AGOSTO '!C9</f>
        <v>53111.25</v>
      </c>
      <c r="E6" s="2">
        <f>'REMANENTE AGOSTO '!E9</f>
        <v>53111.25</v>
      </c>
    </row>
    <row r="7" spans="1:5" x14ac:dyDescent="0.25">
      <c r="A7" t="s">
        <v>217</v>
      </c>
      <c r="B7" s="2">
        <f>SEPTIEMBRE!C29</f>
        <v>67183.75</v>
      </c>
      <c r="E7" s="2">
        <f>SEPTIEMBRE!E29</f>
        <v>67183.75</v>
      </c>
    </row>
    <row r="8" spans="1:5" x14ac:dyDescent="0.25">
      <c r="A8" t="s">
        <v>218</v>
      </c>
      <c r="B8" s="19">
        <f>OCTUBRE!B29</f>
        <v>75587</v>
      </c>
      <c r="E8" s="2">
        <f>OCTUBRE!D29</f>
        <v>75587</v>
      </c>
    </row>
    <row r="9" spans="1:5" x14ac:dyDescent="0.25">
      <c r="A9" t="s">
        <v>219</v>
      </c>
      <c r="B9" s="19">
        <f>'NOVIEMBRE '!B25</f>
        <v>43804.75</v>
      </c>
      <c r="E9" s="2">
        <f>'NOVIEMBRE '!D25</f>
        <v>43804.75</v>
      </c>
    </row>
    <row r="10" spans="1:5" x14ac:dyDescent="0.25">
      <c r="A10" t="s">
        <v>220</v>
      </c>
      <c r="B10" s="24">
        <f>'DICIEMBRE '!B27</f>
        <v>72555</v>
      </c>
      <c r="E10" s="24">
        <f>'DICIEMBRE '!D27</f>
        <v>72555</v>
      </c>
    </row>
    <row r="11" spans="1:5" x14ac:dyDescent="0.25">
      <c r="A11" t="s">
        <v>6</v>
      </c>
      <c r="B11" s="26">
        <f>SUM(B5:B10)</f>
        <v>467167.37</v>
      </c>
      <c r="E11" s="10">
        <f>SUM(E5:E10)</f>
        <v>467167.37</v>
      </c>
    </row>
    <row r="12" spans="1:5" x14ac:dyDescent="0.25">
      <c r="A12" s="7"/>
      <c r="B12" s="7"/>
    </row>
    <row r="13" spans="1:5" x14ac:dyDescent="0.25">
      <c r="A13" s="7"/>
      <c r="B13" s="2"/>
    </row>
    <row r="14" spans="1:5" x14ac:dyDescent="0.25">
      <c r="A14" s="5" t="s">
        <v>7</v>
      </c>
      <c r="B14" s="2"/>
    </row>
    <row r="15" spans="1:5" x14ac:dyDescent="0.25">
      <c r="A15" t="s">
        <v>215</v>
      </c>
      <c r="B15" s="2">
        <f>+'REMANENTE JULIO  '!C17</f>
        <v>68000</v>
      </c>
      <c r="E15" s="2">
        <f>'REMANENTE JULIO  '!E17</f>
        <v>50000</v>
      </c>
    </row>
    <row r="16" spans="1:5" x14ac:dyDescent="0.25">
      <c r="A16" t="s">
        <v>216</v>
      </c>
      <c r="B16" s="2">
        <f>+'REMANENTE AGOSTO '!C15</f>
        <v>68000</v>
      </c>
      <c r="E16" s="2">
        <f>'REMANENTE AGOSTO '!E15</f>
        <v>50000</v>
      </c>
    </row>
    <row r="17" spans="1:5" x14ac:dyDescent="0.25">
      <c r="A17" t="s">
        <v>217</v>
      </c>
      <c r="B17" s="2">
        <f>+SEPTIEMBRE!C35</f>
        <v>68000</v>
      </c>
      <c r="E17" s="2">
        <f>SEPTIEMBRE!E35</f>
        <v>50000</v>
      </c>
    </row>
    <row r="18" spans="1:5" x14ac:dyDescent="0.25">
      <c r="A18" t="s">
        <v>218</v>
      </c>
      <c r="B18" s="2">
        <f>OCTUBRE!B35</f>
        <v>68000</v>
      </c>
      <c r="E18" s="2">
        <f>OCTUBRE!D35</f>
        <v>50000</v>
      </c>
    </row>
    <row r="19" spans="1:5" x14ac:dyDescent="0.25">
      <c r="A19" t="s">
        <v>219</v>
      </c>
      <c r="B19" s="2">
        <f>'NOVIEMBRE '!B31</f>
        <v>48000</v>
      </c>
      <c r="E19" s="2">
        <f>'NOVIEMBRE '!D31</f>
        <v>70000</v>
      </c>
    </row>
    <row r="20" spans="1:5" x14ac:dyDescent="0.25">
      <c r="A20" t="s">
        <v>220</v>
      </c>
      <c r="B20" s="2">
        <v>0</v>
      </c>
      <c r="E20" s="2">
        <v>0</v>
      </c>
    </row>
    <row r="21" spans="1:5" x14ac:dyDescent="0.25">
      <c r="A21" t="s">
        <v>10</v>
      </c>
      <c r="B21" s="20">
        <f>SUM(B15:B20)</f>
        <v>320000</v>
      </c>
      <c r="E21" s="20">
        <f>SUM(E15:E20)</f>
        <v>270000</v>
      </c>
    </row>
    <row r="22" spans="1:5" x14ac:dyDescent="0.25">
      <c r="A22" t="s">
        <v>11</v>
      </c>
      <c r="B22" s="10">
        <f>+B11-B21</f>
        <v>147167.37</v>
      </c>
      <c r="E22" s="10">
        <f>E11-E21</f>
        <v>197167.37</v>
      </c>
    </row>
    <row r="23" spans="1:5" x14ac:dyDescent="0.25">
      <c r="B23" s="2"/>
    </row>
    <row r="24" spans="1:5" x14ac:dyDescent="0.25">
      <c r="A24" t="s">
        <v>12</v>
      </c>
      <c r="B24" s="2">
        <f>+B22</f>
        <v>147167.37</v>
      </c>
      <c r="E24" s="2">
        <f>E22</f>
        <v>197167.37</v>
      </c>
    </row>
    <row r="25" spans="1:5" x14ac:dyDescent="0.25">
      <c r="A25" t="s">
        <v>13</v>
      </c>
      <c r="B25" s="2">
        <f>+B24/1.08</f>
        <v>136266.08333333331</v>
      </c>
      <c r="E25" s="2">
        <f>+E24</f>
        <v>197167.37</v>
      </c>
    </row>
    <row r="26" spans="1:5" x14ac:dyDescent="0.25">
      <c r="A26" t="s">
        <v>14</v>
      </c>
      <c r="B26" s="24">
        <f>+B25*0.16</f>
        <v>21802.57333333333</v>
      </c>
      <c r="E26" s="24">
        <f>+E25*0.16</f>
        <v>31546.779200000001</v>
      </c>
    </row>
    <row r="27" spans="1:5" ht="14.45" x14ac:dyDescent="0.35">
      <c r="A27" t="s">
        <v>15</v>
      </c>
      <c r="B27" s="10">
        <f>+B25+B26</f>
        <v>158068.65666666665</v>
      </c>
      <c r="D27" s="2"/>
      <c r="E27" s="10">
        <f>+E25+E26</f>
        <v>228714.14919999999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K14" sqref="K14"/>
    </sheetView>
  </sheetViews>
  <sheetFormatPr baseColWidth="10" defaultRowHeight="15" x14ac:dyDescent="0.25"/>
  <sheetData>
    <row r="1" spans="1:6" x14ac:dyDescent="0.25">
      <c r="A1" s="104" t="s">
        <v>221</v>
      </c>
      <c r="B1" s="105"/>
      <c r="C1" s="105"/>
      <c r="D1" s="105"/>
      <c r="E1" s="106"/>
    </row>
    <row r="2" spans="1:6" x14ac:dyDescent="0.25">
      <c r="A2" s="107" t="s">
        <v>222</v>
      </c>
      <c r="B2" s="108"/>
      <c r="C2" s="108"/>
      <c r="D2" s="108"/>
      <c r="E2" s="109"/>
    </row>
    <row r="3" spans="1:6" x14ac:dyDescent="0.25">
      <c r="A3" s="21"/>
      <c r="B3" s="110" t="s">
        <v>226</v>
      </c>
      <c r="C3" s="110"/>
      <c r="D3" s="110" t="s">
        <v>228</v>
      </c>
      <c r="E3" s="111"/>
    </row>
    <row r="4" spans="1:6" x14ac:dyDescent="0.25">
      <c r="A4" s="22" t="s">
        <v>215</v>
      </c>
      <c r="B4" s="112">
        <f>'REMANENTE JULIO  '!E23</f>
        <v>121713.71919999999</v>
      </c>
      <c r="C4" s="112"/>
      <c r="D4" s="112">
        <f>+'REMANENTE JULIO  '!C23</f>
        <v>93364.554814814808</v>
      </c>
      <c r="E4" s="112"/>
      <c r="F4" s="2"/>
    </row>
    <row r="5" spans="1:6" x14ac:dyDescent="0.25">
      <c r="A5" s="22" t="s">
        <v>216</v>
      </c>
      <c r="B5" s="112">
        <f>'REMANENTE AGOSTO '!E21</f>
        <v>3609.05</v>
      </c>
      <c r="C5" s="112"/>
      <c r="D5" s="112">
        <f>+'REMANENTE AGOSTO '!C21</f>
        <v>-15991.62037037037</v>
      </c>
      <c r="E5" s="112"/>
      <c r="F5" s="2"/>
    </row>
    <row r="6" spans="1:6" x14ac:dyDescent="0.25">
      <c r="A6" s="22" t="s">
        <v>223</v>
      </c>
      <c r="B6" s="112">
        <f>SEPTIEMBRE!E42</f>
        <v>19933.150000000001</v>
      </c>
      <c r="C6" s="112"/>
      <c r="D6" s="112">
        <f>SEPTIEMBRE!C42</f>
        <v>-876.71296296296282</v>
      </c>
      <c r="E6" s="112"/>
      <c r="F6" s="2"/>
    </row>
    <row r="7" spans="1:6" x14ac:dyDescent="0.25">
      <c r="A7" s="22" t="s">
        <v>224</v>
      </c>
      <c r="B7" s="112">
        <f>OCTUBRE!D42</f>
        <v>29680.92</v>
      </c>
      <c r="C7" s="112"/>
      <c r="D7" s="112">
        <f>+OCTUBRE!B42</f>
        <v>8148.9999999999991</v>
      </c>
      <c r="E7" s="112"/>
      <c r="F7" s="2"/>
    </row>
    <row r="8" spans="1:6" x14ac:dyDescent="0.25">
      <c r="A8" s="22" t="s">
        <v>219</v>
      </c>
      <c r="B8" s="112">
        <f>'NOVIEMBRE '!D39</f>
        <v>-30386.489999999998</v>
      </c>
      <c r="C8" s="112"/>
      <c r="D8" s="112">
        <f>+'NOVIEMBRE '!B39</f>
        <v>-4506.0092592592591</v>
      </c>
      <c r="E8" s="112"/>
      <c r="F8" s="2"/>
    </row>
    <row r="9" spans="1:6" x14ac:dyDescent="0.25">
      <c r="A9" s="22" t="s">
        <v>225</v>
      </c>
      <c r="B9" s="112">
        <f>'DICIEMBRE '!D35</f>
        <v>84163.8</v>
      </c>
      <c r="C9" s="112"/>
      <c r="D9" s="112">
        <f>+'DICIEMBRE '!B35</f>
        <v>77929.444444444438</v>
      </c>
      <c r="E9" s="112"/>
      <c r="F9" s="2"/>
    </row>
    <row r="10" spans="1:6" x14ac:dyDescent="0.25">
      <c r="A10" s="23" t="s">
        <v>227</v>
      </c>
      <c r="B10" s="112">
        <v>149620</v>
      </c>
      <c r="C10" s="112"/>
      <c r="D10" s="112">
        <v>0</v>
      </c>
      <c r="E10" s="112"/>
    </row>
    <row r="11" spans="1:6" x14ac:dyDescent="0.25">
      <c r="B11" s="113">
        <f>SUM(B4:C10)</f>
        <v>378334.14919999999</v>
      </c>
      <c r="C11" s="113"/>
      <c r="D11" s="114">
        <f>SUM(D4:E10)</f>
        <v>158068.65666666668</v>
      </c>
      <c r="E11" s="115"/>
      <c r="F11" s="2"/>
    </row>
    <row r="17" spans="1:1" x14ac:dyDescent="0.25">
      <c r="A17" t="s">
        <v>229</v>
      </c>
    </row>
    <row r="18" spans="1:1" x14ac:dyDescent="0.25">
      <c r="A18" t="s">
        <v>230</v>
      </c>
    </row>
  </sheetData>
  <mergeCells count="20">
    <mergeCell ref="B11:C11"/>
    <mergeCell ref="D11:E11"/>
    <mergeCell ref="B8:C8"/>
    <mergeCell ref="D8:E8"/>
    <mergeCell ref="B9:C9"/>
    <mergeCell ref="D9:E9"/>
    <mergeCell ref="B10:C10"/>
    <mergeCell ref="D10:E10"/>
    <mergeCell ref="B5:C5"/>
    <mergeCell ref="D5:E5"/>
    <mergeCell ref="B6:C6"/>
    <mergeCell ref="D6:E6"/>
    <mergeCell ref="B7:C7"/>
    <mergeCell ref="D7:E7"/>
    <mergeCell ref="A1:E1"/>
    <mergeCell ref="A2:E2"/>
    <mergeCell ref="B3:C3"/>
    <mergeCell ref="D3:E3"/>
    <mergeCell ref="B4:C4"/>
    <mergeCell ref="D4:E4"/>
  </mergeCells>
  <phoneticPr fontId="13" type="noConversion"/>
  <pageMargins left="0.7" right="0.7" top="0.75" bottom="0.75" header="0.3" footer="0.3"/>
  <pageSetup scale="7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REMANENTE JULIO  </vt:lpstr>
      <vt:lpstr>REMANENTE AGOSTO </vt:lpstr>
      <vt:lpstr>SEPTIEMBRE</vt:lpstr>
      <vt:lpstr>OCTUBRE</vt:lpstr>
      <vt:lpstr>NOVIEMBRE </vt:lpstr>
      <vt:lpstr>DICIEMBRE </vt:lpstr>
      <vt:lpstr>CONCENTRADO</vt:lpstr>
      <vt:lpstr>Hoja6</vt:lpstr>
      <vt:lpstr>'REMANENTE AGOSTO '!Área_de_impresión</vt:lpstr>
      <vt:lpstr>'REMANENTE JULIO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</dc:creator>
  <cp:lastModifiedBy>Auxadmon</cp:lastModifiedBy>
  <cp:lastPrinted>2020-01-29T23:01:33Z</cp:lastPrinted>
  <dcterms:created xsi:type="dcterms:W3CDTF">2019-12-10T17:37:25Z</dcterms:created>
  <dcterms:modified xsi:type="dcterms:W3CDTF">2020-01-31T15:44:41Z</dcterms:modified>
</cp:coreProperties>
</file>