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 activeTab="2"/>
  </bookViews>
  <sheets>
    <sheet name="GTO" sheetId="1" r:id="rId1"/>
    <sheet name="DATOS ALUMNOS" sheetId="2" r:id="rId2"/>
    <sheet name="ANALISIS  (2)" sheetId="3" r:id="rId3"/>
  </sheets>
  <definedNames>
    <definedName name="_xlnm._FilterDatabase" localSheetId="0" hidden="1">GTO!$A$1:$S$43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3" l="1"/>
  <c r="N20" i="3"/>
  <c r="N18" i="3"/>
  <c r="C359" i="3"/>
  <c r="C360" i="3" s="1"/>
  <c r="N17" i="3"/>
  <c r="C323" i="3"/>
  <c r="C324" i="3"/>
  <c r="C325" i="3" s="1"/>
  <c r="N16" i="3"/>
  <c r="C287" i="3"/>
  <c r="C288" i="3" s="1"/>
  <c r="N15" i="3"/>
  <c r="G78" i="2"/>
  <c r="C252" i="3"/>
  <c r="C253" i="3" s="1"/>
  <c r="N14" i="3"/>
  <c r="C216" i="3"/>
  <c r="C217" i="3"/>
  <c r="N13" i="3"/>
  <c r="C180" i="3"/>
  <c r="C179" i="3"/>
  <c r="N12" i="3"/>
  <c r="C149" i="3"/>
  <c r="C150" i="3" s="1"/>
  <c r="C148" i="3"/>
  <c r="N11" i="3"/>
  <c r="C118" i="3"/>
  <c r="C119" i="3" s="1"/>
  <c r="C117" i="3"/>
  <c r="C87" i="3"/>
  <c r="C88" i="3" s="1"/>
  <c r="C86" i="3"/>
  <c r="N9" i="3"/>
  <c r="C56" i="3"/>
  <c r="C55" i="3"/>
  <c r="C25" i="3"/>
  <c r="C24" i="3"/>
  <c r="C356" i="3"/>
  <c r="C320" i="3"/>
  <c r="C284" i="3"/>
  <c r="C249" i="3"/>
  <c r="C213" i="3"/>
  <c r="C176" i="3"/>
  <c r="C145" i="3"/>
  <c r="C114" i="3"/>
  <c r="C83" i="3"/>
  <c r="C52" i="3"/>
  <c r="C21" i="3"/>
  <c r="G18" i="2"/>
  <c r="G117" i="2" s="1"/>
  <c r="G119" i="2" s="1"/>
  <c r="H45" i="1"/>
  <c r="G102" i="2"/>
  <c r="G94" i="2"/>
  <c r="C361" i="3" l="1"/>
  <c r="C362" i="3" s="1"/>
  <c r="C363" i="3" s="1"/>
  <c r="C289" i="3"/>
  <c r="C254" i="3"/>
  <c r="C255" i="3" s="1"/>
  <c r="C256" i="3" s="1"/>
  <c r="C218" i="3"/>
  <c r="C219" i="3" s="1"/>
  <c r="C220" i="3" s="1"/>
  <c r="C26" i="3"/>
  <c r="C27" i="3" s="1"/>
  <c r="C28" i="3" s="1"/>
  <c r="N8" i="3" s="1"/>
  <c r="C290" i="3"/>
  <c r="C291" i="3" s="1"/>
  <c r="C181" i="3"/>
  <c r="C89" i="3"/>
  <c r="C90" i="3" s="1"/>
  <c r="N10" i="3" s="1"/>
  <c r="C120" i="3"/>
  <c r="C121" i="3" s="1"/>
  <c r="C151" i="3"/>
  <c r="C152" i="3"/>
  <c r="C57" i="3"/>
  <c r="C326" i="3"/>
  <c r="C327" i="3" s="1"/>
  <c r="G86" i="2"/>
  <c r="G69" i="2"/>
  <c r="L27" i="3" l="1"/>
  <c r="L28" i="3" s="1"/>
  <c r="C182" i="3"/>
  <c r="C183" i="3" s="1"/>
  <c r="C58" i="3"/>
  <c r="C59" i="3" s="1"/>
  <c r="G61" i="2"/>
  <c r="G39" i="2"/>
  <c r="G28" i="2" l="1"/>
  <c r="G112" i="2" l="1"/>
  <c r="G45" i="2"/>
  <c r="P43" i="1" l="1"/>
  <c r="O43" i="1"/>
  <c r="N43" i="1"/>
  <c r="M43" i="1"/>
  <c r="L43" i="1"/>
  <c r="K43" i="1"/>
  <c r="J43" i="1"/>
  <c r="I43" i="1"/>
  <c r="G43" i="1"/>
  <c r="H43" i="1" s="1"/>
  <c r="F43" i="1"/>
  <c r="E43" i="1"/>
  <c r="D43" i="1"/>
  <c r="C43" i="1"/>
  <c r="B43" i="1"/>
  <c r="P42" i="1"/>
  <c r="O42" i="1"/>
  <c r="N42" i="1"/>
  <c r="M42" i="1"/>
  <c r="L42" i="1"/>
  <c r="K42" i="1"/>
  <c r="J42" i="1"/>
  <c r="I42" i="1"/>
  <c r="G42" i="1"/>
  <c r="F42" i="1"/>
  <c r="E42" i="1"/>
  <c r="D42" i="1"/>
  <c r="C42" i="1"/>
  <c r="B42" i="1"/>
  <c r="H42" i="1" l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<sst xmlns="http://schemas.openxmlformats.org/spreadsheetml/2006/main" count="1646" uniqueCount="438">
  <si>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</si>
  <si>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</si>
  <si>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</si>
  <si>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</si>
  <si>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</si>
  <si>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</si>
  <si>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</si>
  <si>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</si>
  <si>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</si>
  <si>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</si>
  <si>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</si>
  <si>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</si>
  <si>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</si>
  <si>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</si>
  <si>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</si>
  <si>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</si>
  <si>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0384000023110120231101000000000039480084085900782713376506000003819233GTO                       0000231101Noviembre Dana Josselin   </t>
  </si>
  <si>
    <t>03</t>
  </si>
  <si>
    <t>84</t>
  </si>
  <si>
    <t>0000231101</t>
  </si>
  <si>
    <t>20231101</t>
  </si>
  <si>
    <t>00000000003948</t>
  </si>
  <si>
    <t>00</t>
  </si>
  <si>
    <t>0859</t>
  </si>
  <si>
    <t>0078</t>
  </si>
  <si>
    <t>271337</t>
  </si>
  <si>
    <t>6506000003819233</t>
  </si>
  <si>
    <t xml:space="preserve">GTO                       </t>
  </si>
  <si>
    <t>Noviembre Dana Josselin</t>
  </si>
  <si>
    <t xml:space="preserve">0384000000000020231101000000000042300084464400710462786506000003819233GTO                       0000000000DEPOSITO EFECTIVO         </t>
  </si>
  <si>
    <t>0000000000</t>
  </si>
  <si>
    <t>00000000004230</t>
  </si>
  <si>
    <t>4644</t>
  </si>
  <si>
    <t>0071</t>
  </si>
  <si>
    <t>046278</t>
  </si>
  <si>
    <t xml:space="preserve">DEPOSITO EFECTIVO      </t>
  </si>
  <si>
    <t xml:space="preserve">0384000000000020231103000000000025000084464400710465606506000003819233GTO                       0000000000DANIEL ORNELAS CABRERA    </t>
  </si>
  <si>
    <t>20231103</t>
  </si>
  <si>
    <t>00000000002500</t>
  </si>
  <si>
    <t>046560</t>
  </si>
  <si>
    <t xml:space="preserve">DANIEL ORNELAS CABRERA </t>
  </si>
  <si>
    <t xml:space="preserve">0384000182633920231103000000000042300084085900784785246506000003819233GTO                       00018263393 MES 2DO SEM             </t>
  </si>
  <si>
    <t>0001826339</t>
  </si>
  <si>
    <t>478524</t>
  </si>
  <si>
    <t xml:space="preserve">3 MES 2DO SEM          </t>
  </si>
  <si>
    <t xml:space="preserve">0384000003112320231103000000000036472084085900787588106506000003819233GTO                       0000031123MGP Colegiatura Nov Ces   </t>
  </si>
  <si>
    <t>0000031123</t>
  </si>
  <si>
    <t>00000000003647</t>
  </si>
  <si>
    <t>20</t>
  </si>
  <si>
    <t>758810</t>
  </si>
  <si>
    <t>MGP Colegiatura Nov Ces</t>
  </si>
  <si>
    <t xml:space="preserve">0384000003112320231103000000000002328084085900787625996506000003819233GTO                       0000031123complemento coleg MGP o   </t>
  </si>
  <si>
    <t>00000000000232</t>
  </si>
  <si>
    <t>80</t>
  </si>
  <si>
    <t>762599</t>
  </si>
  <si>
    <t>complemento coleg MGP o</t>
  </si>
  <si>
    <t xml:space="preserve">0384000529376820231103000000000007760084085900788399596506000003819233GTO                       0005293768MENSUALIDAD MAESTRIA IN   </t>
  </si>
  <si>
    <t>0005293768</t>
  </si>
  <si>
    <t>00000000000776</t>
  </si>
  <si>
    <t>839959</t>
  </si>
  <si>
    <t>MENSUALIDAD MAESTRIA IN</t>
  </si>
  <si>
    <t xml:space="preserve">0384000041023120231106000000000060160084085900780996056506000003819233GTO                       0000410231MENSUALIDAD 09 MAESTRIA   </t>
  </si>
  <si>
    <t>0000410231</t>
  </si>
  <si>
    <t>20231106</t>
  </si>
  <si>
    <t>00000000006016</t>
  </si>
  <si>
    <t>099605</t>
  </si>
  <si>
    <t>MENSUALIDAD 09 MAESTRIA</t>
  </si>
  <si>
    <t xml:space="preserve">0384000103942920231106000000000039480084085900781767276506000003819233GTO                       0001039429TRANSFERENCIA A GTO       </t>
  </si>
  <si>
    <t>0001039429</t>
  </si>
  <si>
    <t>176727</t>
  </si>
  <si>
    <t xml:space="preserve">TRANSFERENCIA A GTO    </t>
  </si>
  <si>
    <t xml:space="preserve">0384000000000320231106000000000057340084085900789498926506000003819233GTO                       0000000003JOSE EDUARDO FELIPE DEL   </t>
  </si>
  <si>
    <t>0000000003</t>
  </si>
  <si>
    <t>00000000005734</t>
  </si>
  <si>
    <t>949892</t>
  </si>
  <si>
    <t>JOSE EDUARDO FELIPE DEL</t>
  </si>
  <si>
    <t xml:space="preserve">0384000023110520231106000000000039480084085900789504046506000003819233GTO                       0000231105Pago Mestria Nov 23 Abr   </t>
  </si>
  <si>
    <t>0000231105</t>
  </si>
  <si>
    <t>950404</t>
  </si>
  <si>
    <t>Pago Mestria Nov 23 Abr</t>
  </si>
  <si>
    <t xml:space="preserve">0384000061123020231106000000000012500084085900785307936506000003819233GTO                       0000611230Jorge Cordero             </t>
  </si>
  <si>
    <t>0000611230</t>
  </si>
  <si>
    <t>00000000001250</t>
  </si>
  <si>
    <t>530793</t>
  </si>
  <si>
    <t xml:space="preserve">Jorge Cordero          </t>
  </si>
  <si>
    <t xml:space="preserve">0384000533274120231106000000000038800084085900785842636506000003819233GTO                       0005332741MENSUALIDAD MIGUEL ANGE   </t>
  </si>
  <si>
    <t>0005332741</t>
  </si>
  <si>
    <t>00000000003880</t>
  </si>
  <si>
    <t>584263</t>
  </si>
  <si>
    <t>MENSUALIDAD MIGUEL ANGE</t>
  </si>
  <si>
    <t xml:space="preserve">0384000061123020231106000000000064000084085900786774276506000003819233GTO                       0000611230maestria nov              </t>
  </si>
  <si>
    <t>00000000006400</t>
  </si>
  <si>
    <t>677427</t>
  </si>
  <si>
    <t xml:space="preserve">maestria nov           </t>
  </si>
  <si>
    <t xml:space="preserve">0384000533783820231106000000000061000084085900787946126506000003819233GTO                       0005337838KEVIN ALBERTO ALBOR ROD   </t>
  </si>
  <si>
    <t>0005337838</t>
  </si>
  <si>
    <t>00000000006100</t>
  </si>
  <si>
    <t>794612</t>
  </si>
  <si>
    <t>KEVIN ALBERTO ALBOR ROD</t>
  </si>
  <si>
    <t xml:space="preserve">0384000061123020231106000000000060160084085900783260376506000003819233GTO                       0000611230Isabel meji noviembre 2   </t>
  </si>
  <si>
    <t>326037</t>
  </si>
  <si>
    <t>Isabel meji noviembre 2</t>
  </si>
  <si>
    <t xml:space="preserve">0384000061123020231106000000000060160084085900783579896506000003819233GTO                       0000611230Joel Najera noviembre 2   </t>
  </si>
  <si>
    <t>357989</t>
  </si>
  <si>
    <t>Joel Najera noviembre 2</t>
  </si>
  <si>
    <t xml:space="preserve">0384000071123020231107000000000038800084085900784795476506000003819233GTO                       0000711230Pago de Francisco Javie   </t>
  </si>
  <si>
    <t>0000711230</t>
  </si>
  <si>
    <t>20231107</t>
  </si>
  <si>
    <t>479547</t>
  </si>
  <si>
    <t>Pago de Francisco Javie</t>
  </si>
  <si>
    <t xml:space="preserve">0384000000000020231107000000000038800084700300870630396506000003819233GTO                       0000000000DEPOSITO EFECTIVO         </t>
  </si>
  <si>
    <t>7003</t>
  </si>
  <si>
    <t>0087</t>
  </si>
  <si>
    <t>063039</t>
  </si>
  <si>
    <t xml:space="preserve">0384000071123020231108000000000003840084085900780021136506000003819233GTO                       0000711230Complemento noviembre I   </t>
  </si>
  <si>
    <t>20231108</t>
  </si>
  <si>
    <t>00000000000384</t>
  </si>
  <si>
    <t>002113</t>
  </si>
  <si>
    <t>Complemento noviembre I</t>
  </si>
  <si>
    <t xml:space="preserve">0384000071123020231108000000000003840084085900780035366506000003819233GTO                       0000711230Complemento noviembre J   </t>
  </si>
  <si>
    <t>003536</t>
  </si>
  <si>
    <t>Complemento noviembre J</t>
  </si>
  <si>
    <t xml:space="preserve">0384000071123020231108000000000036470084085900780134636506000003819233GTO                       0000711230mensualidad               </t>
  </si>
  <si>
    <t>013463</t>
  </si>
  <si>
    <t xml:space="preserve">mensualidad            </t>
  </si>
  <si>
    <t xml:space="preserve">0384000000000020231108000000000038800084700300870811936506000003819233GTO                       0000000000DEPOSITO EFECTIVO         </t>
  </si>
  <si>
    <t>081193</t>
  </si>
  <si>
    <t xml:space="preserve">0384000013112320231113000000000042000084085900786292246506000003819233GTO                       0000131123TRANSFERENCIA A INSTITU   </t>
  </si>
  <si>
    <t>0000131123</t>
  </si>
  <si>
    <t>20231113</t>
  </si>
  <si>
    <t>00000000004200</t>
  </si>
  <si>
    <t>629224</t>
  </si>
  <si>
    <t>TRANSFERENCIA A INSTITU</t>
  </si>
  <si>
    <t xml:space="preserve">0384000141123020231114000000000060160084085900784888026506000003819233GTO                       0001411230pago diciembre            </t>
  </si>
  <si>
    <t>0001411230</t>
  </si>
  <si>
    <t>20231114</t>
  </si>
  <si>
    <t>488802</t>
  </si>
  <si>
    <t xml:space="preserve">pago diciembre         </t>
  </si>
  <si>
    <t xml:space="preserve">0384000000000120231116000000000046500084051900621010526506000003819233GTO                       0000000001VALUACION JORGE PEREZ G   </t>
  </si>
  <si>
    <t>0000000001</t>
  </si>
  <si>
    <t>20231116</t>
  </si>
  <si>
    <t>00000000004650</t>
  </si>
  <si>
    <t>0519</t>
  </si>
  <si>
    <t>0062</t>
  </si>
  <si>
    <t>101052</t>
  </si>
  <si>
    <t>VALUACION JORGE PEREZ G</t>
  </si>
  <si>
    <t xml:space="preserve">0384000171123020231117000000000048750084085900784293376506000003819233GTO                       0001711230Pagos mes Octubre JDHS    </t>
  </si>
  <si>
    <t>0001711230</t>
  </si>
  <si>
    <t>20231117</t>
  </si>
  <si>
    <t>00000000004875</t>
  </si>
  <si>
    <t>429337</t>
  </si>
  <si>
    <t xml:space="preserve">Pagos mes Octubre JDHS </t>
  </si>
  <si>
    <t xml:space="preserve">0384000171123020231117000000000045000084085900784315186506000003819233GTO                       0001711230Pago mes Noviembre JDHS   </t>
  </si>
  <si>
    <t>00000000004500</t>
  </si>
  <si>
    <t>431518</t>
  </si>
  <si>
    <t>Pago mes Noviembre JDHS</t>
  </si>
  <si>
    <t xml:space="preserve">0384000000000020231117000000000060410084056100020609436506000003819233GTO                       0000000000DEPOSITO EFECTIVO         </t>
  </si>
  <si>
    <t>00000000006041</t>
  </si>
  <si>
    <t>0561</t>
  </si>
  <si>
    <t>0002</t>
  </si>
  <si>
    <t>060943</t>
  </si>
  <si>
    <t xml:space="preserve">0384000023111820231121000000000019000084085900784386576506000003819233GTO                       0000231118pago                      </t>
  </si>
  <si>
    <t>0000231118</t>
  </si>
  <si>
    <t>20231121</t>
  </si>
  <si>
    <t>00000000001900</t>
  </si>
  <si>
    <t>438657</t>
  </si>
  <si>
    <t xml:space="preserve">pago                   </t>
  </si>
  <si>
    <t xml:space="preserve">0384000023111820231121000000000019000084085900784414036506000003819233GTO                       0000231118pago                      </t>
  </si>
  <si>
    <t>441403</t>
  </si>
  <si>
    <t xml:space="preserve">0384000023112320231123000000000043500084085900786219186506000003819233GTO                       0000231123Mensualidad Maestria Ge   </t>
  </si>
  <si>
    <t>0000231123</t>
  </si>
  <si>
    <t>20231123</t>
  </si>
  <si>
    <t>00000000004350</t>
  </si>
  <si>
    <t>621918</t>
  </si>
  <si>
    <t>Mensualidad Maestria Ge</t>
  </si>
  <si>
    <t xml:space="preserve">0384000819233120231124000000000041437584085900788596146506000003819233GTO                       0008192331Luis Antonio Cuellar He   </t>
  </si>
  <si>
    <t>0008192331</t>
  </si>
  <si>
    <t>20231124</t>
  </si>
  <si>
    <t>00000000004143</t>
  </si>
  <si>
    <t>75</t>
  </si>
  <si>
    <t>859614</t>
  </si>
  <si>
    <t>Luis Antonio Cuellar He</t>
  </si>
  <si>
    <t xml:space="preserve">0384000819233120231124000000000007312584085900788606526506000003819233GTO                       0008192331Luis Antonio Cuellar He   </t>
  </si>
  <si>
    <t>00000000000731</t>
  </si>
  <si>
    <t>25</t>
  </si>
  <si>
    <t>860652</t>
  </si>
  <si>
    <t xml:space="preserve">0384000000000020231124000000000005090084056100010615776506000003819233GTO                       0000000000DEPOSITO EFECTIVO         </t>
  </si>
  <si>
    <t>00000000000509</t>
  </si>
  <si>
    <t>0001</t>
  </si>
  <si>
    <t>061577</t>
  </si>
  <si>
    <t xml:space="preserve">0384000023112520231127000000000040300084085900783599626506000003819233GTO                       0000231125Maestria noviembre        </t>
  </si>
  <si>
    <t>0000231125</t>
  </si>
  <si>
    <t>20231127</t>
  </si>
  <si>
    <t>00000000004030</t>
  </si>
  <si>
    <t>359962</t>
  </si>
  <si>
    <t xml:space="preserve">Maestria noviembre     </t>
  </si>
  <si>
    <t xml:space="preserve">0384000000650620231127000000000040300084700300873273466506000003819233GTO                       0000006506DEPOSITO DE               </t>
  </si>
  <si>
    <t>0000006506</t>
  </si>
  <si>
    <t>327346</t>
  </si>
  <si>
    <t xml:space="preserve">DEPOSITO DE            </t>
  </si>
  <si>
    <t xml:space="preserve">0384000443176020231128000000000067500084085900787745486506000003819233GTO                       0004431760PAGO MENSUALIDAD          </t>
  </si>
  <si>
    <t>0004431760</t>
  </si>
  <si>
    <t>20231128</t>
  </si>
  <si>
    <t>00000000006750</t>
  </si>
  <si>
    <t>774548</t>
  </si>
  <si>
    <t xml:space="preserve">PAGO MENSUALIDAD       </t>
  </si>
  <si>
    <t xml:space="preserve">0384000291123020231129000000000062500084085900781767606506000003819233GTO                       0002911230colegiatura noviembre     </t>
  </si>
  <si>
    <t>0002911230</t>
  </si>
  <si>
    <t>20231129</t>
  </si>
  <si>
    <t>00000000006250</t>
  </si>
  <si>
    <t>176760</t>
  </si>
  <si>
    <t xml:space="preserve">colegiatura noviembre  </t>
  </si>
  <si>
    <t xml:space="preserve">0384000000000020231129000000000062500084057000040994236506000003819233GTO                       0000000000DEPOSITO EFECTIVO         </t>
  </si>
  <si>
    <t>0570</t>
  </si>
  <si>
    <t>0004</t>
  </si>
  <si>
    <t>099423</t>
  </si>
  <si>
    <t xml:space="preserve">0384000000000020231130000000000048750084033500040660176506000003819233GTO                       0000000000DEPOSITO MIXTO EFECTIVO   </t>
  </si>
  <si>
    <t xml:space="preserve">0384000000000020231130000000000046500084033500040660566506000003819233GTO                       0000000000DEPOSITO MIXTO EFECTIVO   </t>
  </si>
  <si>
    <t>MAESTRIA</t>
  </si>
  <si>
    <t>MENSUALIDAD</t>
  </si>
  <si>
    <t>NOMBRE</t>
  </si>
  <si>
    <t>MAC-17</t>
  </si>
  <si>
    <t>NOVIEMBRE</t>
  </si>
  <si>
    <t>LUIS FERNANDO TORRES RODRIGUEZ</t>
  </si>
  <si>
    <t>NOVIEMBRE RUSSELL FLORENCIO  COLLI FERNANDEZ</t>
  </si>
  <si>
    <t>ISABEL ALEJANDRA MEJIA WATRAGO</t>
  </si>
  <si>
    <t xml:space="preserve">NOVIEMBRE   </t>
  </si>
  <si>
    <t>OCTUBRE</t>
  </si>
  <si>
    <t xml:space="preserve">NOVIEMBRE </t>
  </si>
  <si>
    <t>JOEL RAYMUNDO NAJERA GUZMAN</t>
  </si>
  <si>
    <t>FRANCISCO GARCIA PEREZ</t>
  </si>
  <si>
    <t>NOVIEMBE</t>
  </si>
  <si>
    <t>MGP-10</t>
  </si>
  <si>
    <t>JUAN DANIEL HIDALGO SILVA</t>
  </si>
  <si>
    <t>MAC-18</t>
  </si>
  <si>
    <t>JOSE EDUARDO FELIPE DEL ANGEL</t>
  </si>
  <si>
    <t>ABRAHAM ISRAEL VILLANUEVA CASTAÑEDA</t>
  </si>
  <si>
    <t>MGP-9</t>
  </si>
  <si>
    <t>CESAR CHARLES LOPEZ</t>
  </si>
  <si>
    <t>CARLOS ALBERTO ORTIZ DIERDOF</t>
  </si>
  <si>
    <t xml:space="preserve">VARIOS ALUMNOS </t>
  </si>
  <si>
    <t>MCVT-7</t>
  </si>
  <si>
    <t>DANA JOSELINE GOMEZ SALINAS</t>
  </si>
  <si>
    <t>ARMANDO LOZANO ARENAS</t>
  </si>
  <si>
    <t>DANIEL EFREN VERA ARRIAGA</t>
  </si>
  <si>
    <t>MGP-11</t>
  </si>
  <si>
    <t>BERENICE GUTIERREZ DURAN</t>
  </si>
  <si>
    <t>DANIEL ORNELAS CABRERA</t>
  </si>
  <si>
    <t>LUIS FERNANDO GARCIA ESPITIA</t>
  </si>
  <si>
    <t>MVIBN-8</t>
  </si>
  <si>
    <t>JOSE GUSTAVO RAMIREZ ALMAGUER</t>
  </si>
  <si>
    <t>GERARDO GAMA CERVANTES</t>
  </si>
  <si>
    <t xml:space="preserve">JORGE ALBERTO PEREZ ARELLANO </t>
  </si>
  <si>
    <t>ANDREA ALDACO PAREDES</t>
  </si>
  <si>
    <t>MDCCVF</t>
  </si>
  <si>
    <t>JORGE IGNACIO CORDERO DURAN</t>
  </si>
  <si>
    <t>MVIBN-9</t>
  </si>
  <si>
    <t>KEVIN ALBERTO ALBOR RODRIGUEZ</t>
  </si>
  <si>
    <t>MCVT-6</t>
  </si>
  <si>
    <t>LUIS ANTONIO CUELLAR HERNANDEZ</t>
  </si>
  <si>
    <t>MCVT-5</t>
  </si>
  <si>
    <t>MIGUEL ANGEL CARDONA MENDEZ</t>
  </si>
  <si>
    <t>RODOLFO RAMIREZ FRANCO</t>
  </si>
  <si>
    <t>FRANSISCO JAVIER IBARRA ALDANA</t>
  </si>
  <si>
    <t>ERIKA DUEÑEZ SILVESTRE</t>
  </si>
  <si>
    <t>CLAUDIA VERONICA MARTINEZ MONJARAZ</t>
  </si>
  <si>
    <t>PABLO BARRERA SOTO</t>
  </si>
  <si>
    <t xml:space="preserve">JOSE LUIS HERNANDEZ GARCIA </t>
  </si>
  <si>
    <t xml:space="preserve">JOSSE LUIS HERNANDEZ GARCIA </t>
  </si>
  <si>
    <t xml:space="preserve">MARIO OLVERA ARELLANO </t>
  </si>
  <si>
    <t>INSTITUTO TECNOLÓGICO DE LA CONSTRUCCIÓN</t>
  </si>
  <si>
    <t>FECHA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</si>
  <si>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</si>
  <si>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</si>
  <si>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</si>
  <si>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</si>
  <si>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</si>
  <si>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</si>
  <si>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% BECA</t>
  </si>
  <si>
    <t>PAGO</t>
  </si>
  <si>
    <t>ADEUDO</t>
  </si>
  <si>
    <t>SEMESTRE</t>
  </si>
  <si>
    <t>TOTAL</t>
  </si>
  <si>
    <t xml:space="preserve">NORMA YESENIA LOPEZ LUNA </t>
  </si>
  <si>
    <t xml:space="preserve">CARLOS MARIO CALDERON VELAZQUEZ </t>
  </si>
  <si>
    <t xml:space="preserve">MCVT-5 </t>
  </si>
  <si>
    <t xml:space="preserve">MGP-9 </t>
  </si>
  <si>
    <t>MCCVF</t>
  </si>
  <si>
    <t xml:space="preserve">TOTAL </t>
  </si>
  <si>
    <t>05 DE DICIEMBRE DE 2023.</t>
  </si>
  <si>
    <t>RUSSELL FLORENCIO  COLLI FERNANDEZ</t>
  </si>
  <si>
    <t>20231130</t>
  </si>
  <si>
    <t xml:space="preserve">MARISOL VELAZQUEZ BALDERAS </t>
  </si>
  <si>
    <t xml:space="preserve">ERIAM ANTONIO MENDOZA HERNANDEZ </t>
  </si>
  <si>
    <t>ANALISIS MCVT-5 OCTUBRE 2022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</si>
  <si>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</si>
  <si>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</si>
  <si>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</si>
  <si>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</si>
  <si>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</si>
  <si>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</si>
  <si>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</si>
  <si>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</si>
  <si>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</si>
  <si>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</si>
  <si>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 xml:space="preserve">Diseño geometrico de vias terrestres </t>
  </si>
  <si>
    <t>23 SEPT- 15 OCTUBRE</t>
  </si>
  <si>
    <t xml:space="preserve">RESUMEN DE MAESTRIAS </t>
  </si>
  <si>
    <t>VINCULADO</t>
  </si>
  <si>
    <t xml:space="preserve"> 02/15</t>
  </si>
  <si>
    <t>Ingeniería de tránsito</t>
  </si>
  <si>
    <t>21 OCTUBRE- 12 NOVIEMBRE</t>
  </si>
  <si>
    <t>PROGRAMA</t>
  </si>
  <si>
    <t>ASIGNATURA</t>
  </si>
  <si>
    <t>MONTO</t>
  </si>
  <si>
    <t xml:space="preserve"> 03/15</t>
  </si>
  <si>
    <t>Geotecnia I</t>
  </si>
  <si>
    <t>18 NOVIEMBRE- 10 DICIEMBRE</t>
  </si>
  <si>
    <t xml:space="preserve"> 04/05</t>
  </si>
  <si>
    <t>Hidrologia de vias terrestres</t>
  </si>
  <si>
    <t>13 ENERO- 04 FEBRERO</t>
  </si>
  <si>
    <t xml:space="preserve"> 05/15</t>
  </si>
  <si>
    <t>planeacion de infraestructura de vias terrestres</t>
  </si>
  <si>
    <t>10 FEBRERO- 04 MARZO</t>
  </si>
  <si>
    <t xml:space="preserve">MAC-17 </t>
  </si>
  <si>
    <t>2do</t>
  </si>
  <si>
    <t xml:space="preserve"> 06/15</t>
  </si>
  <si>
    <t>tecnicas de investigacion aplicadas a vias terrestres</t>
  </si>
  <si>
    <t>10 MARZO- 01 ABRIL</t>
  </si>
  <si>
    <t xml:space="preserve"> 07/15</t>
  </si>
  <si>
    <t xml:space="preserve">Diseño y Construcción de diseños asfaltico </t>
  </si>
  <si>
    <t xml:space="preserve">21 ABRIL -13 MAYO </t>
  </si>
  <si>
    <t xml:space="preserve"> 08/15</t>
  </si>
  <si>
    <t>Normatividad y calidad en vías terrestres</t>
  </si>
  <si>
    <t xml:space="preserve">19 MAYO -10 JUNIO </t>
  </si>
  <si>
    <t xml:space="preserve"> 09/15</t>
  </si>
  <si>
    <t>geotecnia ii</t>
  </si>
  <si>
    <t xml:space="preserve">16 JUNIO -08 JULIO </t>
  </si>
  <si>
    <t>3ro</t>
  </si>
  <si>
    <t xml:space="preserve"> 10/15</t>
  </si>
  <si>
    <t xml:space="preserve">Diseño y construccion de pavimentos de concreto hidraulIco </t>
  </si>
  <si>
    <t xml:space="preserve">14 JULIO- 05 AGOSTO </t>
  </si>
  <si>
    <t xml:space="preserve"> 11/15</t>
  </si>
  <si>
    <t xml:space="preserve">Analisis de puentes y  tuneles </t>
  </si>
  <si>
    <t xml:space="preserve">18 AGOSTO-09 SEPTIEMBRE </t>
  </si>
  <si>
    <t xml:space="preserve"> 12/15</t>
  </si>
  <si>
    <t>Paneación, programación y control de proyectos de vias terrestres</t>
  </si>
  <si>
    <t>22 SEPT- 14 OCTUBRE</t>
  </si>
  <si>
    <t>EN CONCILIACIÓN</t>
  </si>
  <si>
    <t xml:space="preserve"> 13/15</t>
  </si>
  <si>
    <t xml:space="preserve">seminario de titulacion </t>
  </si>
  <si>
    <t xml:space="preserve">20 OCT-11 NOV </t>
  </si>
  <si>
    <t>MCVF-1</t>
  </si>
  <si>
    <t xml:space="preserve"> 14/15</t>
  </si>
  <si>
    <t>TITULACION</t>
  </si>
  <si>
    <t xml:space="preserve"> 15/15</t>
  </si>
  <si>
    <t xml:space="preserve">TOTAL A PAGAR </t>
  </si>
  <si>
    <t>REMANENTE NETO</t>
  </si>
  <si>
    <t>SUBTOTAL</t>
  </si>
  <si>
    <t xml:space="preserve">FACTURA </t>
  </si>
  <si>
    <t xml:space="preserve">MAS IVA  </t>
  </si>
  <si>
    <t>SUB</t>
  </si>
  <si>
    <t xml:space="preserve">IMPORTE A FACTURAR </t>
  </si>
  <si>
    <t xml:space="preserve">IVA </t>
  </si>
  <si>
    <t>ANALISIS MGP-9 OCTUBRE 2022</t>
  </si>
  <si>
    <t xml:space="preserve">Planeación  y Control de proyectos </t>
  </si>
  <si>
    <t>Administración de la Gerencia de Proyectos.</t>
  </si>
  <si>
    <t>Ingeniería Ambiental y sustentabilidad</t>
  </si>
  <si>
    <t>ing de costos en los proyectos</t>
  </si>
  <si>
    <t xml:space="preserve">aplicaciones informaticas </t>
  </si>
  <si>
    <t xml:space="preserve">evaluacion economica y financiera del proyecto </t>
  </si>
  <si>
    <t xml:space="preserve">Gestion de personal y competerncias </t>
  </si>
  <si>
    <t xml:space="preserve">Programacion en paquete informatico en hojas de calculo </t>
  </si>
  <si>
    <t xml:space="preserve">Gestion de proyectos para eliminar desperdicios </t>
  </si>
  <si>
    <t xml:space="preserve">Modelado de informacion </t>
  </si>
  <si>
    <t xml:space="preserve">Modelos financieros en gerencia de proyectos </t>
  </si>
  <si>
    <t xml:space="preserve">Admón de maquinaria y equipo </t>
  </si>
  <si>
    <t xml:space="preserve">Logistica y cadena de suministro </t>
  </si>
  <si>
    <t>ANALISIS MAC-17MARZO 2023</t>
  </si>
  <si>
    <t>Ssustentabilidad en la industria de la construcción</t>
  </si>
  <si>
    <t xml:space="preserve">Admon de empresas de la construccion </t>
  </si>
  <si>
    <t>Planeación y control de proyectos</t>
  </si>
  <si>
    <t xml:space="preserve">ing de costos </t>
  </si>
  <si>
    <t xml:space="preserve">Planeacion y programacion </t>
  </si>
  <si>
    <t xml:space="preserve">Planeacion patrimonial </t>
  </si>
  <si>
    <t xml:space="preserve">Contabilidad y finanzas </t>
  </si>
  <si>
    <t xml:space="preserve">Mercadotecnia  en la construccion </t>
  </si>
  <si>
    <t>ANALISIS  MVIBN-8 MARZO 2023</t>
  </si>
  <si>
    <t xml:space="preserve">Introducción a la evalucación </t>
  </si>
  <si>
    <t xml:space="preserve">Costos de construccion en la valuación </t>
  </si>
  <si>
    <t xml:space="preserve">legislacion </t>
  </si>
  <si>
    <t xml:space="preserve">admon financiera y contabilidad </t>
  </si>
  <si>
    <t xml:space="preserve">Valuacion fiscal inmobiliaria </t>
  </si>
  <si>
    <t xml:space="preserve">Valuacion de inmuebles urbanos </t>
  </si>
  <si>
    <t xml:space="preserve">Valuacion de bienes nacionales </t>
  </si>
  <si>
    <t xml:space="preserve">Valuacion de maquinaria y equipo </t>
  </si>
  <si>
    <t>ANALISIS  MCVT-6 MARZO 2023</t>
  </si>
  <si>
    <t xml:space="preserve">Diseño geoimetrico de vias terrestres </t>
  </si>
  <si>
    <t xml:space="preserve">ing de transito </t>
  </si>
  <si>
    <t xml:space="preserve">hidrologia de vias terrestres </t>
  </si>
  <si>
    <t>Planeacion de la infraestructura de vias terrestres</t>
  </si>
  <si>
    <t xml:space="preserve">Normatividad y calidad de vias terrestres </t>
  </si>
  <si>
    <t xml:space="preserve">Tecnicas de investigacion aplicadas a vias terrestes </t>
  </si>
  <si>
    <t>Geotecnia II</t>
  </si>
  <si>
    <t>ANALISIS  MGP-10 MARZO 2023</t>
  </si>
  <si>
    <t xml:space="preserve">ingenieria ambiental </t>
  </si>
  <si>
    <t xml:space="preserve">admon de gerencia de proyectos </t>
  </si>
  <si>
    <t xml:space="preserve">planeacion y control de proyectos </t>
  </si>
  <si>
    <t>ing de costos en la contbilidad</t>
  </si>
  <si>
    <t xml:space="preserve">gestion de persolal y competencias </t>
  </si>
  <si>
    <t xml:space="preserve">Aplicaciones informaticas plataformas de información </t>
  </si>
  <si>
    <t xml:space="preserve">Programacion en paquete informatico de hojas de calculo avanzado </t>
  </si>
  <si>
    <t>ANALISIS  MAC-18 SEPT 2023</t>
  </si>
  <si>
    <t xml:space="preserve">Ingenieria de costos </t>
  </si>
  <si>
    <t xml:space="preserve">Sustentabilidad en la construccion </t>
  </si>
  <si>
    <t>ANALISIS  MCVT-7 SEPT 2023</t>
  </si>
  <si>
    <t xml:space="preserve">Hidrologia de vias terrestres </t>
  </si>
  <si>
    <t>ANALISIS  MVIBN-9 SEPT 2023</t>
  </si>
  <si>
    <t xml:space="preserve">Admon financiera y conta </t>
  </si>
  <si>
    <t xml:space="preserve">Legislacion y normatividad en la valuacion </t>
  </si>
  <si>
    <t>ANALISIS  MGP-11 SEPT 2023</t>
  </si>
  <si>
    <t xml:space="preserve">Admon de la gerencia e proyectos </t>
  </si>
  <si>
    <t xml:space="preserve">Ingenieria ambiental y sustentabilidad </t>
  </si>
  <si>
    <t>ANALISIS  MCVF-1 SEPT 2023</t>
  </si>
  <si>
    <t xml:space="preserve">DICIEMBRE </t>
  </si>
  <si>
    <t xml:space="preserve">LUIS TORRES </t>
  </si>
  <si>
    <t>SISTEMA DE COMPUTO APLICABLES A VIAS TERRESTRES</t>
  </si>
  <si>
    <t xml:space="preserve">17 NOV- 09 DIC </t>
  </si>
  <si>
    <t>EVALUCION ECONOMICA Y FINANCIERA DEL PROYECTO</t>
  </si>
  <si>
    <t>ECONOMIA ADMINISTRATIVA</t>
  </si>
  <si>
    <t>INGENIERIA ECONOMICA FINANCIERA</t>
  </si>
  <si>
    <t>DISEÑO Y CONSTRUCCION DE PAVIMENTOS ASFALTICOS</t>
  </si>
  <si>
    <t>INGENIERIA DE COSTOS EN LOS PROYECTOS</t>
  </si>
  <si>
    <t>ADMINISTRACION DE EMPRESAS DE LA CONSTRUCCIÓN</t>
  </si>
  <si>
    <t>DISEÑO GEOMETRICO DE VIAS TERRESTRES</t>
  </si>
  <si>
    <t>INTRODUCCIÓN A LA VALUACIÓN</t>
  </si>
  <si>
    <t>DISEÑO Y CÁLCULO DE LOS ELEMENTOS QUE COMPONEN LA GEOMETRÍA DEL CAMINO</t>
  </si>
  <si>
    <t>COMPONENTES DE LA SUBESTRUCTURA DE LA VÍA FÉRREA Y SU 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</si>
</sst>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2"/>
      <color theme="1"/>
      <name val="Calibri"/>
      <family val="2"/>
      <scheme val="minor"/>
    </font>
    <font>
      <sz val="12"/>
      <name val="Tw Cen MT Condensed"/>
      <family val="2"/>
    </font>
    <font>
      <sz val="11"/>
      <color theme="1"/>
      <name val="Tw Cen MT Condensed"/>
      <family val="2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43" fontId="0" fillId="0" borderId="0" xfId="1" applyFont="1"/>
    <xf numFmtId="43" fontId="5" fillId="5" borderId="0" xfId="1" applyFont="1" applyFill="1"/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2" fillId="0" borderId="0" xfId="2" applyAlignment="1">
      <alignment horizontal="center"/>
    </xf>
    <xf numFmtId="0" fontId="2" fillId="0" borderId="0" xfId="2"/>
    <xf numFmtId="0" fontId="7" fillId="0" borderId="0" xfId="2" applyFont="1"/>
    <xf numFmtId="0" fontId="1" fillId="0" borderId="0" xfId="3"/>
    <xf numFmtId="0" fontId="7" fillId="0" borderId="0" xfId="2" applyFont="1" applyAlignment="1">
      <alignment horizontal="right"/>
    </xf>
    <xf numFmtId="14" fontId="7" fillId="0" borderId="0" xfId="2" applyNumberFormat="1" applyFont="1"/>
    <xf numFmtId="0" fontId="8" fillId="0" borderId="0" xfId="2" applyFont="1"/>
    <xf numFmtId="0" fontId="7" fillId="6" borderId="1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center" wrapText="1"/>
    </xf>
    <xf numFmtId="17" fontId="7" fillId="6" borderId="5" xfId="2" applyNumberFormat="1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/>
    </xf>
    <xf numFmtId="0" fontId="2" fillId="0" borderId="3" xfId="2" applyBorder="1" applyAlignment="1">
      <alignment horizontal="center"/>
    </xf>
    <xf numFmtId="0" fontId="2" fillId="0" borderId="3" xfId="2" applyBorder="1"/>
    <xf numFmtId="0" fontId="0" fillId="0" borderId="3" xfId="2" applyFont="1" applyBorder="1"/>
    <xf numFmtId="43" fontId="0" fillId="0" borderId="3" xfId="4" applyFont="1" applyBorder="1"/>
    <xf numFmtId="44" fontId="9" fillId="0" borderId="0" xfId="2" applyNumberFormat="1" applyFont="1"/>
    <xf numFmtId="44" fontId="9" fillId="7" borderId="0" xfId="2" applyNumberFormat="1" applyFont="1" applyFill="1"/>
    <xf numFmtId="0" fontId="5" fillId="0" borderId="0" xfId="2" applyFont="1" applyAlignment="1">
      <alignment horizontal="right"/>
    </xf>
    <xf numFmtId="0" fontId="0" fillId="0" borderId="0" xfId="2" applyFont="1"/>
    <xf numFmtId="43" fontId="0" fillId="0" borderId="0" xfId="4" applyFont="1" applyBorder="1"/>
    <xf numFmtId="0" fontId="2" fillId="0" borderId="7" xfId="2" applyBorder="1"/>
    <xf numFmtId="0" fontId="2" fillId="0" borderId="2" xfId="2" applyBorder="1"/>
    <xf numFmtId="0" fontId="1" fillId="0" borderId="0" xfId="3" applyAlignment="1">
      <alignment horizontal="center"/>
    </xf>
    <xf numFmtId="0" fontId="7" fillId="0" borderId="0" xfId="3" applyFont="1" applyAlignment="1">
      <alignment horizontal="right"/>
    </xf>
    <xf numFmtId="44" fontId="1" fillId="0" borderId="0" xfId="3" applyNumberFormat="1"/>
    <xf numFmtId="0" fontId="2" fillId="9" borderId="3" xfId="2" applyFill="1" applyBorder="1"/>
    <xf numFmtId="49" fontId="2" fillId="0" borderId="0" xfId="2" applyNumberFormat="1"/>
    <xf numFmtId="44" fontId="2" fillId="0" borderId="0" xfId="2" applyNumberFormat="1"/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2" fillId="0" borderId="0" xfId="2" applyFill="1"/>
    <xf numFmtId="0" fontId="1" fillId="0" borderId="0" xfId="3" applyFill="1"/>
    <xf numFmtId="0" fontId="7" fillId="6" borderId="0" xfId="2" applyFont="1" applyFill="1" applyBorder="1" applyAlignment="1">
      <alignment horizontal="center" vertical="center" wrapText="1"/>
    </xf>
    <xf numFmtId="0" fontId="2" fillId="10" borderId="0" xfId="2" applyFill="1"/>
    <xf numFmtId="0" fontId="2" fillId="0" borderId="0" xfId="2" applyBorder="1" applyAlignment="1">
      <alignment horizontal="center"/>
    </xf>
    <xf numFmtId="0" fontId="1" fillId="10" borderId="0" xfId="3" applyFill="1"/>
    <xf numFmtId="0" fontId="1" fillId="0" borderId="0" xfId="6"/>
    <xf numFmtId="0" fontId="12" fillId="6" borderId="17" xfId="5" applyFont="1" applyFill="1" applyBorder="1" applyAlignment="1">
      <alignment horizontal="center"/>
    </xf>
    <xf numFmtId="0" fontId="13" fillId="0" borderId="0" xfId="7" applyFont="1" applyAlignment="1">
      <alignment horizontal="center"/>
    </xf>
    <xf numFmtId="4" fontId="7" fillId="0" borderId="18" xfId="8" applyNumberFormat="1" applyFont="1" applyBorder="1" applyAlignment="1">
      <alignment horizontal="center"/>
    </xf>
    <xf numFmtId="0" fontId="7" fillId="0" borderId="18" xfId="5" applyFont="1" applyBorder="1" applyAlignment="1">
      <alignment horizontal="center"/>
    </xf>
    <xf numFmtId="16" fontId="1" fillId="0" borderId="19" xfId="5" applyNumberFormat="1" applyBorder="1" applyAlignment="1">
      <alignment horizontal="center"/>
    </xf>
    <xf numFmtId="0" fontId="13" fillId="8" borderId="3" xfId="5" applyFont="1" applyFill="1" applyBorder="1" applyAlignment="1">
      <alignment horizontal="left"/>
    </xf>
    <xf numFmtId="0" fontId="5" fillId="0" borderId="20" xfId="8" applyFont="1" applyBorder="1"/>
    <xf numFmtId="0" fontId="12" fillId="6" borderId="0" xfId="5" applyFont="1" applyFill="1"/>
    <xf numFmtId="0" fontId="1" fillId="0" borderId="0" xfId="5"/>
    <xf numFmtId="0" fontId="1" fillId="0" borderId="18" xfId="6" applyBorder="1" applyAlignment="1">
      <alignment horizontal="center"/>
    </xf>
    <xf numFmtId="0" fontId="1" fillId="0" borderId="4" xfId="6" applyBorder="1"/>
    <xf numFmtId="0" fontId="1" fillId="0" borderId="4" xfId="6" applyBorder="1" applyAlignment="1">
      <alignment horizontal="center"/>
    </xf>
    <xf numFmtId="44" fontId="1" fillId="0" borderId="24" xfId="6" quotePrefix="1" applyNumberFormat="1" applyBorder="1"/>
    <xf numFmtId="0" fontId="1" fillId="0" borderId="25" xfId="6" applyBorder="1"/>
    <xf numFmtId="0" fontId="1" fillId="0" borderId="25" xfId="6" applyBorder="1" applyAlignment="1">
      <alignment horizontal="center"/>
    </xf>
    <xf numFmtId="44" fontId="1" fillId="0" borderId="26" xfId="6" applyNumberFormat="1" applyBorder="1"/>
    <xf numFmtId="16" fontId="1" fillId="0" borderId="27" xfId="5" applyNumberFormat="1" applyBorder="1" applyAlignment="1">
      <alignment horizontal="center"/>
    </xf>
    <xf numFmtId="44" fontId="1" fillId="0" borderId="4" xfId="6" quotePrefix="1" applyNumberFormat="1" applyBorder="1"/>
    <xf numFmtId="0" fontId="7" fillId="0" borderId="22" xfId="5" applyFont="1" applyBorder="1" applyAlignment="1">
      <alignment horizontal="center"/>
    </xf>
    <xf numFmtId="16" fontId="1" fillId="0" borderId="28" xfId="5" applyNumberFormat="1" applyBorder="1" applyAlignment="1">
      <alignment horizontal="center"/>
    </xf>
    <xf numFmtId="0" fontId="13" fillId="11" borderId="3" xfId="5" applyFont="1" applyFill="1" applyBorder="1" applyAlignment="1">
      <alignment horizontal="left"/>
    </xf>
    <xf numFmtId="0" fontId="14" fillId="0" borderId="0" xfId="6" applyFont="1"/>
    <xf numFmtId="44" fontId="1" fillId="0" borderId="29" xfId="6" applyNumberFormat="1" applyBorder="1"/>
    <xf numFmtId="0" fontId="1" fillId="0" borderId="25" xfId="6" applyBorder="1" applyAlignment="1">
      <alignment horizontal="left"/>
    </xf>
    <xf numFmtId="44" fontId="1" fillId="0" borderId="25" xfId="6" applyNumberFormat="1" applyBorder="1" applyAlignment="1">
      <alignment horizontal="center"/>
    </xf>
    <xf numFmtId="0" fontId="7" fillId="0" borderId="23" xfId="5" applyFont="1" applyBorder="1" applyAlignment="1">
      <alignment horizontal="center"/>
    </xf>
    <xf numFmtId="0" fontId="15" fillId="7" borderId="3" xfId="5" applyFont="1" applyFill="1" applyBorder="1" applyAlignment="1">
      <alignment horizontal="left"/>
    </xf>
    <xf numFmtId="0" fontId="1" fillId="0" borderId="4" xfId="6" applyBorder="1" applyAlignment="1">
      <alignment wrapText="1"/>
    </xf>
    <xf numFmtId="0" fontId="1" fillId="0" borderId="0" xfId="6" applyAlignment="1">
      <alignment horizontal="center"/>
    </xf>
    <xf numFmtId="44" fontId="1" fillId="0" borderId="4" xfId="6" applyNumberFormat="1" applyBorder="1" applyAlignment="1">
      <alignment horizontal="center"/>
    </xf>
    <xf numFmtId="16" fontId="1" fillId="0" borderId="30" xfId="5" applyNumberFormat="1" applyBorder="1" applyAlignment="1">
      <alignment horizontal="center"/>
    </xf>
    <xf numFmtId="44" fontId="0" fillId="6" borderId="10" xfId="9" applyFont="1" applyFill="1" applyBorder="1" applyAlignment="1">
      <alignment horizontal="center"/>
    </xf>
    <xf numFmtId="44" fontId="0" fillId="0" borderId="10" xfId="9" applyFont="1" applyFill="1" applyBorder="1" applyAlignment="1">
      <alignment horizontal="center"/>
    </xf>
    <xf numFmtId="0" fontId="14" fillId="0" borderId="0" xfId="6" applyFont="1" applyAlignment="1">
      <alignment horizontal="center"/>
    </xf>
    <xf numFmtId="44" fontId="0" fillId="0" borderId="10" xfId="9" applyFont="1" applyBorder="1" applyAlignment="1">
      <alignment horizontal="center"/>
    </xf>
    <xf numFmtId="0" fontId="16" fillId="0" borderId="19" xfId="5" applyFont="1" applyBorder="1" applyAlignment="1">
      <alignment horizontal="left"/>
    </xf>
    <xf numFmtId="0" fontId="7" fillId="0" borderId="25" xfId="6" applyFont="1" applyBorder="1"/>
    <xf numFmtId="44" fontId="17" fillId="6" borderId="25" xfId="6" applyNumberFormat="1" applyFont="1" applyFill="1" applyBorder="1"/>
    <xf numFmtId="44" fontId="14" fillId="0" borderId="0" xfId="5" applyNumberFormat="1" applyFont="1"/>
    <xf numFmtId="44" fontId="1" fillId="0" borderId="0" xfId="5" applyNumberFormat="1"/>
    <xf numFmtId="44" fontId="1" fillId="0" borderId="0" xfId="6" applyNumberFormat="1"/>
    <xf numFmtId="17" fontId="1" fillId="0" borderId="0" xfId="6" applyNumberFormat="1"/>
    <xf numFmtId="44" fontId="14" fillId="8" borderId="0" xfId="5" applyNumberFormat="1" applyFont="1" applyFill="1"/>
    <xf numFmtId="0" fontId="14" fillId="0" borderId="0" xfId="5" applyFont="1"/>
    <xf numFmtId="44" fontId="0" fillId="0" borderId="0" xfId="9" applyFont="1"/>
    <xf numFmtId="0" fontId="1" fillId="12" borderId="33" xfId="6" applyFill="1" applyBorder="1"/>
    <xf numFmtId="44" fontId="1" fillId="0" borderId="34" xfId="6" applyNumberFormat="1" applyBorder="1"/>
    <xf numFmtId="44" fontId="17" fillId="13" borderId="18" xfId="9" applyFont="1" applyFill="1" applyBorder="1"/>
    <xf numFmtId="0" fontId="14" fillId="12" borderId="12" xfId="5" applyFont="1" applyFill="1" applyBorder="1"/>
    <xf numFmtId="44" fontId="1" fillId="0" borderId="35" xfId="5" applyNumberFormat="1" applyBorder="1"/>
    <xf numFmtId="0" fontId="1" fillId="0" borderId="21" xfId="6" applyBorder="1"/>
    <xf numFmtId="0" fontId="1" fillId="0" borderId="22" xfId="6" applyBorder="1"/>
    <xf numFmtId="0" fontId="7" fillId="0" borderId="0" xfId="6" applyFont="1"/>
    <xf numFmtId="0" fontId="15" fillId="11" borderId="3" xfId="5" applyFont="1" applyFill="1" applyBorder="1" applyAlignment="1">
      <alignment horizontal="left"/>
    </xf>
    <xf numFmtId="49" fontId="0" fillId="0" borderId="3" xfId="0" applyNumberFormat="1" applyBorder="1"/>
    <xf numFmtId="0" fontId="5" fillId="0" borderId="0" xfId="2" applyFont="1" applyAlignment="1">
      <alignment horizontal="right"/>
    </xf>
    <xf numFmtId="0" fontId="7" fillId="0" borderId="0" xfId="3" applyFont="1" applyAlignment="1">
      <alignment horizontal="right"/>
    </xf>
    <xf numFmtId="0" fontId="7" fillId="0" borderId="8" xfId="5" applyFont="1" applyBorder="1" applyAlignment="1">
      <alignment horizontal="center"/>
    </xf>
    <xf numFmtId="0" fontId="11" fillId="0" borderId="9" xfId="5" applyFont="1" applyBorder="1" applyAlignment="1">
      <alignment horizontal="center" vertical="center" wrapText="1"/>
    </xf>
    <xf numFmtId="0" fontId="11" fillId="0" borderId="12" xfId="5" applyFont="1" applyBorder="1" applyAlignment="1">
      <alignment horizontal="center" vertical="center" wrapText="1"/>
    </xf>
    <xf numFmtId="0" fontId="11" fillId="0" borderId="10" xfId="5" applyFont="1" applyBorder="1" applyAlignment="1">
      <alignment horizontal="center" vertical="center" wrapText="1"/>
    </xf>
    <xf numFmtId="0" fontId="11" fillId="0" borderId="13" xfId="5" applyFont="1" applyBorder="1" applyAlignment="1">
      <alignment horizontal="center" vertical="center" wrapText="1"/>
    </xf>
    <xf numFmtId="0" fontId="11" fillId="0" borderId="11" xfId="5" applyFont="1" applyBorder="1" applyAlignment="1">
      <alignment horizontal="center" vertical="center" wrapText="1"/>
    </xf>
    <xf numFmtId="0" fontId="11" fillId="0" borderId="14" xfId="5" applyFont="1" applyBorder="1" applyAlignment="1">
      <alignment horizontal="center" vertical="center" wrapText="1"/>
    </xf>
    <xf numFmtId="0" fontId="11" fillId="0" borderId="15" xfId="5" applyFont="1" applyBorder="1" applyAlignment="1">
      <alignment horizontal="center" vertical="center" wrapText="1"/>
    </xf>
    <xf numFmtId="0" fontId="1" fillId="0" borderId="10" xfId="5" applyBorder="1" applyAlignment="1">
      <alignment horizontal="center" vertical="center" wrapText="1"/>
    </xf>
    <xf numFmtId="0" fontId="1" fillId="0" borderId="13" xfId="5" applyBorder="1" applyAlignment="1">
      <alignment horizontal="center" vertical="center" wrapText="1"/>
    </xf>
    <xf numFmtId="0" fontId="1" fillId="0" borderId="16" xfId="6" applyBorder="1" applyAlignment="1">
      <alignment horizontal="center"/>
    </xf>
    <xf numFmtId="0" fontId="1" fillId="0" borderId="5" xfId="6" applyBorder="1" applyAlignment="1">
      <alignment horizontal="center"/>
    </xf>
    <xf numFmtId="0" fontId="1" fillId="0" borderId="6" xfId="6" applyBorder="1" applyAlignment="1">
      <alignment horizontal="center"/>
    </xf>
    <xf numFmtId="0" fontId="1" fillId="0" borderId="21" xfId="6" applyBorder="1" applyAlignment="1">
      <alignment horizontal="center"/>
    </xf>
    <xf numFmtId="0" fontId="1" fillId="0" borderId="22" xfId="6" applyBorder="1" applyAlignment="1">
      <alignment horizontal="center"/>
    </xf>
    <xf numFmtId="0" fontId="1" fillId="0" borderId="23" xfId="6" applyBorder="1" applyAlignment="1">
      <alignment horizontal="center"/>
    </xf>
    <xf numFmtId="0" fontId="14" fillId="0" borderId="0" xfId="6" applyFont="1" applyAlignment="1">
      <alignment horizontal="center"/>
    </xf>
    <xf numFmtId="0" fontId="14" fillId="7" borderId="31" xfId="6" applyFont="1" applyFill="1" applyBorder="1" applyAlignment="1">
      <alignment horizontal="center"/>
    </xf>
    <xf numFmtId="0" fontId="14" fillId="7" borderId="32" xfId="6" applyFont="1" applyFill="1" applyBorder="1" applyAlignment="1">
      <alignment horizontal="center"/>
    </xf>
  </cellXfs>
  <cellStyles count="10">
    <cellStyle name="Millares" xfId="1" builtinId="3"/>
    <cellStyle name="Millares 2" xfId="4"/>
    <cellStyle name="Moneda 2 2 3" xfId="9"/>
    <cellStyle name="Normal" xfId="0" builtinId="0"/>
    <cellStyle name="Normal 2" xfId="3"/>
    <cellStyle name="Normal 2 2" xfId="8"/>
    <cellStyle name="Normal 2 2 2 3" xfId="5"/>
    <cellStyle name="Normal 3" xfId="7"/>
    <cellStyle name="Normal 3 4" xfId="6"/>
    <cellStyle name="Normal 5" xfId="2"/>
  </cellStyles>
  <dxfs count="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xmlns="" id="{3E657AB2-4E1A-4F97-8606-B0C2FF5FD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5"/>
  <sheetViews>
    <sheetView topLeftCell="E10" workbookViewId="0">
      <selection activeCell="E26" sqref="E26"/>
    </sheetView>
  </sheetViews>
  <sheetFormatPr baseColWidth="10" defaultRowHeight="12.75" x14ac:dyDescent="0.2"/>
  <cols>
    <col min="8" max="8" width="11.42578125" style="11"/>
    <col min="16" max="16" width="30.28515625" customWidth="1"/>
    <col min="19" max="19" width="19.7109375" customWidth="1"/>
  </cols>
  <sheetData>
    <row r="1" spans="1:19" ht="58.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3" t="s">
        <v>218</v>
      </c>
      <c r="R1" s="13" t="s">
        <v>219</v>
      </c>
      <c r="S1" s="13" t="s">
        <v>220</v>
      </c>
    </row>
    <row r="2" spans="1:19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s="9" t="s">
        <v>21</v>
      </c>
      <c r="G2" s="10" t="s">
        <v>22</v>
      </c>
      <c r="H2" s="11">
        <v>3948</v>
      </c>
      <c r="I2" s="9" t="s">
        <v>18</v>
      </c>
      <c r="J2" s="9" t="s">
        <v>23</v>
      </c>
      <c r="K2" s="9" t="s">
        <v>24</v>
      </c>
      <c r="L2" s="9" t="s">
        <v>25</v>
      </c>
      <c r="M2" s="9" t="s">
        <v>26</v>
      </c>
      <c r="N2" s="9" t="s">
        <v>27</v>
      </c>
      <c r="O2" s="9" t="s">
        <v>19</v>
      </c>
      <c r="P2" s="9" t="s">
        <v>28</v>
      </c>
      <c r="Q2" s="9" t="s">
        <v>241</v>
      </c>
      <c r="R2" s="9" t="s">
        <v>222</v>
      </c>
      <c r="S2" s="9" t="s">
        <v>242</v>
      </c>
    </row>
    <row r="3" spans="1:19" x14ac:dyDescent="0.2">
      <c r="A3" s="7" t="s">
        <v>29</v>
      </c>
      <c r="B3" s="8" t="s">
        <v>17</v>
      </c>
      <c r="C3" s="8" t="s">
        <v>18</v>
      </c>
      <c r="D3" s="8" t="s">
        <v>30</v>
      </c>
      <c r="E3" s="8" t="s">
        <v>20</v>
      </c>
      <c r="F3" s="9" t="s">
        <v>31</v>
      </c>
      <c r="G3" s="10" t="s">
        <v>22</v>
      </c>
      <c r="H3" s="11">
        <v>4230</v>
      </c>
      <c r="I3" s="9" t="s">
        <v>18</v>
      </c>
      <c r="J3" s="9" t="s">
        <v>32</v>
      </c>
      <c r="K3" s="9" t="s">
        <v>33</v>
      </c>
      <c r="L3" s="9" t="s">
        <v>34</v>
      </c>
      <c r="M3" s="9" t="s">
        <v>26</v>
      </c>
      <c r="N3" s="9" t="s">
        <v>27</v>
      </c>
      <c r="O3" s="9" t="s">
        <v>30</v>
      </c>
      <c r="P3" s="9" t="s">
        <v>35</v>
      </c>
      <c r="Q3" s="9" t="s">
        <v>249</v>
      </c>
      <c r="R3" s="9" t="s">
        <v>222</v>
      </c>
      <c r="S3" s="9" t="s">
        <v>251</v>
      </c>
    </row>
    <row r="4" spans="1:19" x14ac:dyDescent="0.2">
      <c r="A4" s="7" t="s">
        <v>36</v>
      </c>
      <c r="B4" s="8" t="s">
        <v>17</v>
      </c>
      <c r="C4" s="8" t="s">
        <v>18</v>
      </c>
      <c r="D4" s="8" t="s">
        <v>30</v>
      </c>
      <c r="E4" s="8" t="s">
        <v>37</v>
      </c>
      <c r="F4" s="9" t="s">
        <v>38</v>
      </c>
      <c r="G4" s="10" t="s">
        <v>22</v>
      </c>
      <c r="H4" s="11">
        <v>2500</v>
      </c>
      <c r="I4" s="9" t="s">
        <v>18</v>
      </c>
      <c r="J4" s="9" t="s">
        <v>32</v>
      </c>
      <c r="K4" s="9" t="s">
        <v>33</v>
      </c>
      <c r="L4" s="9" t="s">
        <v>39</v>
      </c>
      <c r="M4" s="9" t="s">
        <v>26</v>
      </c>
      <c r="N4" s="9" t="s">
        <v>27</v>
      </c>
      <c r="O4" s="9" t="s">
        <v>30</v>
      </c>
      <c r="P4" s="9" t="s">
        <v>40</v>
      </c>
      <c r="Q4" s="9" t="s">
        <v>245</v>
      </c>
      <c r="R4" s="9" t="s">
        <v>222</v>
      </c>
      <c r="S4" s="9" t="s">
        <v>247</v>
      </c>
    </row>
    <row r="5" spans="1:19" x14ac:dyDescent="0.2">
      <c r="A5" s="7" t="s">
        <v>41</v>
      </c>
      <c r="B5" s="8" t="s">
        <v>17</v>
      </c>
      <c r="C5" s="8" t="s">
        <v>18</v>
      </c>
      <c r="D5" s="8" t="s">
        <v>42</v>
      </c>
      <c r="E5" s="8" t="s">
        <v>37</v>
      </c>
      <c r="F5" s="9" t="s">
        <v>31</v>
      </c>
      <c r="G5" s="10" t="s">
        <v>22</v>
      </c>
      <c r="H5" s="11">
        <v>4230</v>
      </c>
      <c r="I5" s="9" t="s">
        <v>18</v>
      </c>
      <c r="J5" s="9" t="s">
        <v>23</v>
      </c>
      <c r="K5" s="9" t="s">
        <v>24</v>
      </c>
      <c r="L5" s="9" t="s">
        <v>43</v>
      </c>
      <c r="M5" s="9" t="s">
        <v>26</v>
      </c>
      <c r="N5" s="9" t="s">
        <v>27</v>
      </c>
      <c r="O5" s="9" t="s">
        <v>42</v>
      </c>
      <c r="P5" s="9" t="s">
        <v>44</v>
      </c>
      <c r="Q5" s="14" t="s">
        <v>249</v>
      </c>
      <c r="R5" s="14" t="s">
        <v>222</v>
      </c>
      <c r="S5" s="14" t="s">
        <v>250</v>
      </c>
    </row>
    <row r="6" spans="1:19" x14ac:dyDescent="0.2">
      <c r="A6" s="7" t="s">
        <v>45</v>
      </c>
      <c r="B6" s="8" t="s">
        <v>17</v>
      </c>
      <c r="C6" s="8" t="s">
        <v>18</v>
      </c>
      <c r="D6" s="8" t="s">
        <v>46</v>
      </c>
      <c r="E6" s="8" t="s">
        <v>37</v>
      </c>
      <c r="F6" s="9" t="s">
        <v>47</v>
      </c>
      <c r="G6" s="10" t="s">
        <v>48</v>
      </c>
      <c r="H6" s="11">
        <v>3647.2</v>
      </c>
      <c r="I6" s="9" t="s">
        <v>18</v>
      </c>
      <c r="J6" s="9" t="s">
        <v>23</v>
      </c>
      <c r="K6" s="9" t="s">
        <v>24</v>
      </c>
      <c r="L6" s="9" t="s">
        <v>49</v>
      </c>
      <c r="M6" s="9" t="s">
        <v>26</v>
      </c>
      <c r="N6" s="9" t="s">
        <v>27</v>
      </c>
      <c r="O6" s="9" t="s">
        <v>46</v>
      </c>
      <c r="P6" s="9" t="s">
        <v>50</v>
      </c>
      <c r="Q6" s="9" t="s">
        <v>237</v>
      </c>
      <c r="R6" s="9" t="s">
        <v>222</v>
      </c>
      <c r="S6" s="9" t="s">
        <v>238</v>
      </c>
    </row>
    <row r="7" spans="1:19" x14ac:dyDescent="0.2">
      <c r="A7" s="7" t="s">
        <v>51</v>
      </c>
      <c r="B7" s="8" t="s">
        <v>17</v>
      </c>
      <c r="C7" s="8" t="s">
        <v>18</v>
      </c>
      <c r="D7" s="8" t="s">
        <v>46</v>
      </c>
      <c r="E7" s="8" t="s">
        <v>37</v>
      </c>
      <c r="F7" s="9" t="s">
        <v>52</v>
      </c>
      <c r="G7" s="10" t="s">
        <v>53</v>
      </c>
      <c r="H7" s="11">
        <v>232.8</v>
      </c>
      <c r="I7" s="9" t="s">
        <v>18</v>
      </c>
      <c r="J7" s="9" t="s">
        <v>23</v>
      </c>
      <c r="K7" s="9" t="s">
        <v>24</v>
      </c>
      <c r="L7" s="9" t="s">
        <v>54</v>
      </c>
      <c r="M7" s="9" t="s">
        <v>26</v>
      </c>
      <c r="N7" s="9" t="s">
        <v>27</v>
      </c>
      <c r="O7" s="9" t="s">
        <v>46</v>
      </c>
      <c r="P7" s="9" t="s">
        <v>55</v>
      </c>
      <c r="Q7" s="9" t="s">
        <v>237</v>
      </c>
      <c r="R7" s="9" t="s">
        <v>222</v>
      </c>
      <c r="S7" s="9" t="s">
        <v>238</v>
      </c>
    </row>
    <row r="8" spans="1:19" x14ac:dyDescent="0.2">
      <c r="A8" s="7" t="s">
        <v>56</v>
      </c>
      <c r="B8" s="8" t="s">
        <v>17</v>
      </c>
      <c r="C8" s="8" t="s">
        <v>18</v>
      </c>
      <c r="D8" s="8" t="s">
        <v>57</v>
      </c>
      <c r="E8" s="8" t="s">
        <v>37</v>
      </c>
      <c r="F8" s="9" t="s">
        <v>58</v>
      </c>
      <c r="G8" s="10" t="s">
        <v>22</v>
      </c>
      <c r="H8" s="11">
        <v>776</v>
      </c>
      <c r="I8" s="9" t="s">
        <v>18</v>
      </c>
      <c r="J8" s="9" t="s">
        <v>23</v>
      </c>
      <c r="K8" s="9" t="s">
        <v>24</v>
      </c>
      <c r="L8" s="9" t="s">
        <v>59</v>
      </c>
      <c r="M8" s="9" t="s">
        <v>26</v>
      </c>
      <c r="N8" s="9" t="s">
        <v>27</v>
      </c>
      <c r="O8" s="9" t="s">
        <v>57</v>
      </c>
      <c r="P8" s="9" t="s">
        <v>60</v>
      </c>
      <c r="Q8" s="9" t="s">
        <v>260</v>
      </c>
      <c r="R8" s="9" t="s">
        <v>222</v>
      </c>
      <c r="S8" s="9" t="s">
        <v>262</v>
      </c>
    </row>
    <row r="9" spans="1:19" x14ac:dyDescent="0.2">
      <c r="A9" s="7" t="s">
        <v>61</v>
      </c>
      <c r="B9" s="8" t="s">
        <v>17</v>
      </c>
      <c r="C9" s="8" t="s">
        <v>18</v>
      </c>
      <c r="D9" s="8" t="s">
        <v>62</v>
      </c>
      <c r="E9" s="8" t="s">
        <v>63</v>
      </c>
      <c r="F9" s="9" t="s">
        <v>64</v>
      </c>
      <c r="G9" s="10" t="s">
        <v>22</v>
      </c>
      <c r="H9" s="11">
        <v>6016</v>
      </c>
      <c r="I9" s="9" t="s">
        <v>18</v>
      </c>
      <c r="J9" s="9" t="s">
        <v>23</v>
      </c>
      <c r="K9" s="9" t="s">
        <v>24</v>
      </c>
      <c r="L9" s="9" t="s">
        <v>65</v>
      </c>
      <c r="M9" s="9" t="s">
        <v>26</v>
      </c>
      <c r="N9" s="9" t="s">
        <v>27</v>
      </c>
      <c r="O9" s="9" t="s">
        <v>62</v>
      </c>
      <c r="P9" s="9" t="s">
        <v>66</v>
      </c>
      <c r="Q9" s="9" t="s">
        <v>221</v>
      </c>
      <c r="R9" s="9" t="s">
        <v>224</v>
      </c>
    </row>
    <row r="10" spans="1:19" x14ac:dyDescent="0.2">
      <c r="A10" s="7" t="s">
        <v>67</v>
      </c>
      <c r="B10" s="8" t="s">
        <v>17</v>
      </c>
      <c r="C10" s="8" t="s">
        <v>18</v>
      </c>
      <c r="D10" s="8" t="s">
        <v>68</v>
      </c>
      <c r="E10" s="8" t="s">
        <v>63</v>
      </c>
      <c r="F10" s="9" t="s">
        <v>21</v>
      </c>
      <c r="G10" s="10" t="s">
        <v>22</v>
      </c>
      <c r="H10" s="11">
        <v>3948</v>
      </c>
      <c r="I10" s="9" t="s">
        <v>18</v>
      </c>
      <c r="J10" s="9" t="s">
        <v>23</v>
      </c>
      <c r="K10" s="9" t="s">
        <v>24</v>
      </c>
      <c r="L10" s="9" t="s">
        <v>69</v>
      </c>
      <c r="M10" s="9" t="s">
        <v>26</v>
      </c>
      <c r="N10" s="9" t="s">
        <v>27</v>
      </c>
      <c r="O10" s="9" t="s">
        <v>68</v>
      </c>
      <c r="P10" s="9" t="s">
        <v>70</v>
      </c>
      <c r="Q10" s="9" t="s">
        <v>241</v>
      </c>
      <c r="R10" s="9" t="s">
        <v>222</v>
      </c>
      <c r="S10" s="9" t="s">
        <v>243</v>
      </c>
    </row>
    <row r="11" spans="1:19" x14ac:dyDescent="0.2">
      <c r="A11" s="7" t="s">
        <v>71</v>
      </c>
      <c r="B11" s="8" t="s">
        <v>17</v>
      </c>
      <c r="C11" s="8" t="s">
        <v>18</v>
      </c>
      <c r="D11" s="8" t="s">
        <v>72</v>
      </c>
      <c r="E11" s="8" t="s">
        <v>63</v>
      </c>
      <c r="F11" s="9" t="s">
        <v>73</v>
      </c>
      <c r="G11" s="10" t="s">
        <v>22</v>
      </c>
      <c r="H11" s="11">
        <v>5734</v>
      </c>
      <c r="I11" s="9" t="s">
        <v>18</v>
      </c>
      <c r="J11" s="9" t="s">
        <v>23</v>
      </c>
      <c r="K11" s="9" t="s">
        <v>24</v>
      </c>
      <c r="L11" s="9" t="s">
        <v>74</v>
      </c>
      <c r="M11" s="9" t="s">
        <v>26</v>
      </c>
      <c r="N11" s="9" t="s">
        <v>27</v>
      </c>
      <c r="O11" s="9" t="s">
        <v>72</v>
      </c>
      <c r="P11" s="9" t="s">
        <v>75</v>
      </c>
      <c r="Q11" s="9" t="s">
        <v>234</v>
      </c>
      <c r="R11" s="9" t="s">
        <v>222</v>
      </c>
      <c r="S11" s="9" t="s">
        <v>235</v>
      </c>
    </row>
    <row r="12" spans="1:19" x14ac:dyDescent="0.2">
      <c r="A12" s="7" t="s">
        <v>76</v>
      </c>
      <c r="B12" s="8" t="s">
        <v>17</v>
      </c>
      <c r="C12" s="8" t="s">
        <v>18</v>
      </c>
      <c r="D12" s="8" t="s">
        <v>77</v>
      </c>
      <c r="E12" s="8" t="s">
        <v>63</v>
      </c>
      <c r="F12" s="9" t="s">
        <v>21</v>
      </c>
      <c r="G12" s="10" t="s">
        <v>22</v>
      </c>
      <c r="H12" s="11">
        <v>3948</v>
      </c>
      <c r="I12" s="9" t="s">
        <v>18</v>
      </c>
      <c r="J12" s="9" t="s">
        <v>23</v>
      </c>
      <c r="K12" s="9" t="s">
        <v>24</v>
      </c>
      <c r="L12" s="9" t="s">
        <v>78</v>
      </c>
      <c r="M12" s="9" t="s">
        <v>26</v>
      </c>
      <c r="N12" s="9" t="s">
        <v>27</v>
      </c>
      <c r="O12" s="9" t="s">
        <v>77</v>
      </c>
      <c r="P12" s="9" t="s">
        <v>79</v>
      </c>
      <c r="Q12" s="9" t="s">
        <v>234</v>
      </c>
      <c r="R12" s="9" t="s">
        <v>222</v>
      </c>
      <c r="S12" s="9" t="s">
        <v>236</v>
      </c>
    </row>
    <row r="13" spans="1:19" x14ac:dyDescent="0.2">
      <c r="A13" s="7" t="s">
        <v>80</v>
      </c>
      <c r="B13" s="8" t="s">
        <v>17</v>
      </c>
      <c r="C13" s="8" t="s">
        <v>18</v>
      </c>
      <c r="D13" s="8" t="s">
        <v>81</v>
      </c>
      <c r="E13" s="8" t="s">
        <v>63</v>
      </c>
      <c r="F13" s="9" t="s">
        <v>82</v>
      </c>
      <c r="G13" s="10" t="s">
        <v>22</v>
      </c>
      <c r="H13" s="11">
        <v>1250</v>
      </c>
      <c r="I13" s="9" t="s">
        <v>18</v>
      </c>
      <c r="J13" s="9" t="s">
        <v>23</v>
      </c>
      <c r="K13" s="9" t="s">
        <v>24</v>
      </c>
      <c r="L13" s="9" t="s">
        <v>83</v>
      </c>
      <c r="M13" s="9" t="s">
        <v>26</v>
      </c>
      <c r="N13" s="9" t="s">
        <v>27</v>
      </c>
      <c r="O13" s="9" t="s">
        <v>81</v>
      </c>
      <c r="P13" s="9" t="s">
        <v>84</v>
      </c>
      <c r="Q13" s="9" t="s">
        <v>254</v>
      </c>
      <c r="R13" s="9" t="s">
        <v>228</v>
      </c>
      <c r="S13" s="9" t="s">
        <v>255</v>
      </c>
    </row>
    <row r="14" spans="1:19" x14ac:dyDescent="0.2">
      <c r="A14" s="7" t="s">
        <v>85</v>
      </c>
      <c r="B14" s="8" t="s">
        <v>17</v>
      </c>
      <c r="C14" s="8" t="s">
        <v>18</v>
      </c>
      <c r="D14" s="8" t="s">
        <v>86</v>
      </c>
      <c r="E14" s="8" t="s">
        <v>63</v>
      </c>
      <c r="F14" s="9" t="s">
        <v>87</v>
      </c>
      <c r="G14" s="10" t="s">
        <v>22</v>
      </c>
      <c r="H14" s="11">
        <v>3880</v>
      </c>
      <c r="I14" s="9" t="s">
        <v>18</v>
      </c>
      <c r="J14" s="9" t="s">
        <v>23</v>
      </c>
      <c r="K14" s="9" t="s">
        <v>24</v>
      </c>
      <c r="L14" s="9" t="s">
        <v>88</v>
      </c>
      <c r="M14" s="9" t="s">
        <v>26</v>
      </c>
      <c r="N14" s="9" t="s">
        <v>27</v>
      </c>
      <c r="O14" s="9" t="s">
        <v>86</v>
      </c>
      <c r="P14" s="9" t="s">
        <v>89</v>
      </c>
      <c r="Q14" s="9" t="s">
        <v>260</v>
      </c>
      <c r="R14" s="9" t="s">
        <v>222</v>
      </c>
      <c r="S14" s="9" t="s">
        <v>261</v>
      </c>
    </row>
    <row r="15" spans="1:19" x14ac:dyDescent="0.2">
      <c r="A15" s="7" t="s">
        <v>90</v>
      </c>
      <c r="B15" s="8" t="s">
        <v>17</v>
      </c>
      <c r="C15" s="8" t="s">
        <v>18</v>
      </c>
      <c r="D15" s="8" t="s">
        <v>81</v>
      </c>
      <c r="E15" s="8" t="s">
        <v>63</v>
      </c>
      <c r="F15" s="9" t="s">
        <v>91</v>
      </c>
      <c r="G15" s="10" t="s">
        <v>22</v>
      </c>
      <c r="H15" s="11">
        <v>6400</v>
      </c>
      <c r="I15" s="9" t="s">
        <v>18</v>
      </c>
      <c r="J15" s="9" t="s">
        <v>23</v>
      </c>
      <c r="K15" s="9" t="s">
        <v>24</v>
      </c>
      <c r="L15" s="9" t="s">
        <v>92</v>
      </c>
      <c r="M15" s="9" t="s">
        <v>26</v>
      </c>
      <c r="N15" s="9" t="s">
        <v>27</v>
      </c>
      <c r="O15" s="9" t="s">
        <v>81</v>
      </c>
      <c r="P15" s="9" t="s">
        <v>93</v>
      </c>
      <c r="Q15" s="9" t="s">
        <v>221</v>
      </c>
      <c r="R15" s="9" t="s">
        <v>222</v>
      </c>
      <c r="S15" s="9" t="s">
        <v>223</v>
      </c>
    </row>
    <row r="16" spans="1:19" x14ac:dyDescent="0.2">
      <c r="A16" s="7" t="s">
        <v>94</v>
      </c>
      <c r="B16" s="8" t="s">
        <v>17</v>
      </c>
      <c r="C16" s="8" t="s">
        <v>18</v>
      </c>
      <c r="D16" s="8" t="s">
        <v>95</v>
      </c>
      <c r="E16" s="8" t="s">
        <v>63</v>
      </c>
      <c r="F16" s="9" t="s">
        <v>96</v>
      </c>
      <c r="G16" s="10" t="s">
        <v>22</v>
      </c>
      <c r="H16" s="11">
        <v>6100</v>
      </c>
      <c r="I16" s="9" t="s">
        <v>18</v>
      </c>
      <c r="J16" s="9" t="s">
        <v>23</v>
      </c>
      <c r="K16" s="9" t="s">
        <v>24</v>
      </c>
      <c r="L16" s="9" t="s">
        <v>97</v>
      </c>
      <c r="M16" s="9" t="s">
        <v>26</v>
      </c>
      <c r="N16" s="9" t="s">
        <v>27</v>
      </c>
      <c r="O16" s="9" t="s">
        <v>95</v>
      </c>
      <c r="P16" s="9" t="s">
        <v>98</v>
      </c>
      <c r="Q16" s="9" t="s">
        <v>256</v>
      </c>
      <c r="R16" s="9" t="s">
        <v>222</v>
      </c>
      <c r="S16" s="9" t="s">
        <v>257</v>
      </c>
    </row>
    <row r="17" spans="1:19" x14ac:dyDescent="0.2">
      <c r="A17" s="7" t="s">
        <v>99</v>
      </c>
      <c r="B17" s="8" t="s">
        <v>17</v>
      </c>
      <c r="C17" s="8" t="s">
        <v>18</v>
      </c>
      <c r="D17" s="8" t="s">
        <v>81</v>
      </c>
      <c r="E17" s="8" t="s">
        <v>63</v>
      </c>
      <c r="F17" s="9" t="s">
        <v>64</v>
      </c>
      <c r="G17" s="10" t="s">
        <v>22</v>
      </c>
      <c r="H17" s="11">
        <v>6016</v>
      </c>
      <c r="I17" s="9" t="s">
        <v>18</v>
      </c>
      <c r="J17" s="9" t="s">
        <v>23</v>
      </c>
      <c r="K17" s="9" t="s">
        <v>24</v>
      </c>
      <c r="L17" s="9" t="s">
        <v>100</v>
      </c>
      <c r="M17" s="9" t="s">
        <v>26</v>
      </c>
      <c r="N17" s="9" t="s">
        <v>27</v>
      </c>
      <c r="O17" s="9" t="s">
        <v>81</v>
      </c>
      <c r="P17" s="9" t="s">
        <v>101</v>
      </c>
      <c r="Q17" s="9" t="s">
        <v>221</v>
      </c>
      <c r="R17" s="9" t="s">
        <v>222</v>
      </c>
      <c r="S17" s="9" t="s">
        <v>225</v>
      </c>
    </row>
    <row r="18" spans="1:19" x14ac:dyDescent="0.2">
      <c r="A18" s="7" t="s">
        <v>102</v>
      </c>
      <c r="B18" s="8" t="s">
        <v>17</v>
      </c>
      <c r="C18" s="8" t="s">
        <v>18</v>
      </c>
      <c r="D18" s="8" t="s">
        <v>81</v>
      </c>
      <c r="E18" s="8" t="s">
        <v>63</v>
      </c>
      <c r="F18" s="9" t="s">
        <v>64</v>
      </c>
      <c r="G18" s="10" t="s">
        <v>22</v>
      </c>
      <c r="H18" s="11">
        <v>6016</v>
      </c>
      <c r="I18" s="9" t="s">
        <v>18</v>
      </c>
      <c r="J18" s="9" t="s">
        <v>23</v>
      </c>
      <c r="K18" s="9" t="s">
        <v>24</v>
      </c>
      <c r="L18" s="9" t="s">
        <v>103</v>
      </c>
      <c r="M18" s="9" t="s">
        <v>26</v>
      </c>
      <c r="N18" s="9" t="s">
        <v>27</v>
      </c>
      <c r="O18" s="9" t="s">
        <v>81</v>
      </c>
      <c r="P18" s="9" t="s">
        <v>104</v>
      </c>
      <c r="Q18" s="9" t="s">
        <v>221</v>
      </c>
      <c r="R18" s="9" t="s">
        <v>228</v>
      </c>
      <c r="S18" s="9" t="s">
        <v>229</v>
      </c>
    </row>
    <row r="19" spans="1:19" x14ac:dyDescent="0.2">
      <c r="A19" s="7" t="s">
        <v>105</v>
      </c>
      <c r="B19" s="8" t="s">
        <v>17</v>
      </c>
      <c r="C19" s="8" t="s">
        <v>18</v>
      </c>
      <c r="D19" s="8" t="s">
        <v>106</v>
      </c>
      <c r="E19" s="8" t="s">
        <v>107</v>
      </c>
      <c r="F19" s="9" t="s">
        <v>87</v>
      </c>
      <c r="G19" s="10" t="s">
        <v>22</v>
      </c>
      <c r="H19" s="11">
        <v>3880</v>
      </c>
      <c r="I19" s="9" t="s">
        <v>18</v>
      </c>
      <c r="J19" s="9" t="s">
        <v>23</v>
      </c>
      <c r="K19" s="9" t="s">
        <v>24</v>
      </c>
      <c r="L19" s="9" t="s">
        <v>108</v>
      </c>
      <c r="M19" s="9" t="s">
        <v>26</v>
      </c>
      <c r="N19" s="9" t="s">
        <v>27</v>
      </c>
      <c r="O19" s="9" t="s">
        <v>106</v>
      </c>
      <c r="P19" s="9" t="s">
        <v>109</v>
      </c>
      <c r="Q19" s="9" t="s">
        <v>260</v>
      </c>
      <c r="R19" s="9" t="s">
        <v>222</v>
      </c>
      <c r="S19" s="9" t="s">
        <v>263</v>
      </c>
    </row>
    <row r="20" spans="1:19" x14ac:dyDescent="0.2">
      <c r="A20" s="7" t="s">
        <v>110</v>
      </c>
      <c r="B20" s="8" t="s">
        <v>17</v>
      </c>
      <c r="C20" s="8" t="s">
        <v>18</v>
      </c>
      <c r="D20" s="8" t="s">
        <v>30</v>
      </c>
      <c r="E20" s="8" t="s">
        <v>107</v>
      </c>
      <c r="F20" s="9" t="s">
        <v>87</v>
      </c>
      <c r="G20" s="10" t="s">
        <v>22</v>
      </c>
      <c r="H20" s="11">
        <v>3880</v>
      </c>
      <c r="I20" s="9" t="s">
        <v>18</v>
      </c>
      <c r="J20" s="9" t="s">
        <v>111</v>
      </c>
      <c r="K20" s="9" t="s">
        <v>112</v>
      </c>
      <c r="L20" s="9" t="s">
        <v>113</v>
      </c>
      <c r="M20" s="9" t="s">
        <v>26</v>
      </c>
      <c r="N20" s="9" t="s">
        <v>27</v>
      </c>
      <c r="O20" s="9" t="s">
        <v>30</v>
      </c>
      <c r="P20" s="9" t="s">
        <v>35</v>
      </c>
      <c r="Q20" s="9" t="s">
        <v>237</v>
      </c>
      <c r="R20" s="9" t="s">
        <v>222</v>
      </c>
      <c r="S20" s="9" t="s">
        <v>239</v>
      </c>
    </row>
    <row r="21" spans="1:19" x14ac:dyDescent="0.2">
      <c r="A21" s="7" t="s">
        <v>114</v>
      </c>
      <c r="B21" s="8" t="s">
        <v>17</v>
      </c>
      <c r="C21" s="8" t="s">
        <v>18</v>
      </c>
      <c r="D21" s="8" t="s">
        <v>106</v>
      </c>
      <c r="E21" s="8" t="s">
        <v>115</v>
      </c>
      <c r="F21" s="9" t="s">
        <v>116</v>
      </c>
      <c r="G21" s="10" t="s">
        <v>22</v>
      </c>
      <c r="H21" s="11">
        <v>384</v>
      </c>
      <c r="I21" s="9" t="s">
        <v>18</v>
      </c>
      <c r="J21" s="9" t="s">
        <v>23</v>
      </c>
      <c r="K21" s="9" t="s">
        <v>24</v>
      </c>
      <c r="L21" s="9" t="s">
        <v>117</v>
      </c>
      <c r="M21" s="9" t="s">
        <v>26</v>
      </c>
      <c r="N21" s="9" t="s">
        <v>27</v>
      </c>
      <c r="O21" s="9" t="s">
        <v>106</v>
      </c>
      <c r="P21" s="9" t="s">
        <v>118</v>
      </c>
      <c r="Q21" s="9" t="s">
        <v>221</v>
      </c>
      <c r="R21" s="9" t="s">
        <v>226</v>
      </c>
      <c r="S21" s="9" t="s">
        <v>225</v>
      </c>
    </row>
    <row r="22" spans="1:19" x14ac:dyDescent="0.2">
      <c r="A22" s="7" t="s">
        <v>119</v>
      </c>
      <c r="B22" s="8" t="s">
        <v>17</v>
      </c>
      <c r="C22" s="8" t="s">
        <v>18</v>
      </c>
      <c r="D22" s="8" t="s">
        <v>106</v>
      </c>
      <c r="E22" s="8" t="s">
        <v>115</v>
      </c>
      <c r="F22" s="9" t="s">
        <v>116</v>
      </c>
      <c r="G22" s="10" t="s">
        <v>22</v>
      </c>
      <c r="H22" s="11">
        <v>384</v>
      </c>
      <c r="I22" s="9" t="s">
        <v>18</v>
      </c>
      <c r="J22" s="9" t="s">
        <v>23</v>
      </c>
      <c r="K22" s="9" t="s">
        <v>24</v>
      </c>
      <c r="L22" s="9" t="s">
        <v>120</v>
      </c>
      <c r="M22" s="9" t="s">
        <v>26</v>
      </c>
      <c r="N22" s="9" t="s">
        <v>27</v>
      </c>
      <c r="O22" s="9" t="s">
        <v>106</v>
      </c>
      <c r="P22" s="9" t="s">
        <v>121</v>
      </c>
      <c r="Q22" s="9" t="s">
        <v>221</v>
      </c>
      <c r="R22" s="9" t="s">
        <v>222</v>
      </c>
      <c r="S22" s="9" t="s">
        <v>229</v>
      </c>
    </row>
    <row r="23" spans="1:19" x14ac:dyDescent="0.2">
      <c r="A23" s="7" t="s">
        <v>122</v>
      </c>
      <c r="B23" s="8" t="s">
        <v>17</v>
      </c>
      <c r="C23" s="8" t="s">
        <v>18</v>
      </c>
      <c r="D23" s="8" t="s">
        <v>106</v>
      </c>
      <c r="E23" s="8" t="s">
        <v>115</v>
      </c>
      <c r="F23" s="9" t="s">
        <v>47</v>
      </c>
      <c r="G23" s="10" t="s">
        <v>22</v>
      </c>
      <c r="H23" s="11">
        <v>3647</v>
      </c>
      <c r="I23" s="9" t="s">
        <v>18</v>
      </c>
      <c r="J23" s="9" t="s">
        <v>23</v>
      </c>
      <c r="K23" s="9" t="s">
        <v>24</v>
      </c>
      <c r="L23" s="9" t="s">
        <v>123</v>
      </c>
      <c r="M23" s="9" t="s">
        <v>26</v>
      </c>
      <c r="N23" s="9" t="s">
        <v>27</v>
      </c>
      <c r="O23" s="9" t="s">
        <v>106</v>
      </c>
      <c r="P23" s="9" t="s">
        <v>124</v>
      </c>
      <c r="Q23" s="9" t="s">
        <v>260</v>
      </c>
      <c r="R23" s="9" t="s">
        <v>222</v>
      </c>
      <c r="S23" s="9" t="s">
        <v>264</v>
      </c>
    </row>
    <row r="24" spans="1:19" x14ac:dyDescent="0.2">
      <c r="A24" s="7" t="s">
        <v>125</v>
      </c>
      <c r="B24" s="8" t="s">
        <v>17</v>
      </c>
      <c r="C24" s="8" t="s">
        <v>18</v>
      </c>
      <c r="D24" s="8" t="s">
        <v>30</v>
      </c>
      <c r="E24" s="8" t="s">
        <v>115</v>
      </c>
      <c r="F24" s="9" t="s">
        <v>87</v>
      </c>
      <c r="G24" s="10" t="s">
        <v>22</v>
      </c>
      <c r="H24" s="11">
        <v>3880</v>
      </c>
      <c r="I24" s="9" t="s">
        <v>18</v>
      </c>
      <c r="J24" s="9" t="s">
        <v>111</v>
      </c>
      <c r="K24" s="9" t="s">
        <v>112</v>
      </c>
      <c r="L24" s="9" t="s">
        <v>126</v>
      </c>
      <c r="M24" s="9" t="s">
        <v>26</v>
      </c>
      <c r="N24" s="9" t="s">
        <v>27</v>
      </c>
      <c r="O24" s="9" t="s">
        <v>30</v>
      </c>
      <c r="P24" s="9" t="s">
        <v>35</v>
      </c>
      <c r="Q24" s="9" t="s">
        <v>260</v>
      </c>
      <c r="R24" s="9" t="s">
        <v>222</v>
      </c>
      <c r="S24" s="9" t="s">
        <v>265</v>
      </c>
    </row>
    <row r="25" spans="1:19" x14ac:dyDescent="0.2">
      <c r="A25" s="7" t="s">
        <v>127</v>
      </c>
      <c r="B25" s="8" t="s">
        <v>17</v>
      </c>
      <c r="C25" s="8" t="s">
        <v>18</v>
      </c>
      <c r="D25" s="8" t="s">
        <v>128</v>
      </c>
      <c r="E25" s="8" t="s">
        <v>129</v>
      </c>
      <c r="F25" s="9" t="s">
        <v>130</v>
      </c>
      <c r="G25" s="10" t="s">
        <v>22</v>
      </c>
      <c r="H25" s="11">
        <v>4200</v>
      </c>
      <c r="I25" s="9" t="s">
        <v>18</v>
      </c>
      <c r="J25" s="9" t="s">
        <v>23</v>
      </c>
      <c r="K25" s="9" t="s">
        <v>24</v>
      </c>
      <c r="L25" s="9" t="s">
        <v>131</v>
      </c>
      <c r="M25" s="9" t="s">
        <v>26</v>
      </c>
      <c r="N25" s="9" t="s">
        <v>27</v>
      </c>
      <c r="O25" s="9" t="s">
        <v>128</v>
      </c>
      <c r="P25" s="9" t="s">
        <v>132</v>
      </c>
      <c r="Q25" s="9" t="s">
        <v>241</v>
      </c>
      <c r="R25" s="9" t="s">
        <v>222</v>
      </c>
      <c r="S25" s="9" t="s">
        <v>244</v>
      </c>
    </row>
    <row r="26" spans="1:19" x14ac:dyDescent="0.2">
      <c r="A26" s="7" t="s">
        <v>133</v>
      </c>
      <c r="B26" s="8" t="s">
        <v>17</v>
      </c>
      <c r="C26" s="8" t="s">
        <v>18</v>
      </c>
      <c r="D26" s="8" t="s">
        <v>134</v>
      </c>
      <c r="E26" s="8" t="s">
        <v>135</v>
      </c>
      <c r="F26" s="9" t="s">
        <v>64</v>
      </c>
      <c r="G26" s="10" t="s">
        <v>22</v>
      </c>
      <c r="H26" s="11">
        <v>6016</v>
      </c>
      <c r="I26" s="9" t="s">
        <v>18</v>
      </c>
      <c r="J26" s="9" t="s">
        <v>23</v>
      </c>
      <c r="K26" s="9" t="s">
        <v>24</v>
      </c>
      <c r="L26" s="9" t="s">
        <v>136</v>
      </c>
      <c r="M26" s="9" t="s">
        <v>26</v>
      </c>
      <c r="N26" s="9" t="s">
        <v>27</v>
      </c>
      <c r="O26" s="9" t="s">
        <v>134</v>
      </c>
      <c r="P26" s="9" t="s">
        <v>137</v>
      </c>
      <c r="Q26" s="9" t="s">
        <v>221</v>
      </c>
      <c r="R26" s="9" t="s">
        <v>424</v>
      </c>
      <c r="S26" s="9" t="s">
        <v>425</v>
      </c>
    </row>
    <row r="27" spans="1:19" x14ac:dyDescent="0.2">
      <c r="A27" s="7" t="s">
        <v>138</v>
      </c>
      <c r="B27" s="8" t="s">
        <v>17</v>
      </c>
      <c r="C27" s="8" t="s">
        <v>18</v>
      </c>
      <c r="D27" s="8" t="s">
        <v>139</v>
      </c>
      <c r="E27" s="8" t="s">
        <v>140</v>
      </c>
      <c r="F27" s="9" t="s">
        <v>141</v>
      </c>
      <c r="G27" s="10" t="s">
        <v>22</v>
      </c>
      <c r="H27" s="11">
        <v>4650</v>
      </c>
      <c r="I27" s="9" t="s">
        <v>18</v>
      </c>
      <c r="J27" s="9" t="s">
        <v>142</v>
      </c>
      <c r="K27" s="9" t="s">
        <v>143</v>
      </c>
      <c r="L27" s="9" t="s">
        <v>144</v>
      </c>
      <c r="M27" s="9" t="s">
        <v>26</v>
      </c>
      <c r="N27" s="9" t="s">
        <v>27</v>
      </c>
      <c r="O27" s="9" t="s">
        <v>139</v>
      </c>
      <c r="P27" s="9" t="s">
        <v>145</v>
      </c>
      <c r="Q27" s="9" t="s">
        <v>249</v>
      </c>
      <c r="R27" s="14" t="s">
        <v>222</v>
      </c>
      <c r="S27" s="9" t="s">
        <v>252</v>
      </c>
    </row>
    <row r="28" spans="1:19" x14ac:dyDescent="0.2">
      <c r="A28" s="7" t="s">
        <v>146</v>
      </c>
      <c r="B28" s="8" t="s">
        <v>17</v>
      </c>
      <c r="C28" s="8" t="s">
        <v>18</v>
      </c>
      <c r="D28" s="8" t="s">
        <v>147</v>
      </c>
      <c r="E28" s="8" t="s">
        <v>148</v>
      </c>
      <c r="F28" s="9" t="s">
        <v>149</v>
      </c>
      <c r="G28" s="10" t="s">
        <v>22</v>
      </c>
      <c r="H28" s="11">
        <v>4875</v>
      </c>
      <c r="I28" s="9" t="s">
        <v>18</v>
      </c>
      <c r="J28" s="9" t="s">
        <v>23</v>
      </c>
      <c r="K28" s="9" t="s">
        <v>24</v>
      </c>
      <c r="L28" s="9" t="s">
        <v>150</v>
      </c>
      <c r="M28" s="9" t="s">
        <v>26</v>
      </c>
      <c r="N28" s="9" t="s">
        <v>27</v>
      </c>
      <c r="O28" s="9" t="s">
        <v>147</v>
      </c>
      <c r="P28" s="9" t="s">
        <v>151</v>
      </c>
      <c r="Q28" s="9" t="s">
        <v>232</v>
      </c>
      <c r="R28" s="9" t="s">
        <v>227</v>
      </c>
      <c r="S28" s="9" t="s">
        <v>233</v>
      </c>
    </row>
    <row r="29" spans="1:19" x14ac:dyDescent="0.2">
      <c r="A29" s="7" t="s">
        <v>152</v>
      </c>
      <c r="B29" s="8" t="s">
        <v>17</v>
      </c>
      <c r="C29" s="8" t="s">
        <v>18</v>
      </c>
      <c r="D29" s="8" t="s">
        <v>147</v>
      </c>
      <c r="E29" s="8" t="s">
        <v>148</v>
      </c>
      <c r="F29" s="9" t="s">
        <v>153</v>
      </c>
      <c r="G29" s="10" t="s">
        <v>22</v>
      </c>
      <c r="H29" s="11">
        <v>4500</v>
      </c>
      <c r="I29" s="9" t="s">
        <v>18</v>
      </c>
      <c r="J29" s="9" t="s">
        <v>23</v>
      </c>
      <c r="K29" s="9" t="s">
        <v>24</v>
      </c>
      <c r="L29" s="9" t="s">
        <v>154</v>
      </c>
      <c r="M29" s="9" t="s">
        <v>26</v>
      </c>
      <c r="N29" s="9" t="s">
        <v>27</v>
      </c>
      <c r="O29" s="9" t="s">
        <v>147</v>
      </c>
      <c r="P29" s="9" t="s">
        <v>155</v>
      </c>
      <c r="Q29" s="9" t="s">
        <v>232</v>
      </c>
      <c r="R29" s="9" t="s">
        <v>222</v>
      </c>
      <c r="S29" s="9" t="s">
        <v>233</v>
      </c>
    </row>
    <row r="30" spans="1:19" x14ac:dyDescent="0.2">
      <c r="A30" s="7" t="s">
        <v>156</v>
      </c>
      <c r="B30" s="8" t="s">
        <v>17</v>
      </c>
      <c r="C30" s="8" t="s">
        <v>18</v>
      </c>
      <c r="D30" s="8" t="s">
        <v>30</v>
      </c>
      <c r="E30" s="8" t="s">
        <v>148</v>
      </c>
      <c r="F30" s="9" t="s">
        <v>157</v>
      </c>
      <c r="G30" s="10" t="s">
        <v>22</v>
      </c>
      <c r="H30" s="11">
        <v>6041</v>
      </c>
      <c r="I30" s="9" t="s">
        <v>18</v>
      </c>
      <c r="J30" s="9" t="s">
        <v>158</v>
      </c>
      <c r="K30" s="9" t="s">
        <v>159</v>
      </c>
      <c r="L30" s="9" t="s">
        <v>160</v>
      </c>
      <c r="M30" s="9" t="s">
        <v>26</v>
      </c>
      <c r="N30" s="9" t="s">
        <v>27</v>
      </c>
      <c r="O30" s="9" t="s">
        <v>30</v>
      </c>
      <c r="P30" s="9" t="s">
        <v>35</v>
      </c>
      <c r="Q30" s="9" t="s">
        <v>249</v>
      </c>
      <c r="R30" s="9" t="s">
        <v>222</v>
      </c>
      <c r="S30" s="9" t="s">
        <v>253</v>
      </c>
    </row>
    <row r="31" spans="1:19" x14ac:dyDescent="0.2">
      <c r="A31" s="7" t="s">
        <v>161</v>
      </c>
      <c r="B31" s="8" t="s">
        <v>17</v>
      </c>
      <c r="C31" s="8" t="s">
        <v>18</v>
      </c>
      <c r="D31" s="8" t="s">
        <v>162</v>
      </c>
      <c r="E31" s="8" t="s">
        <v>163</v>
      </c>
      <c r="F31" s="9" t="s">
        <v>164</v>
      </c>
      <c r="G31" s="10" t="s">
        <v>22</v>
      </c>
      <c r="H31" s="11">
        <v>1900</v>
      </c>
      <c r="I31" s="9" t="s">
        <v>18</v>
      </c>
      <c r="J31" s="9" t="s">
        <v>23</v>
      </c>
      <c r="K31" s="9" t="s">
        <v>24</v>
      </c>
      <c r="L31" s="9" t="s">
        <v>165</v>
      </c>
      <c r="M31" s="9" t="s">
        <v>26</v>
      </c>
      <c r="N31" s="9" t="s">
        <v>27</v>
      </c>
      <c r="O31" s="9" t="s">
        <v>162</v>
      </c>
      <c r="P31" s="9" t="s">
        <v>166</v>
      </c>
      <c r="Q31" s="9" t="s">
        <v>260</v>
      </c>
      <c r="R31" s="9" t="s">
        <v>222</v>
      </c>
      <c r="S31" s="9" t="s">
        <v>267</v>
      </c>
    </row>
    <row r="32" spans="1:19" x14ac:dyDescent="0.2">
      <c r="A32" s="7" t="s">
        <v>167</v>
      </c>
      <c r="B32" s="8" t="s">
        <v>17</v>
      </c>
      <c r="C32" s="8" t="s">
        <v>18</v>
      </c>
      <c r="D32" s="8" t="s">
        <v>162</v>
      </c>
      <c r="E32" s="8" t="s">
        <v>163</v>
      </c>
      <c r="F32" s="9" t="s">
        <v>164</v>
      </c>
      <c r="G32" s="10" t="s">
        <v>22</v>
      </c>
      <c r="H32" s="11">
        <v>1900</v>
      </c>
      <c r="I32" s="9" t="s">
        <v>18</v>
      </c>
      <c r="J32" s="9" t="s">
        <v>23</v>
      </c>
      <c r="K32" s="9" t="s">
        <v>24</v>
      </c>
      <c r="L32" s="9" t="s">
        <v>168</v>
      </c>
      <c r="M32" s="9" t="s">
        <v>26</v>
      </c>
      <c r="N32" s="9" t="s">
        <v>27</v>
      </c>
      <c r="O32" s="9" t="s">
        <v>162</v>
      </c>
      <c r="P32" s="9" t="s">
        <v>166</v>
      </c>
      <c r="Q32" s="9" t="s">
        <v>260</v>
      </c>
      <c r="R32" s="9" t="s">
        <v>222</v>
      </c>
      <c r="S32" s="9" t="s">
        <v>268</v>
      </c>
    </row>
    <row r="33" spans="1:19" x14ac:dyDescent="0.2">
      <c r="A33" s="7" t="s">
        <v>169</v>
      </c>
      <c r="B33" s="8" t="s">
        <v>17</v>
      </c>
      <c r="C33" s="8" t="s">
        <v>18</v>
      </c>
      <c r="D33" s="8" t="s">
        <v>170</v>
      </c>
      <c r="E33" s="8" t="s">
        <v>171</v>
      </c>
      <c r="F33" s="9" t="s">
        <v>172</v>
      </c>
      <c r="G33" s="10" t="s">
        <v>22</v>
      </c>
      <c r="H33" s="11">
        <v>4350</v>
      </c>
      <c r="I33" s="9" t="s">
        <v>18</v>
      </c>
      <c r="J33" s="9" t="s">
        <v>23</v>
      </c>
      <c r="K33" s="9" t="s">
        <v>24</v>
      </c>
      <c r="L33" s="9" t="s">
        <v>173</v>
      </c>
      <c r="M33" s="9" t="s">
        <v>26</v>
      </c>
      <c r="N33" s="9" t="s">
        <v>27</v>
      </c>
      <c r="O33" s="9" t="s">
        <v>170</v>
      </c>
      <c r="P33" s="9" t="s">
        <v>174</v>
      </c>
      <c r="Q33" s="9" t="s">
        <v>245</v>
      </c>
      <c r="R33" s="9" t="s">
        <v>222</v>
      </c>
      <c r="S33" s="9" t="s">
        <v>246</v>
      </c>
    </row>
    <row r="34" spans="1:19" x14ac:dyDescent="0.2">
      <c r="A34" s="7" t="s">
        <v>175</v>
      </c>
      <c r="B34" s="8" t="s">
        <v>17</v>
      </c>
      <c r="C34" s="8" t="s">
        <v>18</v>
      </c>
      <c r="D34" s="8" t="s">
        <v>176</v>
      </c>
      <c r="E34" s="8" t="s">
        <v>177</v>
      </c>
      <c r="F34" s="9" t="s">
        <v>178</v>
      </c>
      <c r="G34" s="10" t="s">
        <v>179</v>
      </c>
      <c r="H34" s="11">
        <v>4143.75</v>
      </c>
      <c r="I34" s="9" t="s">
        <v>18</v>
      </c>
      <c r="J34" s="9" t="s">
        <v>23</v>
      </c>
      <c r="K34" s="9" t="s">
        <v>24</v>
      </c>
      <c r="L34" s="9" t="s">
        <v>180</v>
      </c>
      <c r="M34" s="9" t="s">
        <v>26</v>
      </c>
      <c r="N34" s="9" t="s">
        <v>27</v>
      </c>
      <c r="O34" s="9" t="s">
        <v>176</v>
      </c>
      <c r="P34" s="9" t="s">
        <v>181</v>
      </c>
      <c r="Q34" s="9" t="s">
        <v>258</v>
      </c>
      <c r="R34" s="9" t="s">
        <v>222</v>
      </c>
      <c r="S34" s="9" t="s">
        <v>259</v>
      </c>
    </row>
    <row r="35" spans="1:19" x14ac:dyDescent="0.2">
      <c r="A35" s="7" t="s">
        <v>182</v>
      </c>
      <c r="B35" s="8" t="s">
        <v>17</v>
      </c>
      <c r="C35" s="8" t="s">
        <v>18</v>
      </c>
      <c r="D35" s="8" t="s">
        <v>176</v>
      </c>
      <c r="E35" s="8" t="s">
        <v>177</v>
      </c>
      <c r="F35" s="9" t="s">
        <v>183</v>
      </c>
      <c r="G35" s="10" t="s">
        <v>184</v>
      </c>
      <c r="H35" s="11">
        <v>731.25</v>
      </c>
      <c r="I35" s="9" t="s">
        <v>18</v>
      </c>
      <c r="J35" s="9" t="s">
        <v>23</v>
      </c>
      <c r="K35" s="9" t="s">
        <v>24</v>
      </c>
      <c r="L35" s="9" t="s">
        <v>185</v>
      </c>
      <c r="M35" s="9" t="s">
        <v>26</v>
      </c>
      <c r="N35" s="9" t="s">
        <v>27</v>
      </c>
      <c r="O35" s="9" t="s">
        <v>176</v>
      </c>
      <c r="P35" s="9" t="s">
        <v>181</v>
      </c>
      <c r="Q35" s="9" t="s">
        <v>258</v>
      </c>
      <c r="R35" s="9" t="s">
        <v>222</v>
      </c>
      <c r="S35" s="9" t="s">
        <v>259</v>
      </c>
    </row>
    <row r="36" spans="1:19" x14ac:dyDescent="0.2">
      <c r="A36" s="7" t="s">
        <v>186</v>
      </c>
      <c r="B36" s="8" t="s">
        <v>17</v>
      </c>
      <c r="C36" s="8" t="s">
        <v>18</v>
      </c>
      <c r="D36" s="8" t="s">
        <v>30</v>
      </c>
      <c r="E36" s="8" t="s">
        <v>177</v>
      </c>
      <c r="F36" s="9" t="s">
        <v>187</v>
      </c>
      <c r="G36" s="10" t="s">
        <v>22</v>
      </c>
      <c r="H36" s="11">
        <v>509</v>
      </c>
      <c r="I36" s="9" t="s">
        <v>18</v>
      </c>
      <c r="J36" s="9" t="s">
        <v>158</v>
      </c>
      <c r="K36" s="9" t="s">
        <v>188</v>
      </c>
      <c r="L36" s="9" t="s">
        <v>189</v>
      </c>
      <c r="M36" s="9" t="s">
        <v>26</v>
      </c>
      <c r="N36" s="9" t="s">
        <v>27</v>
      </c>
      <c r="O36" s="9" t="s">
        <v>30</v>
      </c>
      <c r="P36" s="9" t="s">
        <v>35</v>
      </c>
      <c r="Q36" s="9" t="s">
        <v>249</v>
      </c>
      <c r="R36" s="9" t="s">
        <v>222</v>
      </c>
      <c r="S36" s="9" t="s">
        <v>253</v>
      </c>
    </row>
    <row r="37" spans="1:19" x14ac:dyDescent="0.2">
      <c r="A37" s="7" t="s">
        <v>190</v>
      </c>
      <c r="B37" s="8" t="s">
        <v>17</v>
      </c>
      <c r="C37" s="8" t="s">
        <v>18</v>
      </c>
      <c r="D37" s="8" t="s">
        <v>191</v>
      </c>
      <c r="E37" s="8" t="s">
        <v>192</v>
      </c>
      <c r="F37" s="9" t="s">
        <v>193</v>
      </c>
      <c r="G37" s="10" t="s">
        <v>22</v>
      </c>
      <c r="H37" s="11">
        <v>4030</v>
      </c>
      <c r="I37" s="9" t="s">
        <v>18</v>
      </c>
      <c r="J37" s="9" t="s">
        <v>23</v>
      </c>
      <c r="K37" s="9" t="s">
        <v>24</v>
      </c>
      <c r="L37" s="9" t="s">
        <v>194</v>
      </c>
      <c r="M37" s="9" t="s">
        <v>26</v>
      </c>
      <c r="N37" s="9" t="s">
        <v>27</v>
      </c>
      <c r="O37" s="9" t="s">
        <v>191</v>
      </c>
      <c r="P37" s="9" t="s">
        <v>195</v>
      </c>
      <c r="Q37" s="9" t="s">
        <v>260</v>
      </c>
      <c r="R37" s="9" t="s">
        <v>222</v>
      </c>
      <c r="S37" s="9" t="s">
        <v>266</v>
      </c>
    </row>
    <row r="38" spans="1:19" x14ac:dyDescent="0.2">
      <c r="A38" s="7" t="s">
        <v>196</v>
      </c>
      <c r="B38" s="8" t="s">
        <v>17</v>
      </c>
      <c r="C38" s="8" t="s">
        <v>18</v>
      </c>
      <c r="D38" s="8" t="s">
        <v>197</v>
      </c>
      <c r="E38" s="8" t="s">
        <v>192</v>
      </c>
      <c r="F38" s="9" t="s">
        <v>193</v>
      </c>
      <c r="G38" s="10" t="s">
        <v>22</v>
      </c>
      <c r="H38" s="11">
        <v>4030</v>
      </c>
      <c r="I38" s="9" t="s">
        <v>18</v>
      </c>
      <c r="J38" s="9" t="s">
        <v>111</v>
      </c>
      <c r="K38" s="9" t="s">
        <v>112</v>
      </c>
      <c r="L38" s="9" t="s">
        <v>198</v>
      </c>
      <c r="M38" s="9" t="s">
        <v>26</v>
      </c>
      <c r="N38" s="9" t="s">
        <v>27</v>
      </c>
      <c r="O38" s="9" t="s">
        <v>197</v>
      </c>
      <c r="P38" s="9" t="s">
        <v>199</v>
      </c>
      <c r="Q38" s="9" t="s">
        <v>260</v>
      </c>
      <c r="R38" s="9" t="s">
        <v>222</v>
      </c>
      <c r="S38" s="9" t="s">
        <v>269</v>
      </c>
    </row>
    <row r="39" spans="1:19" x14ac:dyDescent="0.2">
      <c r="A39" s="7" t="s">
        <v>200</v>
      </c>
      <c r="B39" s="8" t="s">
        <v>17</v>
      </c>
      <c r="C39" s="8" t="s">
        <v>18</v>
      </c>
      <c r="D39" s="8" t="s">
        <v>201</v>
      </c>
      <c r="E39" s="8" t="s">
        <v>202</v>
      </c>
      <c r="F39" s="9" t="s">
        <v>203</v>
      </c>
      <c r="G39" s="10" t="s">
        <v>22</v>
      </c>
      <c r="H39" s="11">
        <v>6750</v>
      </c>
      <c r="I39" s="9" t="s">
        <v>18</v>
      </c>
      <c r="J39" s="9" t="s">
        <v>23</v>
      </c>
      <c r="K39" s="9" t="s">
        <v>24</v>
      </c>
      <c r="L39" s="9" t="s">
        <v>204</v>
      </c>
      <c r="M39" s="9" t="s">
        <v>26</v>
      </c>
      <c r="N39" s="9" t="s">
        <v>27</v>
      </c>
      <c r="O39" s="9" t="s">
        <v>201</v>
      </c>
      <c r="P39" s="9" t="s">
        <v>205</v>
      </c>
      <c r="Q39" s="9" t="s">
        <v>234</v>
      </c>
      <c r="R39" s="9" t="s">
        <v>222</v>
      </c>
      <c r="S39" s="9" t="s">
        <v>240</v>
      </c>
    </row>
    <row r="40" spans="1:19" x14ac:dyDescent="0.2">
      <c r="A40" s="7" t="s">
        <v>206</v>
      </c>
      <c r="B40" s="8" t="s">
        <v>17</v>
      </c>
      <c r="C40" s="8" t="s">
        <v>18</v>
      </c>
      <c r="D40" s="8" t="s">
        <v>207</v>
      </c>
      <c r="E40" s="8" t="s">
        <v>208</v>
      </c>
      <c r="F40" s="9" t="s">
        <v>209</v>
      </c>
      <c r="G40" s="10" t="s">
        <v>22</v>
      </c>
      <c r="H40" s="11">
        <v>6250</v>
      </c>
      <c r="I40" s="9" t="s">
        <v>18</v>
      </c>
      <c r="J40" s="9" t="s">
        <v>23</v>
      </c>
      <c r="K40" s="9" t="s">
        <v>24</v>
      </c>
      <c r="L40" s="9" t="s">
        <v>210</v>
      </c>
      <c r="M40" s="9" t="s">
        <v>26</v>
      </c>
      <c r="N40" s="9" t="s">
        <v>27</v>
      </c>
      <c r="O40" s="9" t="s">
        <v>207</v>
      </c>
      <c r="P40" s="9" t="s">
        <v>211</v>
      </c>
      <c r="Q40" s="9" t="s">
        <v>245</v>
      </c>
      <c r="R40" s="9" t="s">
        <v>222</v>
      </c>
      <c r="S40" s="9" t="s">
        <v>248</v>
      </c>
    </row>
    <row r="41" spans="1:19" x14ac:dyDescent="0.2">
      <c r="A41" s="7" t="s">
        <v>212</v>
      </c>
      <c r="B41" s="8" t="s">
        <v>17</v>
      </c>
      <c r="C41" s="8" t="s">
        <v>18</v>
      </c>
      <c r="D41" s="8" t="s">
        <v>30</v>
      </c>
      <c r="E41" s="8" t="s">
        <v>208</v>
      </c>
      <c r="F41" s="9" t="s">
        <v>209</v>
      </c>
      <c r="G41" s="10" t="s">
        <v>22</v>
      </c>
      <c r="H41" s="11">
        <v>6250</v>
      </c>
      <c r="I41" s="9" t="s">
        <v>18</v>
      </c>
      <c r="J41" s="9" t="s">
        <v>213</v>
      </c>
      <c r="K41" s="9" t="s">
        <v>214</v>
      </c>
      <c r="L41" s="9" t="s">
        <v>215</v>
      </c>
      <c r="M41" s="9" t="s">
        <v>26</v>
      </c>
      <c r="N41" s="9" t="s">
        <v>27</v>
      </c>
      <c r="O41" s="9" t="s">
        <v>30</v>
      </c>
      <c r="P41" s="9" t="s">
        <v>35</v>
      </c>
      <c r="Q41" s="9" t="s">
        <v>234</v>
      </c>
      <c r="R41" s="9" t="s">
        <v>222</v>
      </c>
      <c r="S41" s="9" t="s">
        <v>283</v>
      </c>
    </row>
    <row r="42" spans="1:19" x14ac:dyDescent="0.2">
      <c r="A42" s="7" t="s">
        <v>216</v>
      </c>
      <c r="B42" s="8" t="str">
        <f t="shared" ref="B42:B43" si="0">MID(A42,1,2)</f>
        <v>03</v>
      </c>
      <c r="C42" s="8" t="str">
        <f t="shared" ref="C42:C43" si="1">MID(A42,3,2)</f>
        <v>84</v>
      </c>
      <c r="D42" s="8" t="str">
        <f t="shared" ref="D42:D43" si="2">MID(A42,5,10)</f>
        <v>0000000000</v>
      </c>
      <c r="E42" s="8" t="str">
        <f t="shared" ref="E42:E43" si="3">MID(A42,15,8)</f>
        <v>20231130</v>
      </c>
      <c r="F42" s="9" t="str">
        <f t="shared" ref="F42:F43" si="4">MID(A42,23,14)</f>
        <v>00000000004875</v>
      </c>
      <c r="G42" s="10" t="str">
        <f t="shared" ref="G42:G43" si="5">MID(A42,37,2)</f>
        <v>00</v>
      </c>
      <c r="H42" s="11">
        <f t="shared" ref="H42:H43" si="6">(G42*0.01)+F42</f>
        <v>4875</v>
      </c>
      <c r="I42" s="9" t="str">
        <f t="shared" ref="I42:I43" si="7">MID(A42,39,2)</f>
        <v>84</v>
      </c>
      <c r="J42" s="9" t="str">
        <f t="shared" ref="J42:J43" si="8">MID(A42,41,4)</f>
        <v>0335</v>
      </c>
      <c r="K42" s="9" t="str">
        <f t="shared" ref="K42:K43" si="9">MID(A42,45,4)</f>
        <v>0004</v>
      </c>
      <c r="L42" s="9" t="str">
        <f t="shared" ref="L42:L43" si="10">MID(A42,49,6)</f>
        <v>066017</v>
      </c>
      <c r="M42" s="9" t="str">
        <f t="shared" ref="M42:M43" si="11">MID(A42,55,16)</f>
        <v>6506000003819233</v>
      </c>
      <c r="N42" s="9" t="str">
        <f t="shared" ref="N42:N43" si="12">MID(A42,71,26)</f>
        <v xml:space="preserve">GTO                       </v>
      </c>
      <c r="O42" s="9" t="str">
        <f t="shared" ref="O42:O43" si="13">MID(A42,97,10)</f>
        <v>0000000000</v>
      </c>
      <c r="P42" s="9" t="str">
        <f t="shared" ref="P42:P43" si="14">MID(A42,107,23)</f>
        <v>DEPOSITO MIXTO EFECTIVO</v>
      </c>
      <c r="Q42" t="s">
        <v>221</v>
      </c>
      <c r="R42" t="s">
        <v>227</v>
      </c>
      <c r="S42" t="s">
        <v>230</v>
      </c>
    </row>
    <row r="43" spans="1:19" x14ac:dyDescent="0.2">
      <c r="A43" s="7" t="s">
        <v>217</v>
      </c>
      <c r="B43" s="8" t="str">
        <f t="shared" si="0"/>
        <v>03</v>
      </c>
      <c r="C43" s="8" t="str">
        <f t="shared" si="1"/>
        <v>84</v>
      </c>
      <c r="D43" s="8" t="str">
        <f t="shared" si="2"/>
        <v>0000000000</v>
      </c>
      <c r="E43" s="8" t="str">
        <f t="shared" si="3"/>
        <v>20231130</v>
      </c>
      <c r="F43" s="9" t="str">
        <f t="shared" si="4"/>
        <v>00000000004650</v>
      </c>
      <c r="G43" s="10" t="str">
        <f t="shared" si="5"/>
        <v>00</v>
      </c>
      <c r="H43" s="11">
        <f t="shared" si="6"/>
        <v>4650</v>
      </c>
      <c r="I43" s="9" t="str">
        <f t="shared" si="7"/>
        <v>84</v>
      </c>
      <c r="J43" s="9" t="str">
        <f t="shared" si="8"/>
        <v>0335</v>
      </c>
      <c r="K43" s="9" t="str">
        <f t="shared" si="9"/>
        <v>0004</v>
      </c>
      <c r="L43" s="9" t="str">
        <f t="shared" si="10"/>
        <v>066056</v>
      </c>
      <c r="M43" s="9" t="str">
        <f t="shared" si="11"/>
        <v>6506000003819233</v>
      </c>
      <c r="N43" s="9" t="str">
        <f t="shared" si="12"/>
        <v xml:space="preserve">GTO                       </v>
      </c>
      <c r="O43" s="9" t="str">
        <f t="shared" si="13"/>
        <v>0000000000</v>
      </c>
      <c r="P43" s="9" t="str">
        <f t="shared" si="14"/>
        <v>DEPOSITO MIXTO EFECTIVO</v>
      </c>
      <c r="Q43" t="s">
        <v>221</v>
      </c>
      <c r="R43" t="s">
        <v>231</v>
      </c>
      <c r="S43" t="s">
        <v>230</v>
      </c>
    </row>
    <row r="45" spans="1:19" x14ac:dyDescent="0.2">
      <c r="H45" s="12">
        <f>SUM(H2:H44)</f>
        <v>165578</v>
      </c>
    </row>
  </sheetData>
  <autoFilter ref="A1:S4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opLeftCell="B1" zoomScale="86" zoomScaleNormal="86" workbookViewId="0">
      <selection activeCell="H16" sqref="H16"/>
    </sheetView>
  </sheetViews>
  <sheetFormatPr baseColWidth="10" defaultColWidth="11.42578125" defaultRowHeight="15" x14ac:dyDescent="0.25"/>
  <cols>
    <col min="1" max="1" width="11.42578125" style="39"/>
    <col min="2" max="2" width="11.42578125" style="18"/>
    <col min="3" max="3" width="49.28515625" style="18" bestFit="1" customWidth="1"/>
    <col min="4" max="4" width="28.28515625" style="18" bestFit="1" customWidth="1"/>
    <col min="5" max="5" width="27.28515625" style="18" customWidth="1"/>
    <col min="6" max="6" width="11.42578125" style="18"/>
    <col min="7" max="7" width="17.5703125" style="18" customWidth="1"/>
    <col min="8" max="8" width="11.42578125" style="18"/>
    <col min="9" max="9" width="30.28515625" style="18" customWidth="1"/>
    <col min="10" max="10" width="11.42578125" style="18"/>
    <col min="11" max="11" width="17.42578125" style="18" customWidth="1"/>
    <col min="12" max="12" width="16.85546875" style="18" customWidth="1"/>
    <col min="13" max="16384" width="11.42578125" style="18"/>
  </cols>
  <sheetData>
    <row r="1" spans="1:9" x14ac:dyDescent="0.25">
      <c r="A1" s="15"/>
      <c r="B1" s="16"/>
      <c r="C1" s="17" t="s">
        <v>270</v>
      </c>
      <c r="D1" s="17"/>
      <c r="E1" s="17"/>
      <c r="F1" s="17"/>
      <c r="G1" s="16"/>
      <c r="H1" s="16"/>
      <c r="I1" s="16"/>
    </row>
    <row r="2" spans="1:9" x14ac:dyDescent="0.25">
      <c r="A2" s="15"/>
      <c r="B2" s="19" t="s">
        <v>271</v>
      </c>
      <c r="C2" s="20" t="s">
        <v>289</v>
      </c>
      <c r="D2" s="20"/>
      <c r="E2" s="20"/>
      <c r="F2" s="20"/>
      <c r="G2" s="16"/>
      <c r="H2" s="16"/>
      <c r="I2" s="16"/>
    </row>
    <row r="3" spans="1:9" x14ac:dyDescent="0.25">
      <c r="A3" s="15"/>
      <c r="B3" s="19" t="s">
        <v>272</v>
      </c>
      <c r="C3" s="17" t="s">
        <v>273</v>
      </c>
      <c r="D3" s="17"/>
      <c r="E3" s="17"/>
      <c r="F3" s="17"/>
      <c r="G3" s="16"/>
      <c r="H3" s="16"/>
      <c r="I3" s="16"/>
    </row>
    <row r="4" spans="1:9" x14ac:dyDescent="0.25">
      <c r="A4" s="15"/>
      <c r="B4" s="19"/>
      <c r="C4" s="17"/>
      <c r="D4" s="17"/>
      <c r="E4" s="17"/>
      <c r="F4" s="17"/>
      <c r="G4" s="16"/>
      <c r="H4" s="16"/>
      <c r="I4" s="16"/>
    </row>
    <row r="6" spans="1:9" ht="15.75" thickBot="1" x14ac:dyDescent="0.3">
      <c r="A6" s="15"/>
      <c r="B6" s="21" t="s">
        <v>221</v>
      </c>
      <c r="C6" s="16"/>
      <c r="D6" s="16"/>
      <c r="E6" s="16"/>
      <c r="F6" s="16"/>
      <c r="G6" s="16"/>
      <c r="H6" s="16"/>
      <c r="I6" s="16"/>
    </row>
    <row r="7" spans="1:9" ht="30" x14ac:dyDescent="0.25">
      <c r="A7" s="22" t="s">
        <v>274</v>
      </c>
      <c r="B7" s="23" t="s">
        <v>275</v>
      </c>
      <c r="C7" s="24" t="s">
        <v>276</v>
      </c>
      <c r="D7" s="25" t="s">
        <v>277</v>
      </c>
      <c r="E7" s="22" t="s">
        <v>219</v>
      </c>
      <c r="F7" s="22" t="s">
        <v>278</v>
      </c>
      <c r="G7" s="26" t="s">
        <v>279</v>
      </c>
      <c r="H7" s="24" t="s">
        <v>271</v>
      </c>
      <c r="I7" s="27" t="s">
        <v>280</v>
      </c>
    </row>
    <row r="8" spans="1:9" x14ac:dyDescent="0.25">
      <c r="A8" s="28">
        <v>1</v>
      </c>
      <c r="B8" s="29"/>
      <c r="C8" s="29" t="s">
        <v>290</v>
      </c>
      <c r="D8" s="30" t="s">
        <v>281</v>
      </c>
      <c r="E8" s="9" t="s">
        <v>228</v>
      </c>
      <c r="F8" s="29"/>
      <c r="G8" s="31">
        <v>6016</v>
      </c>
      <c r="H8" s="30" t="s">
        <v>63</v>
      </c>
      <c r="I8" s="29"/>
    </row>
    <row r="9" spans="1:9" x14ac:dyDescent="0.25">
      <c r="A9" s="28">
        <v>2</v>
      </c>
      <c r="B9" s="29"/>
      <c r="C9" s="29" t="s">
        <v>223</v>
      </c>
      <c r="D9" s="30" t="s">
        <v>281</v>
      </c>
      <c r="E9" s="30" t="s">
        <v>222</v>
      </c>
      <c r="F9" s="29"/>
      <c r="G9" s="31">
        <v>6400</v>
      </c>
      <c r="H9" s="30" t="s">
        <v>63</v>
      </c>
      <c r="I9" s="29"/>
    </row>
    <row r="10" spans="1:9" x14ac:dyDescent="0.25">
      <c r="A10" s="28">
        <v>3</v>
      </c>
      <c r="B10" s="29"/>
      <c r="C10" s="29" t="s">
        <v>225</v>
      </c>
      <c r="D10" s="30" t="s">
        <v>281</v>
      </c>
      <c r="E10" s="30" t="s">
        <v>222</v>
      </c>
      <c r="F10" s="29"/>
      <c r="G10" s="31">
        <v>6016</v>
      </c>
      <c r="H10" s="30" t="s">
        <v>63</v>
      </c>
      <c r="I10" s="29"/>
    </row>
    <row r="11" spans="1:9" x14ac:dyDescent="0.25">
      <c r="A11" s="28">
        <v>4</v>
      </c>
      <c r="B11" s="29"/>
      <c r="C11" s="29" t="s">
        <v>229</v>
      </c>
      <c r="D11" s="30" t="s">
        <v>281</v>
      </c>
      <c r="E11" s="30" t="s">
        <v>228</v>
      </c>
      <c r="F11" s="29"/>
      <c r="G11" s="31">
        <v>6016</v>
      </c>
      <c r="H11" s="30" t="s">
        <v>63</v>
      </c>
      <c r="I11" s="29"/>
    </row>
    <row r="12" spans="1:9" x14ac:dyDescent="0.25">
      <c r="A12" s="28">
        <v>5</v>
      </c>
      <c r="B12" s="29"/>
      <c r="C12" s="29" t="s">
        <v>225</v>
      </c>
      <c r="D12" s="30" t="s">
        <v>281</v>
      </c>
      <c r="E12" s="30" t="s">
        <v>226</v>
      </c>
      <c r="F12" s="29"/>
      <c r="G12" s="31">
        <v>384</v>
      </c>
      <c r="H12" s="30" t="s">
        <v>115</v>
      </c>
      <c r="I12" s="29"/>
    </row>
    <row r="13" spans="1:9" x14ac:dyDescent="0.25">
      <c r="A13" s="28">
        <v>6</v>
      </c>
      <c r="B13" s="29"/>
      <c r="C13" s="29" t="s">
        <v>229</v>
      </c>
      <c r="D13" s="30" t="s">
        <v>281</v>
      </c>
      <c r="E13" s="30" t="s">
        <v>222</v>
      </c>
      <c r="F13" s="29"/>
      <c r="G13" s="31">
        <v>384</v>
      </c>
      <c r="H13" s="30" t="s">
        <v>115</v>
      </c>
      <c r="I13" s="29"/>
    </row>
    <row r="14" spans="1:9" x14ac:dyDescent="0.25">
      <c r="A14" s="28">
        <v>7</v>
      </c>
      <c r="B14" s="29"/>
      <c r="C14" s="29" t="s">
        <v>230</v>
      </c>
      <c r="D14" s="30" t="s">
        <v>281</v>
      </c>
      <c r="E14" s="30" t="s">
        <v>227</v>
      </c>
      <c r="F14" s="29"/>
      <c r="G14" s="31">
        <v>4875</v>
      </c>
      <c r="H14" s="30" t="s">
        <v>291</v>
      </c>
      <c r="I14" s="29"/>
    </row>
    <row r="15" spans="1:9" x14ac:dyDescent="0.25">
      <c r="A15" s="28">
        <v>8</v>
      </c>
      <c r="B15" s="29"/>
      <c r="C15" s="29" t="s">
        <v>230</v>
      </c>
      <c r="D15" s="30" t="s">
        <v>281</v>
      </c>
      <c r="E15" s="30" t="s">
        <v>231</v>
      </c>
      <c r="F15" s="29"/>
      <c r="G15" s="31">
        <v>4650</v>
      </c>
      <c r="H15" s="30" t="s">
        <v>291</v>
      </c>
      <c r="I15" s="29"/>
    </row>
    <row r="16" spans="1:9" x14ac:dyDescent="0.25">
      <c r="A16" s="51"/>
      <c r="B16" s="29"/>
      <c r="C16" s="29" t="s">
        <v>223</v>
      </c>
      <c r="D16" s="30" t="s">
        <v>281</v>
      </c>
      <c r="E16" s="30" t="s">
        <v>424</v>
      </c>
      <c r="F16" s="29"/>
      <c r="G16" s="31">
        <v>6016</v>
      </c>
      <c r="H16" s="108" t="s">
        <v>135</v>
      </c>
      <c r="I16" s="29"/>
    </row>
    <row r="17" spans="1:9" x14ac:dyDescent="0.25">
      <c r="A17" s="15"/>
      <c r="B17" s="16"/>
      <c r="C17" s="16"/>
      <c r="D17" s="16"/>
      <c r="E17" s="16"/>
      <c r="F17" s="16"/>
      <c r="G17" s="32"/>
      <c r="H17" s="16"/>
      <c r="I17" s="16"/>
    </row>
    <row r="18" spans="1:9" x14ac:dyDescent="0.25">
      <c r="A18" s="15"/>
      <c r="B18" s="16"/>
      <c r="C18" s="16"/>
      <c r="D18" s="16"/>
      <c r="E18" s="109" t="s">
        <v>282</v>
      </c>
      <c r="F18" s="109"/>
      <c r="G18" s="33">
        <f>SUM(G8:G16)</f>
        <v>40757</v>
      </c>
      <c r="H18" s="50"/>
      <c r="I18" s="16"/>
    </row>
    <row r="19" spans="1:9" x14ac:dyDescent="0.25">
      <c r="A19" s="15"/>
      <c r="B19" s="16"/>
      <c r="C19" s="16"/>
      <c r="D19" s="16"/>
      <c r="E19" s="34"/>
      <c r="F19" s="34"/>
      <c r="G19" s="32"/>
      <c r="H19" s="16"/>
      <c r="I19" s="16"/>
    </row>
    <row r="20" spans="1:9" ht="15.75" thickBot="1" x14ac:dyDescent="0.3">
      <c r="A20" s="15"/>
      <c r="B20" s="21" t="s">
        <v>234</v>
      </c>
      <c r="C20" s="16"/>
      <c r="D20" s="16"/>
      <c r="E20" s="16"/>
      <c r="F20" s="16"/>
      <c r="G20" s="16"/>
      <c r="H20" s="16"/>
      <c r="I20" s="16"/>
    </row>
    <row r="21" spans="1:9" ht="30" x14ac:dyDescent="0.25">
      <c r="A21" s="22" t="s">
        <v>274</v>
      </c>
      <c r="B21" s="23" t="s">
        <v>275</v>
      </c>
      <c r="C21" s="24" t="s">
        <v>276</v>
      </c>
      <c r="D21" s="25" t="s">
        <v>277</v>
      </c>
      <c r="E21" s="22" t="s">
        <v>219</v>
      </c>
      <c r="F21" s="22" t="s">
        <v>278</v>
      </c>
      <c r="G21" s="26" t="s">
        <v>279</v>
      </c>
      <c r="H21" s="24" t="s">
        <v>271</v>
      </c>
      <c r="I21" s="27" t="s">
        <v>280</v>
      </c>
    </row>
    <row r="22" spans="1:9" x14ac:dyDescent="0.25">
      <c r="A22" s="28">
        <v>1</v>
      </c>
      <c r="B22" s="29"/>
      <c r="C22" s="29" t="s">
        <v>235</v>
      </c>
      <c r="D22" s="30" t="s">
        <v>281</v>
      </c>
      <c r="E22" s="30" t="s">
        <v>222</v>
      </c>
      <c r="F22" s="29"/>
      <c r="G22" s="31">
        <v>5734</v>
      </c>
      <c r="H22" s="30" t="s">
        <v>63</v>
      </c>
      <c r="I22" s="29"/>
    </row>
    <row r="23" spans="1:9" x14ac:dyDescent="0.25">
      <c r="A23" s="28">
        <v>2</v>
      </c>
      <c r="B23" s="29"/>
      <c r="C23" s="29" t="s">
        <v>236</v>
      </c>
      <c r="D23" s="30" t="s">
        <v>281</v>
      </c>
      <c r="E23" s="30" t="s">
        <v>222</v>
      </c>
      <c r="F23" s="29"/>
      <c r="G23" s="31">
        <v>3948</v>
      </c>
      <c r="H23" s="30" t="s">
        <v>63</v>
      </c>
      <c r="I23" s="29"/>
    </row>
    <row r="24" spans="1:9" x14ac:dyDescent="0.25">
      <c r="A24" s="28"/>
      <c r="B24" s="29"/>
      <c r="C24" s="29" t="s">
        <v>284</v>
      </c>
      <c r="D24" s="30" t="s">
        <v>281</v>
      </c>
      <c r="E24" s="30" t="s">
        <v>222</v>
      </c>
      <c r="F24" s="29"/>
      <c r="G24" s="31">
        <v>2250</v>
      </c>
      <c r="H24" s="30" t="s">
        <v>202</v>
      </c>
      <c r="I24" s="29"/>
    </row>
    <row r="25" spans="1:9" x14ac:dyDescent="0.25">
      <c r="A25" s="28"/>
      <c r="B25" s="29"/>
      <c r="C25" s="29" t="s">
        <v>292</v>
      </c>
      <c r="D25" s="30" t="s">
        <v>281</v>
      </c>
      <c r="E25" s="30" t="s">
        <v>222</v>
      </c>
      <c r="F25" s="29"/>
      <c r="G25" s="31">
        <v>2250</v>
      </c>
      <c r="H25" s="30">
        <v>20231128</v>
      </c>
      <c r="I25" s="29"/>
    </row>
    <row r="26" spans="1:9" x14ac:dyDescent="0.25">
      <c r="A26" s="51"/>
      <c r="B26" s="29"/>
      <c r="C26" s="29" t="s">
        <v>283</v>
      </c>
      <c r="D26" s="30" t="s">
        <v>281</v>
      </c>
      <c r="E26" s="30" t="s">
        <v>222</v>
      </c>
      <c r="F26" s="29"/>
      <c r="G26" s="31">
        <v>6250</v>
      </c>
      <c r="H26" s="30">
        <v>20231129</v>
      </c>
      <c r="I26" s="29"/>
    </row>
    <row r="27" spans="1:9" x14ac:dyDescent="0.25">
      <c r="A27" s="15"/>
      <c r="B27" s="16"/>
      <c r="C27" s="16"/>
      <c r="D27" s="35"/>
      <c r="E27" s="35"/>
      <c r="F27" s="16"/>
      <c r="G27" s="36"/>
      <c r="H27" s="35"/>
      <c r="I27" s="16"/>
    </row>
    <row r="28" spans="1:9" x14ac:dyDescent="0.25">
      <c r="A28" s="15"/>
      <c r="B28" s="16"/>
      <c r="C28" s="16"/>
      <c r="D28" s="16"/>
      <c r="E28" s="109" t="s">
        <v>282</v>
      </c>
      <c r="F28" s="109"/>
      <c r="G28" s="33">
        <f>SUM(G22:G26)</f>
        <v>20432</v>
      </c>
      <c r="H28" s="50"/>
      <c r="I28" s="16"/>
    </row>
    <row r="29" spans="1:9" x14ac:dyDescent="0.25">
      <c r="A29" s="15"/>
      <c r="B29" s="16"/>
      <c r="C29" s="16"/>
      <c r="D29" s="16"/>
      <c r="E29" s="16"/>
      <c r="F29" s="16"/>
      <c r="G29" s="32"/>
      <c r="H29" s="16"/>
      <c r="I29" s="16"/>
    </row>
    <row r="30" spans="1:9" x14ac:dyDescent="0.25">
      <c r="A30" s="15"/>
      <c r="B30" s="16"/>
      <c r="C30" s="16"/>
      <c r="D30" s="16"/>
      <c r="E30" s="16"/>
      <c r="F30" s="16"/>
      <c r="G30" s="32"/>
      <c r="H30" s="16"/>
      <c r="I30" s="16"/>
    </row>
    <row r="31" spans="1:9" ht="15.75" thickBot="1" x14ac:dyDescent="0.3">
      <c r="A31" s="15"/>
      <c r="B31" s="21" t="s">
        <v>249</v>
      </c>
      <c r="C31" s="16"/>
      <c r="D31" s="16"/>
      <c r="E31" s="16"/>
      <c r="F31" s="16"/>
      <c r="G31" s="16"/>
      <c r="H31" s="16"/>
      <c r="I31" s="16"/>
    </row>
    <row r="32" spans="1:9" ht="30" x14ac:dyDescent="0.25">
      <c r="A32" s="22" t="s">
        <v>274</v>
      </c>
      <c r="B32" s="23" t="s">
        <v>275</v>
      </c>
      <c r="C32" s="24" t="s">
        <v>276</v>
      </c>
      <c r="D32" s="25" t="s">
        <v>277</v>
      </c>
      <c r="E32" s="22" t="s">
        <v>219</v>
      </c>
      <c r="F32" s="22" t="s">
        <v>278</v>
      </c>
      <c r="G32" s="26" t="s">
        <v>279</v>
      </c>
      <c r="H32" s="24" t="s">
        <v>271</v>
      </c>
      <c r="I32" s="27" t="s">
        <v>280</v>
      </c>
    </row>
    <row r="33" spans="1:11" x14ac:dyDescent="0.25">
      <c r="A33" s="28">
        <v>1</v>
      </c>
      <c r="B33" s="29"/>
      <c r="C33" s="29" t="s">
        <v>251</v>
      </c>
      <c r="D33" s="30" t="s">
        <v>281</v>
      </c>
      <c r="E33" s="30" t="s">
        <v>222</v>
      </c>
      <c r="F33" s="29"/>
      <c r="G33" s="31">
        <v>4230</v>
      </c>
      <c r="H33" s="30" t="s">
        <v>20</v>
      </c>
      <c r="I33" s="29"/>
    </row>
    <row r="34" spans="1:11" x14ac:dyDescent="0.25">
      <c r="A34" s="28"/>
      <c r="B34" s="29"/>
      <c r="C34" s="29" t="s">
        <v>250</v>
      </c>
      <c r="D34" s="30" t="s">
        <v>281</v>
      </c>
      <c r="E34" s="30" t="s">
        <v>222</v>
      </c>
      <c r="F34" s="29"/>
      <c r="G34" s="31">
        <v>4230</v>
      </c>
      <c r="H34" s="30" t="s">
        <v>37</v>
      </c>
      <c r="I34" s="29"/>
    </row>
    <row r="35" spans="1:11" x14ac:dyDescent="0.25">
      <c r="A35" s="28"/>
      <c r="B35" s="29"/>
      <c r="C35" s="29" t="s">
        <v>252</v>
      </c>
      <c r="D35" s="30" t="s">
        <v>281</v>
      </c>
      <c r="E35" s="30" t="s">
        <v>222</v>
      </c>
      <c r="F35" s="29"/>
      <c r="G35" s="31">
        <v>4650</v>
      </c>
      <c r="H35" s="30" t="s">
        <v>140</v>
      </c>
      <c r="I35" s="29"/>
    </row>
    <row r="36" spans="1:11" x14ac:dyDescent="0.25">
      <c r="A36" s="28">
        <v>2</v>
      </c>
      <c r="B36" s="29"/>
      <c r="C36" s="29" t="s">
        <v>253</v>
      </c>
      <c r="D36" s="30" t="s">
        <v>281</v>
      </c>
      <c r="E36" s="30" t="s">
        <v>222</v>
      </c>
      <c r="F36" s="29"/>
      <c r="G36" s="31">
        <v>6041</v>
      </c>
      <c r="H36" s="30" t="s">
        <v>148</v>
      </c>
      <c r="I36" s="29"/>
    </row>
    <row r="37" spans="1:11" x14ac:dyDescent="0.25">
      <c r="A37" s="28">
        <v>3</v>
      </c>
      <c r="B37" s="29"/>
      <c r="C37" s="29" t="s">
        <v>253</v>
      </c>
      <c r="D37" s="30" t="s">
        <v>281</v>
      </c>
      <c r="E37" s="30" t="s">
        <v>222</v>
      </c>
      <c r="F37" s="29"/>
      <c r="G37" s="31">
        <v>509</v>
      </c>
      <c r="H37" s="30" t="s">
        <v>177</v>
      </c>
      <c r="I37" s="29"/>
    </row>
    <row r="38" spans="1:11" x14ac:dyDescent="0.25">
      <c r="A38" s="16"/>
      <c r="B38" s="16"/>
      <c r="C38" s="16"/>
      <c r="D38" s="16"/>
      <c r="E38" s="16"/>
      <c r="F38" s="16"/>
      <c r="G38" s="16"/>
      <c r="H38" s="16"/>
      <c r="I38" s="16"/>
    </row>
    <row r="39" spans="1:11" x14ac:dyDescent="0.25">
      <c r="A39" s="15"/>
      <c r="B39" s="16"/>
      <c r="C39" s="16"/>
      <c r="D39" s="16"/>
      <c r="E39" s="109" t="s">
        <v>282</v>
      </c>
      <c r="F39" s="109"/>
      <c r="G39" s="33">
        <f>SUM(G33:G37)</f>
        <v>19660</v>
      </c>
      <c r="H39" s="50"/>
      <c r="I39" s="16"/>
    </row>
    <row r="40" spans="1:11" x14ac:dyDescent="0.25">
      <c r="A40" s="15"/>
      <c r="B40" s="16"/>
      <c r="C40" s="16"/>
      <c r="D40" s="16"/>
      <c r="E40" s="34"/>
      <c r="F40" s="34"/>
      <c r="G40" s="33"/>
      <c r="H40" s="47"/>
      <c r="I40" s="16"/>
    </row>
    <row r="41" spans="1:11" ht="15.75" thickBot="1" x14ac:dyDescent="0.3">
      <c r="A41" s="15"/>
      <c r="B41" s="21" t="s">
        <v>256</v>
      </c>
      <c r="C41" s="16"/>
      <c r="D41" s="16"/>
      <c r="E41" s="16"/>
      <c r="F41" s="16"/>
      <c r="G41" s="16"/>
      <c r="H41" s="16"/>
      <c r="I41" s="16"/>
    </row>
    <row r="42" spans="1:11" ht="30" x14ac:dyDescent="0.25">
      <c r="A42" s="22" t="s">
        <v>274</v>
      </c>
      <c r="B42" s="23" t="s">
        <v>275</v>
      </c>
      <c r="C42" s="24" t="s">
        <v>276</v>
      </c>
      <c r="D42" s="25" t="s">
        <v>277</v>
      </c>
      <c r="E42" s="22" t="s">
        <v>219</v>
      </c>
      <c r="F42" s="22" t="s">
        <v>278</v>
      </c>
      <c r="G42" s="26" t="s">
        <v>279</v>
      </c>
      <c r="H42" s="24" t="s">
        <v>271</v>
      </c>
      <c r="I42" s="27" t="s">
        <v>280</v>
      </c>
    </row>
    <row r="43" spans="1:11" x14ac:dyDescent="0.25">
      <c r="A43" s="28">
        <v>1</v>
      </c>
      <c r="B43" s="29"/>
      <c r="C43" s="30" t="s">
        <v>257</v>
      </c>
      <c r="D43" s="30" t="s">
        <v>281</v>
      </c>
      <c r="E43" s="30" t="s">
        <v>222</v>
      </c>
      <c r="F43" s="37"/>
      <c r="G43" s="31">
        <v>6100</v>
      </c>
      <c r="H43" s="30" t="s">
        <v>63</v>
      </c>
      <c r="I43" s="38"/>
    </row>
    <row r="44" spans="1:11" x14ac:dyDescent="0.25">
      <c r="E44" s="40"/>
      <c r="F44" s="40"/>
      <c r="G44" s="32"/>
    </row>
    <row r="45" spans="1:11" x14ac:dyDescent="0.25">
      <c r="E45" s="110" t="s">
        <v>282</v>
      </c>
      <c r="F45" s="110"/>
      <c r="G45" s="33">
        <f>SUM(G43:G43)</f>
        <v>6100</v>
      </c>
      <c r="H45" s="52"/>
    </row>
    <row r="46" spans="1:11" x14ac:dyDescent="0.25">
      <c r="A46" s="15"/>
      <c r="B46" s="16"/>
      <c r="C46" s="16"/>
      <c r="D46" s="16"/>
      <c r="E46" s="34"/>
      <c r="F46" s="34"/>
      <c r="G46" s="32"/>
      <c r="H46" s="16"/>
      <c r="I46" s="16"/>
    </row>
    <row r="47" spans="1:11" x14ac:dyDescent="0.25">
      <c r="E47" s="34"/>
      <c r="F47" s="34"/>
      <c r="G47" s="32"/>
      <c r="K47" s="41"/>
    </row>
    <row r="48" spans="1:11" x14ac:dyDescent="0.25">
      <c r="E48" s="34"/>
      <c r="F48" s="34"/>
      <c r="G48" s="32"/>
      <c r="K48" s="41"/>
    </row>
    <row r="49" spans="1:11" ht="15.75" thickBot="1" x14ac:dyDescent="0.3">
      <c r="B49" s="21" t="s">
        <v>285</v>
      </c>
    </row>
    <row r="50" spans="1:11" ht="30" x14ac:dyDescent="0.25">
      <c r="A50" s="22" t="s">
        <v>274</v>
      </c>
      <c r="B50" s="23" t="s">
        <v>275</v>
      </c>
      <c r="C50" s="24" t="s">
        <v>276</v>
      </c>
      <c r="D50" s="25" t="s">
        <v>277</v>
      </c>
      <c r="E50" s="22" t="s">
        <v>219</v>
      </c>
      <c r="F50" s="22" t="s">
        <v>278</v>
      </c>
      <c r="G50" s="26" t="s">
        <v>279</v>
      </c>
      <c r="H50" s="24" t="s">
        <v>271</v>
      </c>
      <c r="I50" s="27" t="s">
        <v>280</v>
      </c>
      <c r="K50" s="41"/>
    </row>
    <row r="51" spans="1:11" x14ac:dyDescent="0.25">
      <c r="A51" s="28">
        <v>1</v>
      </c>
      <c r="B51" s="29"/>
      <c r="C51" s="30" t="s">
        <v>262</v>
      </c>
      <c r="D51" s="30" t="s">
        <v>281</v>
      </c>
      <c r="E51" s="30" t="s">
        <v>222</v>
      </c>
      <c r="F51" s="29"/>
      <c r="G51" s="31">
        <v>776</v>
      </c>
      <c r="H51" s="30" t="s">
        <v>37</v>
      </c>
      <c r="I51" s="29"/>
    </row>
    <row r="52" spans="1:11" x14ac:dyDescent="0.25">
      <c r="A52" s="28">
        <v>2</v>
      </c>
      <c r="B52" s="29"/>
      <c r="C52" s="30" t="s">
        <v>261</v>
      </c>
      <c r="D52" s="30" t="s">
        <v>281</v>
      </c>
      <c r="E52" s="30" t="s">
        <v>222</v>
      </c>
      <c r="F52" s="29"/>
      <c r="G52" s="31">
        <v>3880</v>
      </c>
      <c r="H52" s="30" t="s">
        <v>63</v>
      </c>
      <c r="I52" s="29"/>
    </row>
    <row r="53" spans="1:11" x14ac:dyDescent="0.25">
      <c r="A53" s="28">
        <v>3</v>
      </c>
      <c r="B53" s="29"/>
      <c r="C53" s="30" t="s">
        <v>263</v>
      </c>
      <c r="D53" s="30" t="s">
        <v>281</v>
      </c>
      <c r="E53" s="30" t="s">
        <v>222</v>
      </c>
      <c r="F53" s="29"/>
      <c r="G53" s="31">
        <v>3880</v>
      </c>
      <c r="H53" s="30" t="s">
        <v>107</v>
      </c>
      <c r="I53" s="29"/>
    </row>
    <row r="54" spans="1:11" x14ac:dyDescent="0.25">
      <c r="A54" s="28">
        <v>4</v>
      </c>
      <c r="B54" s="29"/>
      <c r="C54" s="30" t="s">
        <v>264</v>
      </c>
      <c r="D54" s="30" t="s">
        <v>281</v>
      </c>
      <c r="E54" s="30" t="s">
        <v>222</v>
      </c>
      <c r="F54" s="29"/>
      <c r="G54" s="31">
        <v>3647</v>
      </c>
      <c r="H54" s="30" t="s">
        <v>115</v>
      </c>
      <c r="I54" s="29"/>
    </row>
    <row r="55" spans="1:11" x14ac:dyDescent="0.25">
      <c r="A55" s="28">
        <v>5</v>
      </c>
      <c r="B55" s="29"/>
      <c r="C55" s="30" t="s">
        <v>265</v>
      </c>
      <c r="D55" s="30" t="s">
        <v>281</v>
      </c>
      <c r="E55" s="30" t="s">
        <v>222</v>
      </c>
      <c r="F55" s="29"/>
      <c r="G55" s="31">
        <v>3880</v>
      </c>
      <c r="H55" s="30" t="s">
        <v>115</v>
      </c>
      <c r="I55" s="29"/>
    </row>
    <row r="56" spans="1:11" x14ac:dyDescent="0.25">
      <c r="A56" s="28">
        <v>6</v>
      </c>
      <c r="B56" s="29"/>
      <c r="C56" s="30" t="s">
        <v>267</v>
      </c>
      <c r="D56" s="30" t="s">
        <v>281</v>
      </c>
      <c r="E56" s="30" t="s">
        <v>222</v>
      </c>
      <c r="F56" s="29"/>
      <c r="G56" s="31">
        <v>1900</v>
      </c>
      <c r="H56" s="30" t="s">
        <v>163</v>
      </c>
      <c r="I56" s="29"/>
    </row>
    <row r="57" spans="1:11" x14ac:dyDescent="0.25">
      <c r="A57" s="28">
        <v>7</v>
      </c>
      <c r="B57" s="29"/>
      <c r="C57" s="30" t="s">
        <v>268</v>
      </c>
      <c r="D57" s="30" t="s">
        <v>281</v>
      </c>
      <c r="E57" s="30" t="s">
        <v>222</v>
      </c>
      <c r="F57" s="29"/>
      <c r="G57" s="31">
        <v>1900</v>
      </c>
      <c r="H57" s="30" t="s">
        <v>163</v>
      </c>
      <c r="I57" s="42"/>
    </row>
    <row r="58" spans="1:11" x14ac:dyDescent="0.25">
      <c r="A58" s="28">
        <v>8</v>
      </c>
      <c r="B58" s="29"/>
      <c r="C58" s="30" t="s">
        <v>266</v>
      </c>
      <c r="D58" s="30" t="s">
        <v>281</v>
      </c>
      <c r="E58" s="30" t="s">
        <v>222</v>
      </c>
      <c r="F58" s="29"/>
      <c r="G58" s="31">
        <v>4030</v>
      </c>
      <c r="H58" s="30" t="s">
        <v>192</v>
      </c>
      <c r="I58" s="42"/>
    </row>
    <row r="59" spans="1:11" x14ac:dyDescent="0.25">
      <c r="A59" s="28">
        <v>9</v>
      </c>
      <c r="B59" s="29"/>
      <c r="C59" s="30" t="s">
        <v>269</v>
      </c>
      <c r="D59" s="30" t="s">
        <v>281</v>
      </c>
      <c r="E59" s="30" t="s">
        <v>222</v>
      </c>
      <c r="F59" s="30"/>
      <c r="G59" s="31">
        <v>4030</v>
      </c>
      <c r="H59" s="30" t="s">
        <v>192</v>
      </c>
      <c r="I59" s="30"/>
    </row>
    <row r="60" spans="1:11" x14ac:dyDescent="0.25">
      <c r="A60" s="15"/>
      <c r="B60" s="16"/>
      <c r="C60" s="16"/>
      <c r="D60" s="35"/>
      <c r="E60" s="16"/>
      <c r="F60" s="16"/>
      <c r="G60" s="36"/>
      <c r="H60" s="43"/>
      <c r="I60" s="16"/>
      <c r="K60" s="41"/>
    </row>
    <row r="61" spans="1:11" x14ac:dyDescent="0.25">
      <c r="A61" s="15"/>
      <c r="B61" s="16"/>
      <c r="C61" s="16"/>
      <c r="D61" s="16"/>
      <c r="E61" s="109" t="s">
        <v>282</v>
      </c>
      <c r="F61" s="109"/>
      <c r="G61" s="33">
        <f>SUM(G51:G59)</f>
        <v>27923</v>
      </c>
      <c r="H61" s="50"/>
      <c r="I61" s="44"/>
    </row>
    <row r="64" spans="1:11" ht="15.75" thickBot="1" x14ac:dyDescent="0.3">
      <c r="B64" s="21" t="s">
        <v>258</v>
      </c>
    </row>
    <row r="65" spans="1:11" ht="30" x14ac:dyDescent="0.25">
      <c r="A65" s="22" t="s">
        <v>274</v>
      </c>
      <c r="B65" s="23" t="s">
        <v>275</v>
      </c>
      <c r="C65" s="24" t="s">
        <v>276</v>
      </c>
      <c r="D65" s="25" t="s">
        <v>277</v>
      </c>
      <c r="E65" s="22" t="s">
        <v>219</v>
      </c>
      <c r="F65" s="22" t="s">
        <v>278</v>
      </c>
      <c r="G65" s="26" t="s">
        <v>279</v>
      </c>
      <c r="H65" s="24" t="s">
        <v>271</v>
      </c>
      <c r="I65" s="27" t="s">
        <v>280</v>
      </c>
      <c r="K65" s="41"/>
    </row>
    <row r="66" spans="1:11" x14ac:dyDescent="0.25">
      <c r="A66" s="28">
        <v>1</v>
      </c>
      <c r="B66" s="45"/>
      <c r="C66" s="30" t="s">
        <v>259</v>
      </c>
      <c r="D66" s="30" t="s">
        <v>281</v>
      </c>
      <c r="E66" s="30" t="s">
        <v>222</v>
      </c>
      <c r="F66" s="46"/>
      <c r="G66" s="31">
        <v>4143.75</v>
      </c>
      <c r="H66" s="30" t="s">
        <v>177</v>
      </c>
      <c r="I66" s="45"/>
      <c r="K66" s="41"/>
    </row>
    <row r="67" spans="1:11" x14ac:dyDescent="0.25">
      <c r="A67" s="28">
        <v>2</v>
      </c>
      <c r="B67" s="29"/>
      <c r="C67" s="30" t="s">
        <v>259</v>
      </c>
      <c r="D67" s="30" t="s">
        <v>281</v>
      </c>
      <c r="E67" s="30" t="s">
        <v>222</v>
      </c>
      <c r="F67" s="29"/>
      <c r="G67" s="31">
        <v>731.25</v>
      </c>
      <c r="H67" s="30" t="s">
        <v>177</v>
      </c>
      <c r="I67" s="29"/>
    </row>
    <row r="69" spans="1:11" x14ac:dyDescent="0.25">
      <c r="E69" s="109" t="s">
        <v>282</v>
      </c>
      <c r="F69" s="109"/>
      <c r="G69" s="33">
        <f>SUM(G66:G67)</f>
        <v>4875</v>
      </c>
      <c r="H69" s="50"/>
    </row>
    <row r="70" spans="1:11" x14ac:dyDescent="0.25">
      <c r="E70" s="34"/>
      <c r="F70" s="34"/>
      <c r="G70" s="16"/>
    </row>
    <row r="71" spans="1:11" ht="15.75" thickBot="1" x14ac:dyDescent="0.3">
      <c r="B71" s="21" t="s">
        <v>241</v>
      </c>
    </row>
    <row r="72" spans="1:11" ht="30" x14ac:dyDescent="0.25">
      <c r="A72" s="22" t="s">
        <v>274</v>
      </c>
      <c r="B72" s="23" t="s">
        <v>275</v>
      </c>
      <c r="C72" s="24" t="s">
        <v>276</v>
      </c>
      <c r="D72" s="25" t="s">
        <v>277</v>
      </c>
      <c r="E72" s="22" t="s">
        <v>219</v>
      </c>
      <c r="F72" s="22" t="s">
        <v>278</v>
      </c>
      <c r="G72" s="26" t="s">
        <v>279</v>
      </c>
      <c r="H72" s="24" t="s">
        <v>271</v>
      </c>
      <c r="I72" s="27" t="s">
        <v>280</v>
      </c>
      <c r="K72" s="41"/>
    </row>
    <row r="73" spans="1:11" x14ac:dyDescent="0.25">
      <c r="A73" s="28">
        <v>1</v>
      </c>
      <c r="B73" s="45"/>
      <c r="C73" s="30" t="s">
        <v>242</v>
      </c>
      <c r="D73" s="30" t="s">
        <v>281</v>
      </c>
      <c r="E73" s="30" t="s">
        <v>222</v>
      </c>
      <c r="F73" s="46"/>
      <c r="G73" s="31">
        <v>3948</v>
      </c>
      <c r="H73" s="30" t="s">
        <v>20</v>
      </c>
      <c r="I73" s="45"/>
      <c r="K73" s="41"/>
    </row>
    <row r="74" spans="1:11" x14ac:dyDescent="0.25">
      <c r="A74" s="28">
        <v>2</v>
      </c>
      <c r="B74" s="29"/>
      <c r="C74" s="30" t="s">
        <v>243</v>
      </c>
      <c r="D74" s="30" t="s">
        <v>281</v>
      </c>
      <c r="E74" s="30" t="s">
        <v>222</v>
      </c>
      <c r="F74" s="29"/>
      <c r="G74" s="31">
        <v>3948</v>
      </c>
      <c r="H74" s="30" t="s">
        <v>63</v>
      </c>
      <c r="I74" s="29"/>
    </row>
    <row r="75" spans="1:11" x14ac:dyDescent="0.25">
      <c r="A75" s="28">
        <v>3</v>
      </c>
      <c r="B75" s="29"/>
      <c r="C75" s="30" t="s">
        <v>244</v>
      </c>
      <c r="D75" s="30" t="s">
        <v>281</v>
      </c>
      <c r="E75" s="30" t="s">
        <v>222</v>
      </c>
      <c r="F75" s="29"/>
      <c r="G75" s="31">
        <v>4200</v>
      </c>
      <c r="H75" s="30" t="s">
        <v>129</v>
      </c>
      <c r="I75" s="29"/>
    </row>
    <row r="76" spans="1:11" x14ac:dyDescent="0.25">
      <c r="A76" s="51"/>
      <c r="B76" s="29"/>
      <c r="C76" s="30" t="s">
        <v>293</v>
      </c>
      <c r="D76" s="30" t="s">
        <v>281</v>
      </c>
      <c r="E76" s="30" t="s">
        <v>222</v>
      </c>
      <c r="F76" s="29"/>
      <c r="G76" s="31">
        <v>2250</v>
      </c>
      <c r="H76" s="30" t="s">
        <v>202</v>
      </c>
      <c r="I76" s="29"/>
    </row>
    <row r="78" spans="1:11" x14ac:dyDescent="0.25">
      <c r="E78" s="109" t="s">
        <v>282</v>
      </c>
      <c r="F78" s="109"/>
      <c r="G78" s="33">
        <f>SUM(G73:G76)</f>
        <v>14346</v>
      </c>
      <c r="H78" s="50"/>
    </row>
    <row r="79" spans="1:11" x14ac:dyDescent="0.25">
      <c r="E79" s="34"/>
      <c r="F79" s="34"/>
      <c r="G79" s="16"/>
    </row>
    <row r="80" spans="1:11" ht="15.75" thickBot="1" x14ac:dyDescent="0.3">
      <c r="A80" s="15"/>
      <c r="B80" s="21" t="s">
        <v>286</v>
      </c>
      <c r="C80" s="16"/>
      <c r="D80" s="16"/>
      <c r="E80" s="16"/>
      <c r="F80" s="16"/>
      <c r="G80" s="16"/>
      <c r="H80" s="16"/>
      <c r="I80" s="16"/>
    </row>
    <row r="81" spans="1:9" ht="30" x14ac:dyDescent="0.25">
      <c r="A81" s="22" t="s">
        <v>274</v>
      </c>
      <c r="B81" s="23" t="s">
        <v>275</v>
      </c>
      <c r="C81" s="24" t="s">
        <v>276</v>
      </c>
      <c r="D81" s="25" t="s">
        <v>277</v>
      </c>
      <c r="E81" s="22" t="s">
        <v>219</v>
      </c>
      <c r="F81" s="22" t="s">
        <v>278</v>
      </c>
      <c r="G81" s="26" t="s">
        <v>279</v>
      </c>
      <c r="H81" s="24" t="s">
        <v>271</v>
      </c>
      <c r="I81" s="27" t="s">
        <v>280</v>
      </c>
    </row>
    <row r="82" spans="1:9" x14ac:dyDescent="0.25">
      <c r="A82" s="28">
        <v>1</v>
      </c>
      <c r="B82" s="29"/>
      <c r="C82" s="30" t="s">
        <v>238</v>
      </c>
      <c r="D82" s="30" t="s">
        <v>281</v>
      </c>
      <c r="E82" s="30" t="s">
        <v>222</v>
      </c>
      <c r="F82" s="37"/>
      <c r="G82" s="31">
        <v>3647.2</v>
      </c>
      <c r="H82" s="30" t="s">
        <v>37</v>
      </c>
      <c r="I82" s="38"/>
    </row>
    <row r="83" spans="1:9" x14ac:dyDescent="0.25">
      <c r="A83" s="28">
        <v>2</v>
      </c>
      <c r="B83" s="29"/>
      <c r="C83" s="30" t="s">
        <v>238</v>
      </c>
      <c r="D83" s="30" t="s">
        <v>281</v>
      </c>
      <c r="E83" s="30" t="s">
        <v>222</v>
      </c>
      <c r="F83" s="37"/>
      <c r="G83" s="31">
        <v>232.8</v>
      </c>
      <c r="H83" s="30" t="s">
        <v>37</v>
      </c>
      <c r="I83" s="38"/>
    </row>
    <row r="84" spans="1:9" x14ac:dyDescent="0.25">
      <c r="A84" s="28">
        <v>3</v>
      </c>
      <c r="B84" s="29"/>
      <c r="C84" s="30" t="s">
        <v>239</v>
      </c>
      <c r="D84" s="30" t="s">
        <v>281</v>
      </c>
      <c r="E84" s="30" t="s">
        <v>222</v>
      </c>
      <c r="F84" s="37"/>
      <c r="G84" s="31">
        <v>3880</v>
      </c>
      <c r="H84" s="30" t="s">
        <v>107</v>
      </c>
      <c r="I84" s="38"/>
    </row>
    <row r="85" spans="1:9" x14ac:dyDescent="0.25">
      <c r="A85" s="15"/>
      <c r="B85" s="16"/>
      <c r="C85" s="16"/>
      <c r="D85" s="16"/>
      <c r="E85" s="16"/>
      <c r="F85" s="16"/>
      <c r="G85" s="36"/>
      <c r="H85" s="43"/>
      <c r="I85" s="16"/>
    </row>
    <row r="86" spans="1:9" x14ac:dyDescent="0.25">
      <c r="A86" s="15"/>
      <c r="B86" s="16"/>
      <c r="C86" s="16"/>
      <c r="D86" s="16"/>
      <c r="E86" s="110" t="s">
        <v>282</v>
      </c>
      <c r="F86" s="110"/>
      <c r="G86" s="33">
        <f>SUM(G82:G84)</f>
        <v>7760</v>
      </c>
      <c r="H86" s="50"/>
      <c r="I86" s="44"/>
    </row>
    <row r="87" spans="1:9" x14ac:dyDescent="0.25">
      <c r="E87" s="40"/>
      <c r="F87" s="40"/>
      <c r="G87" s="32"/>
    </row>
    <row r="88" spans="1:9" x14ac:dyDescent="0.25">
      <c r="E88" s="40"/>
      <c r="F88" s="40"/>
      <c r="G88" s="32"/>
    </row>
    <row r="89" spans="1:9" ht="15.75" thickBot="1" x14ac:dyDescent="0.3">
      <c r="A89" s="15"/>
      <c r="B89" s="21" t="s">
        <v>232</v>
      </c>
      <c r="C89" s="16"/>
      <c r="D89" s="16"/>
      <c r="E89" s="16"/>
      <c r="F89" s="16"/>
      <c r="G89" s="16"/>
      <c r="H89" s="16"/>
      <c r="I89" s="16"/>
    </row>
    <row r="90" spans="1:9" ht="30" x14ac:dyDescent="0.25">
      <c r="A90" s="22" t="s">
        <v>274</v>
      </c>
      <c r="B90" s="23" t="s">
        <v>275</v>
      </c>
      <c r="C90" s="24" t="s">
        <v>276</v>
      </c>
      <c r="D90" s="25" t="s">
        <v>277</v>
      </c>
      <c r="E90" s="22" t="s">
        <v>219</v>
      </c>
      <c r="F90" s="22" t="s">
        <v>278</v>
      </c>
      <c r="G90" s="26" t="s">
        <v>279</v>
      </c>
      <c r="H90" s="24" t="s">
        <v>271</v>
      </c>
      <c r="I90" s="27" t="s">
        <v>280</v>
      </c>
    </row>
    <row r="91" spans="1:9" x14ac:dyDescent="0.25">
      <c r="A91" s="49"/>
      <c r="B91" s="29"/>
      <c r="C91" s="30" t="s">
        <v>233</v>
      </c>
      <c r="D91" s="30" t="s">
        <v>281</v>
      </c>
      <c r="E91" s="30" t="s">
        <v>227</v>
      </c>
      <c r="F91" s="37"/>
      <c r="G91" s="31">
        <v>4875</v>
      </c>
      <c r="H91" s="30" t="s">
        <v>148</v>
      </c>
      <c r="I91" s="38"/>
    </row>
    <row r="92" spans="1:9" x14ac:dyDescent="0.25">
      <c r="A92" s="28"/>
      <c r="B92" s="29"/>
      <c r="C92" s="30" t="s">
        <v>233</v>
      </c>
      <c r="D92" s="30" t="s">
        <v>281</v>
      </c>
      <c r="E92" s="30" t="s">
        <v>222</v>
      </c>
      <c r="F92" s="37"/>
      <c r="G92" s="31">
        <v>4500</v>
      </c>
      <c r="H92" s="30" t="s">
        <v>148</v>
      </c>
      <c r="I92" s="38"/>
    </row>
    <row r="93" spans="1:9" x14ac:dyDescent="0.25">
      <c r="E93" s="40"/>
      <c r="F93" s="40"/>
      <c r="G93" s="32"/>
    </row>
    <row r="94" spans="1:9" x14ac:dyDescent="0.25">
      <c r="E94" s="110" t="s">
        <v>282</v>
      </c>
      <c r="F94" s="110"/>
      <c r="G94" s="33">
        <f>SUM(G91:G92)</f>
        <v>9375</v>
      </c>
      <c r="H94" s="52"/>
    </row>
    <row r="95" spans="1:9" x14ac:dyDescent="0.25">
      <c r="E95" s="40"/>
      <c r="F95" s="40"/>
      <c r="G95" s="32"/>
    </row>
    <row r="96" spans="1:9" ht="15.75" thickBot="1" x14ac:dyDescent="0.3">
      <c r="A96" s="15"/>
      <c r="B96" s="21" t="s">
        <v>245</v>
      </c>
      <c r="C96" s="16"/>
      <c r="D96" s="16"/>
      <c r="E96" s="16"/>
      <c r="F96" s="16"/>
      <c r="G96" s="16"/>
      <c r="H96" s="16"/>
      <c r="I96" s="16"/>
    </row>
    <row r="97" spans="1:9" ht="30" x14ac:dyDescent="0.25">
      <c r="A97" s="22" t="s">
        <v>274</v>
      </c>
      <c r="B97" s="23" t="s">
        <v>275</v>
      </c>
      <c r="C97" s="24" t="s">
        <v>276</v>
      </c>
      <c r="D97" s="25" t="s">
        <v>277</v>
      </c>
      <c r="E97" s="22" t="s">
        <v>219</v>
      </c>
      <c r="F97" s="22" t="s">
        <v>278</v>
      </c>
      <c r="G97" s="26" t="s">
        <v>279</v>
      </c>
      <c r="H97" s="24" t="s">
        <v>271</v>
      </c>
      <c r="I97" s="27" t="s">
        <v>280</v>
      </c>
    </row>
    <row r="98" spans="1:9" x14ac:dyDescent="0.25">
      <c r="A98" s="28">
        <v>1</v>
      </c>
      <c r="B98" s="29"/>
      <c r="C98" s="30" t="s">
        <v>247</v>
      </c>
      <c r="D98" s="30" t="s">
        <v>281</v>
      </c>
      <c r="E98" s="30" t="s">
        <v>222</v>
      </c>
      <c r="F98" s="37"/>
      <c r="G98" s="31">
        <v>2500</v>
      </c>
      <c r="H98" s="30" t="s">
        <v>37</v>
      </c>
      <c r="I98" s="38"/>
    </row>
    <row r="99" spans="1:9" x14ac:dyDescent="0.25">
      <c r="A99" s="28">
        <v>2</v>
      </c>
      <c r="B99" s="29"/>
      <c r="C99" s="30" t="s">
        <v>246</v>
      </c>
      <c r="D99" s="30" t="s">
        <v>281</v>
      </c>
      <c r="E99" s="30" t="s">
        <v>222</v>
      </c>
      <c r="F99" s="37"/>
      <c r="G99" s="31">
        <v>4350</v>
      </c>
      <c r="H99" s="30" t="s">
        <v>171</v>
      </c>
      <c r="I99" s="38"/>
    </row>
    <row r="100" spans="1:9" x14ac:dyDescent="0.25">
      <c r="A100" s="28">
        <v>6</v>
      </c>
      <c r="B100" s="29"/>
      <c r="C100" s="30" t="s">
        <v>248</v>
      </c>
      <c r="D100" s="30" t="s">
        <v>281</v>
      </c>
      <c r="E100" s="30" t="s">
        <v>222</v>
      </c>
      <c r="F100" s="37"/>
      <c r="G100" s="31">
        <v>6250</v>
      </c>
      <c r="H100" s="30" t="s">
        <v>208</v>
      </c>
      <c r="I100" s="38"/>
    </row>
    <row r="101" spans="1:9" x14ac:dyDescent="0.25">
      <c r="E101" s="40"/>
      <c r="F101" s="40"/>
      <c r="G101" s="32"/>
    </row>
    <row r="102" spans="1:9" x14ac:dyDescent="0.25">
      <c r="E102" s="110" t="s">
        <v>282</v>
      </c>
      <c r="F102" s="110"/>
      <c r="G102" s="33">
        <f>SUM(G98:G100)</f>
        <v>13100</v>
      </c>
      <c r="H102" s="52"/>
    </row>
    <row r="103" spans="1:9" x14ac:dyDescent="0.25">
      <c r="E103" s="40"/>
      <c r="F103" s="40"/>
      <c r="G103" s="32"/>
    </row>
    <row r="104" spans="1:9" x14ac:dyDescent="0.25">
      <c r="E104" s="40"/>
      <c r="F104" s="40"/>
      <c r="G104" s="32"/>
    </row>
    <row r="105" spans="1:9" x14ac:dyDescent="0.25">
      <c r="E105" s="40"/>
      <c r="F105" s="40"/>
      <c r="G105" s="32"/>
    </row>
    <row r="106" spans="1:9" x14ac:dyDescent="0.25">
      <c r="E106" s="40"/>
      <c r="F106" s="40"/>
      <c r="G106" s="32"/>
    </row>
    <row r="107" spans="1:9" x14ac:dyDescent="0.25">
      <c r="E107" s="40"/>
      <c r="F107" s="40"/>
      <c r="G107" s="32"/>
    </row>
    <row r="108" spans="1:9" ht="15.75" thickBot="1" x14ac:dyDescent="0.3">
      <c r="A108" s="15"/>
      <c r="B108" s="21" t="s">
        <v>287</v>
      </c>
      <c r="C108" s="16"/>
      <c r="D108" s="16"/>
      <c r="E108" s="16"/>
      <c r="F108" s="16"/>
      <c r="G108" s="16"/>
      <c r="H108" s="16"/>
      <c r="I108" s="16"/>
    </row>
    <row r="109" spans="1:9" ht="30" x14ac:dyDescent="0.25">
      <c r="A109" s="22" t="s">
        <v>274</v>
      </c>
      <c r="B109" s="23" t="s">
        <v>275</v>
      </c>
      <c r="C109" s="24" t="s">
        <v>276</v>
      </c>
      <c r="D109" s="25" t="s">
        <v>277</v>
      </c>
      <c r="E109" s="22" t="s">
        <v>219</v>
      </c>
      <c r="F109" s="22" t="s">
        <v>278</v>
      </c>
      <c r="G109" s="26" t="s">
        <v>279</v>
      </c>
      <c r="H109" s="24" t="s">
        <v>271</v>
      </c>
      <c r="I109" s="27" t="s">
        <v>280</v>
      </c>
    </row>
    <row r="110" spans="1:9" x14ac:dyDescent="0.25">
      <c r="A110" s="28">
        <v>1</v>
      </c>
      <c r="B110" s="29"/>
      <c r="C110" s="30" t="s">
        <v>255</v>
      </c>
      <c r="D110" s="30" t="s">
        <v>281</v>
      </c>
      <c r="E110" s="30" t="s">
        <v>222</v>
      </c>
      <c r="F110" s="37"/>
      <c r="G110" s="31">
        <v>1250</v>
      </c>
      <c r="H110" s="30" t="s">
        <v>63</v>
      </c>
      <c r="I110" s="38"/>
    </row>
    <row r="111" spans="1:9" x14ac:dyDescent="0.25">
      <c r="E111" s="40"/>
      <c r="F111" s="40"/>
      <c r="G111" s="32"/>
    </row>
    <row r="112" spans="1:9" x14ac:dyDescent="0.25">
      <c r="E112" s="110" t="s">
        <v>282</v>
      </c>
      <c r="F112" s="110"/>
      <c r="G112" s="33">
        <f>SUM(G110:G110)</f>
        <v>1250</v>
      </c>
      <c r="H112" s="48"/>
    </row>
    <row r="113" spans="5:7" x14ac:dyDescent="0.25">
      <c r="E113" s="40"/>
      <c r="F113" s="40"/>
      <c r="G113" s="32"/>
    </row>
    <row r="114" spans="5:7" x14ac:dyDescent="0.25">
      <c r="E114" s="40"/>
      <c r="F114" s="40"/>
      <c r="G114" s="32"/>
    </row>
    <row r="115" spans="5:7" x14ac:dyDescent="0.25">
      <c r="E115" s="40"/>
      <c r="F115" s="40"/>
      <c r="G115" s="32"/>
    </row>
    <row r="116" spans="5:7" x14ac:dyDescent="0.25">
      <c r="E116" s="40"/>
      <c r="F116" s="40"/>
      <c r="G116" s="32"/>
    </row>
    <row r="117" spans="5:7" x14ac:dyDescent="0.25">
      <c r="G117" s="41">
        <f>+G18+G28+G45+G39+G61+G69+G78+G86+G94+G102+G112</f>
        <v>165578</v>
      </c>
    </row>
    <row r="118" spans="5:7" x14ac:dyDescent="0.25">
      <c r="G118" s="18">
        <v>165578</v>
      </c>
    </row>
    <row r="119" spans="5:7" x14ac:dyDescent="0.25">
      <c r="G119" s="41">
        <f>G117-G118</f>
        <v>0</v>
      </c>
    </row>
  </sheetData>
  <mergeCells count="11">
    <mergeCell ref="E78:F78"/>
    <mergeCell ref="E86:F86"/>
    <mergeCell ref="E94:F94"/>
    <mergeCell ref="E102:F102"/>
    <mergeCell ref="E112:F112"/>
    <mergeCell ref="E69:F69"/>
    <mergeCell ref="E18:F18"/>
    <mergeCell ref="E28:F28"/>
    <mergeCell ref="E39:F39"/>
    <mergeCell ref="E45:F45"/>
    <mergeCell ref="E61:F61"/>
  </mergeCells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63"/>
  <sheetViews>
    <sheetView tabSelected="1" topLeftCell="B334" zoomScale="90" zoomScaleNormal="90" workbookViewId="0">
      <selection activeCell="I345" sqref="I345"/>
    </sheetView>
  </sheetViews>
  <sheetFormatPr baseColWidth="10" defaultColWidth="11.42578125" defaultRowHeight="15" x14ac:dyDescent="0.25"/>
  <cols>
    <col min="1" max="1" width="11.42578125" style="53"/>
    <col min="2" max="2" width="25.28515625" style="53" customWidth="1"/>
    <col min="3" max="3" width="16.28515625" style="53" customWidth="1"/>
    <col min="4" max="5" width="11.42578125" style="53"/>
    <col min="6" max="6" width="29.7109375" style="53" customWidth="1"/>
    <col min="7" max="7" width="29.140625" style="53" customWidth="1"/>
    <col min="8" max="9" width="11.42578125" style="53"/>
    <col min="10" max="10" width="18.5703125" style="53" customWidth="1"/>
    <col min="11" max="11" width="17.5703125" style="53" customWidth="1"/>
    <col min="12" max="13" width="20.28515625" style="53" customWidth="1"/>
    <col min="14" max="14" width="19.7109375" style="53" customWidth="1"/>
    <col min="15" max="16384" width="11.42578125" style="53"/>
  </cols>
  <sheetData>
    <row r="3" spans="1:14" ht="15.75" thickBot="1" x14ac:dyDescent="0.3">
      <c r="A3" s="111" t="s">
        <v>294</v>
      </c>
      <c r="B3" s="111"/>
      <c r="C3" s="111"/>
      <c r="D3" s="111"/>
      <c r="E3" s="111"/>
      <c r="F3" s="111"/>
      <c r="G3" s="111"/>
    </row>
    <row r="4" spans="1:14" ht="15.75" thickBot="1" x14ac:dyDescent="0.3">
      <c r="A4" s="112" t="s">
        <v>218</v>
      </c>
      <c r="B4" s="114" t="s">
        <v>295</v>
      </c>
      <c r="C4" s="114" t="s">
        <v>296</v>
      </c>
      <c r="D4" s="116" t="s">
        <v>297</v>
      </c>
      <c r="E4" s="114" t="s">
        <v>298</v>
      </c>
      <c r="F4" s="119" t="s">
        <v>299</v>
      </c>
      <c r="G4" s="114" t="s">
        <v>300</v>
      </c>
    </row>
    <row r="5" spans="1:14" ht="15.75" thickBot="1" x14ac:dyDescent="0.3">
      <c r="A5" s="113"/>
      <c r="B5" s="115"/>
      <c r="C5" s="115"/>
      <c r="D5" s="117"/>
      <c r="E5" s="118"/>
      <c r="F5" s="120"/>
      <c r="G5" s="118"/>
      <c r="L5" s="121" t="s">
        <v>301</v>
      </c>
      <c r="M5" s="122"/>
      <c r="N5" s="123"/>
    </row>
    <row r="6" spans="1:14" ht="16.5" thickBot="1" x14ac:dyDescent="0.3">
      <c r="A6" s="54" t="s">
        <v>260</v>
      </c>
      <c r="B6" s="55"/>
      <c r="C6" s="56" t="s">
        <v>302</v>
      </c>
      <c r="D6" s="57" t="s">
        <v>303</v>
      </c>
      <c r="E6" s="58" t="s">
        <v>304</v>
      </c>
      <c r="F6" s="59" t="s">
        <v>305</v>
      </c>
      <c r="G6" s="60" t="s">
        <v>306</v>
      </c>
      <c r="L6" s="124" t="s">
        <v>307</v>
      </c>
      <c r="M6" s="125"/>
      <c r="N6" s="126"/>
    </row>
    <row r="7" spans="1:14" ht="16.5" thickBot="1" x14ac:dyDescent="0.3">
      <c r="A7" s="61" t="s">
        <v>308</v>
      </c>
      <c r="C7" s="56" t="s">
        <v>302</v>
      </c>
      <c r="D7" s="62"/>
      <c r="E7" s="58" t="s">
        <v>309</v>
      </c>
      <c r="F7" s="59" t="s">
        <v>310</v>
      </c>
      <c r="G7" s="60" t="s">
        <v>311</v>
      </c>
      <c r="L7" s="63" t="s">
        <v>312</v>
      </c>
      <c r="M7" s="63" t="s">
        <v>313</v>
      </c>
      <c r="N7" s="63" t="s">
        <v>314</v>
      </c>
    </row>
    <row r="8" spans="1:14" ht="16.5" thickBot="1" x14ac:dyDescent="0.3">
      <c r="A8" s="62"/>
      <c r="C8" s="56" t="s">
        <v>302</v>
      </c>
      <c r="D8" s="62"/>
      <c r="E8" s="58" t="s">
        <v>315</v>
      </c>
      <c r="F8" s="59" t="s">
        <v>316</v>
      </c>
      <c r="G8" s="60" t="s">
        <v>317</v>
      </c>
      <c r="L8" s="64" t="s">
        <v>260</v>
      </c>
      <c r="M8" s="65">
        <v>14</v>
      </c>
      <c r="N8" s="66">
        <f>C28</f>
        <v>8760.5025925925947</v>
      </c>
    </row>
    <row r="9" spans="1:14" ht="16.5" thickBot="1" x14ac:dyDescent="0.3">
      <c r="A9" s="62"/>
      <c r="C9" s="56" t="s">
        <v>302</v>
      </c>
      <c r="D9" s="62"/>
      <c r="E9" s="58" t="s">
        <v>318</v>
      </c>
      <c r="F9" s="59" t="s">
        <v>319</v>
      </c>
      <c r="G9" s="60" t="s">
        <v>320</v>
      </c>
      <c r="L9" s="67" t="s">
        <v>237</v>
      </c>
      <c r="M9" s="68">
        <v>14</v>
      </c>
      <c r="N9" s="69">
        <f>C56</f>
        <v>-8712.2200000000012</v>
      </c>
    </row>
    <row r="10" spans="1:14" ht="16.5" thickBot="1" x14ac:dyDescent="0.3">
      <c r="A10" s="62"/>
      <c r="B10" s="55"/>
      <c r="C10" s="56" t="s">
        <v>302</v>
      </c>
      <c r="D10" s="62"/>
      <c r="E10" s="70" t="s">
        <v>321</v>
      </c>
      <c r="F10" s="59" t="s">
        <v>322</v>
      </c>
      <c r="G10" s="60" t="s">
        <v>323</v>
      </c>
      <c r="L10" s="64" t="s">
        <v>324</v>
      </c>
      <c r="M10" s="65">
        <v>9</v>
      </c>
      <c r="N10" s="71">
        <f>C90</f>
        <v>28489.81481481481</v>
      </c>
    </row>
    <row r="11" spans="1:14" ht="16.5" thickBot="1" x14ac:dyDescent="0.3">
      <c r="A11" s="62"/>
      <c r="C11" s="56" t="s">
        <v>302</v>
      </c>
      <c r="D11" s="72" t="s">
        <v>325</v>
      </c>
      <c r="E11" s="73" t="s">
        <v>326</v>
      </c>
      <c r="F11" s="74" t="s">
        <v>327</v>
      </c>
      <c r="G11" s="60" t="s">
        <v>328</v>
      </c>
      <c r="J11" s="75"/>
      <c r="L11" s="64" t="s">
        <v>249</v>
      </c>
      <c r="M11" s="65">
        <v>9</v>
      </c>
      <c r="N11" s="76">
        <f>C121</f>
        <v>10039.327407407405</v>
      </c>
    </row>
    <row r="12" spans="1:14" ht="16.5" thickBot="1" x14ac:dyDescent="0.3">
      <c r="A12" s="62"/>
      <c r="B12" s="55"/>
      <c r="C12" s="56" t="s">
        <v>302</v>
      </c>
      <c r="D12" s="62"/>
      <c r="E12" s="58" t="s">
        <v>329</v>
      </c>
      <c r="F12" s="74" t="s">
        <v>330</v>
      </c>
      <c r="G12" s="60" t="s">
        <v>331</v>
      </c>
      <c r="L12" s="64" t="s">
        <v>258</v>
      </c>
      <c r="M12" s="65">
        <v>9</v>
      </c>
      <c r="N12" s="76">
        <f>C149</f>
        <v>-1055</v>
      </c>
    </row>
    <row r="13" spans="1:14" ht="16.5" thickBot="1" x14ac:dyDescent="0.3">
      <c r="A13" s="62"/>
      <c r="B13" s="55"/>
      <c r="C13" s="56" t="s">
        <v>302</v>
      </c>
      <c r="D13" s="62"/>
      <c r="E13" s="58" t="s">
        <v>332</v>
      </c>
      <c r="F13" s="74" t="s">
        <v>333</v>
      </c>
      <c r="G13" s="60" t="s">
        <v>334</v>
      </c>
      <c r="L13" s="77" t="s">
        <v>232</v>
      </c>
      <c r="M13" s="68">
        <v>9</v>
      </c>
      <c r="N13" s="78">
        <f>C183</f>
        <v>8079.0455555555545</v>
      </c>
    </row>
    <row r="14" spans="1:14" ht="16.5" thickBot="1" x14ac:dyDescent="0.3">
      <c r="A14" s="62"/>
      <c r="B14" s="55"/>
      <c r="C14" s="56" t="s">
        <v>302</v>
      </c>
      <c r="D14" s="62"/>
      <c r="E14" s="58" t="s">
        <v>335</v>
      </c>
      <c r="F14" s="74" t="s">
        <v>336</v>
      </c>
      <c r="G14" s="60" t="s">
        <v>337</v>
      </c>
      <c r="L14" s="64" t="s">
        <v>234</v>
      </c>
      <c r="M14" s="65">
        <v>3</v>
      </c>
      <c r="N14" s="76">
        <f>C220</f>
        <v>5330.0174074074066</v>
      </c>
    </row>
    <row r="15" spans="1:14" ht="16.5" thickBot="1" x14ac:dyDescent="0.3">
      <c r="A15" s="62"/>
      <c r="B15" s="55"/>
      <c r="C15" s="56" t="s">
        <v>302</v>
      </c>
      <c r="D15" s="79" t="s">
        <v>338</v>
      </c>
      <c r="E15" s="58" t="s">
        <v>339</v>
      </c>
      <c r="F15" s="80" t="s">
        <v>340</v>
      </c>
      <c r="G15" s="60" t="s">
        <v>341</v>
      </c>
      <c r="L15" s="81" t="s">
        <v>241</v>
      </c>
      <c r="M15" s="82">
        <v>3</v>
      </c>
      <c r="N15" s="83">
        <f>C253</f>
        <v>-2454</v>
      </c>
    </row>
    <row r="16" spans="1:14" ht="16.5" thickBot="1" x14ac:dyDescent="0.3">
      <c r="A16" s="62"/>
      <c r="B16" s="55"/>
      <c r="C16" s="56" t="s">
        <v>302</v>
      </c>
      <c r="D16" s="62"/>
      <c r="E16" s="70" t="s">
        <v>342</v>
      </c>
      <c r="F16" s="80" t="s">
        <v>343</v>
      </c>
      <c r="G16" s="60" t="s">
        <v>344</v>
      </c>
      <c r="L16" s="81" t="s">
        <v>256</v>
      </c>
      <c r="M16" s="65">
        <v>3</v>
      </c>
      <c r="N16" s="66">
        <f>C291</f>
        <v>3518.8707407407405</v>
      </c>
    </row>
    <row r="17" spans="1:14" ht="16.5" thickBot="1" x14ac:dyDescent="0.3">
      <c r="A17" s="62"/>
      <c r="B17" s="55"/>
      <c r="C17" s="56" t="s">
        <v>302</v>
      </c>
      <c r="D17" s="62"/>
      <c r="E17" s="84" t="s">
        <v>345</v>
      </c>
      <c r="F17" s="80" t="s">
        <v>346</v>
      </c>
      <c r="G17" s="60" t="s">
        <v>347</v>
      </c>
      <c r="L17" s="81" t="s">
        <v>245</v>
      </c>
      <c r="M17" s="65">
        <v>3</v>
      </c>
      <c r="N17" s="66">
        <f>C327</f>
        <v>5385.0207407407406</v>
      </c>
    </row>
    <row r="18" spans="1:14" ht="16.5" thickBot="1" x14ac:dyDescent="0.3">
      <c r="A18" s="62"/>
      <c r="B18" s="55"/>
      <c r="C18" s="56" t="s">
        <v>302</v>
      </c>
      <c r="D18" s="62"/>
      <c r="E18" s="58" t="s">
        <v>349</v>
      </c>
      <c r="F18" s="80" t="s">
        <v>350</v>
      </c>
      <c r="G18" s="60" t="s">
        <v>351</v>
      </c>
      <c r="L18" s="67" t="s">
        <v>352</v>
      </c>
      <c r="M18" s="68">
        <v>2</v>
      </c>
      <c r="N18" s="69">
        <f>C360</f>
        <v>-1030.77</v>
      </c>
    </row>
    <row r="19" spans="1:14" ht="16.5" thickBot="1" x14ac:dyDescent="0.3">
      <c r="A19" s="62"/>
      <c r="B19" s="55" t="s">
        <v>348</v>
      </c>
      <c r="C19" s="85">
        <v>19766.669999999998</v>
      </c>
      <c r="D19" s="62"/>
      <c r="E19" s="58" t="s">
        <v>353</v>
      </c>
      <c r="F19" s="80" t="s">
        <v>426</v>
      </c>
      <c r="G19" s="60" t="s">
        <v>427</v>
      </c>
      <c r="K19" s="87"/>
      <c r="L19" s="67" t="s">
        <v>354</v>
      </c>
      <c r="M19" s="68"/>
      <c r="N19" s="69"/>
    </row>
    <row r="20" spans="1:14" ht="19.5" thickBot="1" x14ac:dyDescent="0.35">
      <c r="A20" s="62"/>
      <c r="B20" s="62"/>
      <c r="C20" s="88"/>
      <c r="D20" s="62"/>
      <c r="E20" s="70" t="s">
        <v>355</v>
      </c>
      <c r="F20" s="80"/>
      <c r="G20" s="89"/>
      <c r="L20" s="90" t="s">
        <v>356</v>
      </c>
      <c r="N20" s="91">
        <f>SUM(N8:N19)</f>
        <v>56350.609259259261</v>
      </c>
    </row>
    <row r="21" spans="1:14" ht="15.75" x14ac:dyDescent="0.25">
      <c r="A21" s="62"/>
      <c r="B21" s="62"/>
      <c r="C21" s="92">
        <f>SUM(C6:C20)</f>
        <v>19766.669999999998</v>
      </c>
      <c r="D21" s="62"/>
      <c r="E21" s="62"/>
      <c r="F21" s="62"/>
      <c r="G21" s="62"/>
      <c r="K21" s="127"/>
      <c r="L21" s="127"/>
      <c r="M21" s="62"/>
      <c r="N21" s="93"/>
    </row>
    <row r="22" spans="1:14" x14ac:dyDescent="0.25">
      <c r="C22" s="94"/>
      <c r="L22" s="94"/>
      <c r="M22" s="62"/>
      <c r="N22" s="93"/>
    </row>
    <row r="23" spans="1:14" x14ac:dyDescent="0.25">
      <c r="C23" s="94"/>
      <c r="L23" s="94"/>
      <c r="M23" s="62"/>
      <c r="N23" s="93"/>
    </row>
    <row r="24" spans="1:14" ht="15.75" x14ac:dyDescent="0.25">
      <c r="B24" s="95"/>
      <c r="C24" s="96">
        <f>'DATOS ALUMNOS'!G61</f>
        <v>27923</v>
      </c>
      <c r="D24" s="62"/>
      <c r="E24" s="62"/>
      <c r="F24" s="62"/>
      <c r="G24" s="62"/>
      <c r="K24" s="97"/>
      <c r="L24" s="93"/>
      <c r="M24" s="62"/>
      <c r="N24" s="62"/>
    </row>
    <row r="25" spans="1:14" x14ac:dyDescent="0.25">
      <c r="B25" s="53" t="s">
        <v>357</v>
      </c>
      <c r="C25" s="93">
        <f>+C24-C19</f>
        <v>8156.3300000000017</v>
      </c>
      <c r="D25" s="62"/>
      <c r="E25" s="62"/>
      <c r="F25" s="62"/>
      <c r="G25" s="62"/>
    </row>
    <row r="26" spans="1:14" ht="15.75" x14ac:dyDescent="0.25">
      <c r="B26" s="53" t="s">
        <v>358</v>
      </c>
      <c r="C26" s="98">
        <f>+C25/1.08</f>
        <v>7552.1574074074088</v>
      </c>
      <c r="D26" s="62"/>
      <c r="E26" s="62"/>
      <c r="F26" s="62"/>
      <c r="G26" s="62"/>
      <c r="K26" s="128" t="s">
        <v>359</v>
      </c>
      <c r="L26" s="129"/>
    </row>
    <row r="27" spans="1:14" ht="15.75" thickBot="1" x14ac:dyDescent="0.3">
      <c r="B27" s="53" t="s">
        <v>360</v>
      </c>
      <c r="C27" s="98">
        <f>+C26*0.16</f>
        <v>1208.3451851851855</v>
      </c>
      <c r="D27" s="62"/>
      <c r="E27" s="62"/>
      <c r="F27" s="62"/>
      <c r="G27" s="62"/>
      <c r="K27" s="99" t="s">
        <v>361</v>
      </c>
      <c r="L27" s="100">
        <f>N20/1.16</f>
        <v>48578.111430395918</v>
      </c>
    </row>
    <row r="28" spans="1:14" ht="19.5" thickBot="1" x14ac:dyDescent="0.35">
      <c r="A28" s="75"/>
      <c r="B28" s="75" t="s">
        <v>362</v>
      </c>
      <c r="C28" s="101">
        <f>+C26+C27</f>
        <v>8760.5025925925947</v>
      </c>
      <c r="D28" s="62"/>
      <c r="E28" s="62"/>
      <c r="F28" s="62"/>
      <c r="G28" s="62"/>
      <c r="K28" s="99" t="s">
        <v>363</v>
      </c>
      <c r="L28" s="100">
        <f>L27*0.16</f>
        <v>7772.4978288633474</v>
      </c>
    </row>
    <row r="29" spans="1:14" ht="16.5" thickBot="1" x14ac:dyDescent="0.3">
      <c r="K29" s="102" t="s">
        <v>288</v>
      </c>
      <c r="L29" s="103">
        <f>SUM(L27:L28)</f>
        <v>56350.609259259269</v>
      </c>
    </row>
    <row r="30" spans="1:14" s="105" customFormat="1" ht="6.75" customHeight="1" thickBot="1" x14ac:dyDescent="0.3">
      <c r="A30" s="104"/>
    </row>
    <row r="34" spans="1:13" ht="15.75" thickBot="1" x14ac:dyDescent="0.3">
      <c r="A34" s="111" t="s">
        <v>364</v>
      </c>
      <c r="B34" s="111"/>
      <c r="C34" s="111"/>
      <c r="D34" s="111"/>
      <c r="E34" s="111"/>
      <c r="F34" s="111"/>
      <c r="G34" s="111"/>
      <c r="L34" s="106"/>
    </row>
    <row r="35" spans="1:13" x14ac:dyDescent="0.25">
      <c r="A35" s="112" t="s">
        <v>218</v>
      </c>
      <c r="B35" s="114" t="s">
        <v>295</v>
      </c>
      <c r="C35" s="114" t="s">
        <v>296</v>
      </c>
      <c r="D35" s="116" t="s">
        <v>297</v>
      </c>
      <c r="E35" s="114" t="s">
        <v>298</v>
      </c>
      <c r="F35" s="119" t="s">
        <v>299</v>
      </c>
      <c r="G35" s="114" t="s">
        <v>300</v>
      </c>
      <c r="K35" s="94"/>
      <c r="M35" s="94"/>
    </row>
    <row r="36" spans="1:13" ht="15.75" thickBot="1" x14ac:dyDescent="0.3">
      <c r="A36" s="113"/>
      <c r="B36" s="115"/>
      <c r="C36" s="115"/>
      <c r="D36" s="117"/>
      <c r="E36" s="118"/>
      <c r="F36" s="120"/>
      <c r="G36" s="118"/>
      <c r="M36" s="94"/>
    </row>
    <row r="37" spans="1:13" ht="16.5" thickBot="1" x14ac:dyDescent="0.3">
      <c r="A37" s="54" t="s">
        <v>237</v>
      </c>
      <c r="B37" s="55"/>
      <c r="C37" s="56" t="s">
        <v>302</v>
      </c>
      <c r="D37" s="57" t="s">
        <v>303</v>
      </c>
      <c r="E37" s="58" t="s">
        <v>304</v>
      </c>
      <c r="F37" s="59" t="s">
        <v>365</v>
      </c>
      <c r="G37" s="60" t="s">
        <v>306</v>
      </c>
      <c r="M37" s="94"/>
    </row>
    <row r="38" spans="1:13" ht="16.5" thickBot="1" x14ac:dyDescent="0.3">
      <c r="A38" s="61" t="s">
        <v>308</v>
      </c>
      <c r="C38" s="56" t="s">
        <v>302</v>
      </c>
      <c r="D38" s="62"/>
      <c r="E38" s="58" t="s">
        <v>309</v>
      </c>
      <c r="F38" s="59" t="s">
        <v>366</v>
      </c>
      <c r="G38" s="60" t="s">
        <v>311</v>
      </c>
      <c r="M38" s="94"/>
    </row>
    <row r="39" spans="1:13" ht="16.5" thickBot="1" x14ac:dyDescent="0.3">
      <c r="A39" s="62"/>
      <c r="C39" s="56" t="s">
        <v>302</v>
      </c>
      <c r="D39" s="62"/>
      <c r="E39" s="58" t="s">
        <v>315</v>
      </c>
      <c r="F39" s="59" t="s">
        <v>367</v>
      </c>
      <c r="G39" s="60" t="s">
        <v>317</v>
      </c>
      <c r="L39" s="94"/>
      <c r="M39" s="94"/>
    </row>
    <row r="40" spans="1:13" ht="16.5" thickBot="1" x14ac:dyDescent="0.3">
      <c r="A40" s="62"/>
      <c r="C40" s="56" t="s">
        <v>302</v>
      </c>
      <c r="D40" s="62"/>
      <c r="E40" s="58" t="s">
        <v>318</v>
      </c>
      <c r="F40" s="59" t="s">
        <v>368</v>
      </c>
      <c r="G40" s="60" t="s">
        <v>320</v>
      </c>
    </row>
    <row r="41" spans="1:13" ht="16.5" thickBot="1" x14ac:dyDescent="0.3">
      <c r="A41" s="62"/>
      <c r="B41" s="55"/>
      <c r="C41" s="56" t="s">
        <v>302</v>
      </c>
      <c r="D41" s="62"/>
      <c r="E41" s="70" t="s">
        <v>321</v>
      </c>
      <c r="F41" s="59" t="s">
        <v>369</v>
      </c>
      <c r="G41" s="60" t="s">
        <v>323</v>
      </c>
    </row>
    <row r="42" spans="1:13" ht="16.5" thickBot="1" x14ac:dyDescent="0.3">
      <c r="A42" s="62"/>
      <c r="C42" s="56" t="s">
        <v>302</v>
      </c>
      <c r="D42" s="72" t="s">
        <v>325</v>
      </c>
      <c r="E42" s="73" t="s">
        <v>326</v>
      </c>
      <c r="F42" s="74" t="s">
        <v>370</v>
      </c>
      <c r="G42" s="60" t="s">
        <v>328</v>
      </c>
    </row>
    <row r="43" spans="1:13" ht="16.5" thickBot="1" x14ac:dyDescent="0.3">
      <c r="A43" s="62"/>
      <c r="B43" s="55"/>
      <c r="C43" s="56" t="s">
        <v>302</v>
      </c>
      <c r="D43" s="62"/>
      <c r="E43" s="58" t="s">
        <v>329</v>
      </c>
      <c r="F43" s="74" t="s">
        <v>371</v>
      </c>
      <c r="G43" s="60" t="s">
        <v>331</v>
      </c>
    </row>
    <row r="44" spans="1:13" ht="16.5" thickBot="1" x14ac:dyDescent="0.3">
      <c r="A44" s="62"/>
      <c r="B44" s="55"/>
      <c r="C44" s="56" t="s">
        <v>302</v>
      </c>
      <c r="D44" s="62"/>
      <c r="E44" s="58" t="s">
        <v>332</v>
      </c>
      <c r="F44" s="74" t="s">
        <v>372</v>
      </c>
      <c r="G44" s="60" t="s">
        <v>334</v>
      </c>
    </row>
    <row r="45" spans="1:13" ht="16.5" thickBot="1" x14ac:dyDescent="0.3">
      <c r="A45" s="62"/>
      <c r="B45" s="55"/>
      <c r="C45" s="56" t="s">
        <v>302</v>
      </c>
      <c r="D45" s="62"/>
      <c r="E45" s="58" t="s">
        <v>335</v>
      </c>
      <c r="F45" s="74" t="s">
        <v>373</v>
      </c>
      <c r="G45" s="60" t="s">
        <v>337</v>
      </c>
    </row>
    <row r="46" spans="1:13" ht="16.5" thickBot="1" x14ac:dyDescent="0.3">
      <c r="A46" s="62"/>
      <c r="B46" s="55"/>
      <c r="C46" s="56" t="s">
        <v>302</v>
      </c>
      <c r="D46" s="79" t="s">
        <v>338</v>
      </c>
      <c r="E46" s="58" t="s">
        <v>339</v>
      </c>
      <c r="F46" s="80" t="s">
        <v>374</v>
      </c>
      <c r="G46" s="60" t="s">
        <v>341</v>
      </c>
    </row>
    <row r="47" spans="1:13" ht="16.5" thickBot="1" x14ac:dyDescent="0.3">
      <c r="A47" s="62"/>
      <c r="B47" s="55"/>
      <c r="C47" s="56" t="s">
        <v>302</v>
      </c>
      <c r="D47" s="62"/>
      <c r="E47" s="70" t="s">
        <v>342</v>
      </c>
      <c r="F47" s="80" t="s">
        <v>375</v>
      </c>
      <c r="G47" s="60" t="s">
        <v>344</v>
      </c>
    </row>
    <row r="48" spans="1:13" ht="16.5" thickBot="1" x14ac:dyDescent="0.3">
      <c r="A48" s="62"/>
      <c r="B48" s="55"/>
      <c r="C48" s="56" t="s">
        <v>302</v>
      </c>
      <c r="D48" s="62"/>
      <c r="E48" s="84" t="s">
        <v>345</v>
      </c>
      <c r="F48" s="80" t="s">
        <v>376</v>
      </c>
      <c r="G48" s="60" t="s">
        <v>347</v>
      </c>
    </row>
    <row r="49" spans="1:7" ht="16.5" thickBot="1" x14ac:dyDescent="0.3">
      <c r="A49" s="62"/>
      <c r="B49" s="55"/>
      <c r="C49" s="56" t="s">
        <v>302</v>
      </c>
      <c r="D49" s="62"/>
      <c r="E49" s="58" t="s">
        <v>349</v>
      </c>
      <c r="F49" s="80" t="s">
        <v>377</v>
      </c>
      <c r="G49" s="60" t="s">
        <v>351</v>
      </c>
    </row>
    <row r="50" spans="1:7" ht="16.5" thickBot="1" x14ac:dyDescent="0.3">
      <c r="A50" s="62"/>
      <c r="B50" s="55" t="s">
        <v>348</v>
      </c>
      <c r="C50" s="85">
        <v>16472.22</v>
      </c>
      <c r="D50" s="62"/>
      <c r="E50" s="58" t="s">
        <v>353</v>
      </c>
      <c r="F50" s="80" t="s">
        <v>428</v>
      </c>
      <c r="G50" s="60" t="s">
        <v>427</v>
      </c>
    </row>
    <row r="51" spans="1:7" ht="16.5" thickBot="1" x14ac:dyDescent="0.3">
      <c r="A51" s="62"/>
      <c r="B51" s="62"/>
      <c r="C51" s="88"/>
      <c r="D51" s="62"/>
      <c r="E51" s="70" t="s">
        <v>355</v>
      </c>
      <c r="F51" s="80"/>
      <c r="G51" s="89"/>
    </row>
    <row r="52" spans="1:7" ht="15.75" x14ac:dyDescent="0.25">
      <c r="A52" s="62"/>
      <c r="B52" s="62"/>
      <c r="C52" s="92">
        <f>SUM(C37:C51)</f>
        <v>16472.22</v>
      </c>
      <c r="D52" s="62"/>
      <c r="E52" s="62"/>
      <c r="F52" s="62"/>
      <c r="G52" s="62"/>
    </row>
    <row r="53" spans="1:7" ht="15.75" x14ac:dyDescent="0.25">
      <c r="A53" s="62"/>
      <c r="B53" s="62"/>
      <c r="C53" s="92"/>
      <c r="D53" s="62"/>
      <c r="E53" s="62"/>
      <c r="F53" s="62"/>
      <c r="G53" s="62"/>
    </row>
    <row r="54" spans="1:7" x14ac:dyDescent="0.25">
      <c r="C54" s="94"/>
    </row>
    <row r="55" spans="1:7" ht="15.75" x14ac:dyDescent="0.25">
      <c r="B55" s="95"/>
      <c r="C55" s="96">
        <f>'DATOS ALUMNOS'!G86</f>
        <v>7760</v>
      </c>
      <c r="D55" s="62"/>
      <c r="E55" s="62"/>
      <c r="F55" s="62"/>
      <c r="G55" s="62"/>
    </row>
    <row r="56" spans="1:7" x14ac:dyDescent="0.25">
      <c r="B56" s="53" t="s">
        <v>357</v>
      </c>
      <c r="C56" s="93">
        <f>+C55-C50</f>
        <v>-8712.2200000000012</v>
      </c>
      <c r="D56" s="62"/>
      <c r="E56" s="62"/>
      <c r="F56" s="62"/>
      <c r="G56" s="62"/>
    </row>
    <row r="57" spans="1:7" x14ac:dyDescent="0.25">
      <c r="B57" s="53" t="s">
        <v>358</v>
      </c>
      <c r="C57" s="98">
        <f>C56/1.08</f>
        <v>-8066.8703703703713</v>
      </c>
      <c r="D57" s="62"/>
      <c r="E57" s="62"/>
      <c r="F57" s="62"/>
      <c r="G57" s="62"/>
    </row>
    <row r="58" spans="1:7" ht="15.75" thickBot="1" x14ac:dyDescent="0.3">
      <c r="B58" s="53" t="s">
        <v>360</v>
      </c>
      <c r="C58" s="98">
        <f>C57*0.16</f>
        <v>-1290.6992592592594</v>
      </c>
      <c r="D58" s="62"/>
      <c r="E58" s="62"/>
      <c r="F58" s="62"/>
      <c r="G58" s="62"/>
    </row>
    <row r="59" spans="1:7" ht="19.5" thickBot="1" x14ac:dyDescent="0.35">
      <c r="A59" s="75"/>
      <c r="B59" s="75" t="s">
        <v>362</v>
      </c>
      <c r="C59" s="101">
        <f>+C57+C58</f>
        <v>-9357.5696296296301</v>
      </c>
      <c r="D59" s="62"/>
      <c r="E59" s="62"/>
      <c r="F59" s="62"/>
      <c r="G59" s="62"/>
    </row>
    <row r="60" spans="1:7" ht="15.75" thickBot="1" x14ac:dyDescent="0.3"/>
    <row r="61" spans="1:7" s="105" customFormat="1" ht="6.75" customHeight="1" thickBot="1" x14ac:dyDescent="0.3">
      <c r="A61" s="104"/>
    </row>
    <row r="65" spans="1:7" ht="15.75" thickBot="1" x14ac:dyDescent="0.3">
      <c r="A65" s="111" t="s">
        <v>378</v>
      </c>
      <c r="B65" s="111"/>
      <c r="C65" s="111"/>
      <c r="D65" s="111"/>
      <c r="E65" s="111"/>
      <c r="F65" s="111"/>
      <c r="G65" s="111"/>
    </row>
    <row r="66" spans="1:7" x14ac:dyDescent="0.25">
      <c r="A66" s="112" t="s">
        <v>218</v>
      </c>
      <c r="B66" s="114" t="s">
        <v>295</v>
      </c>
      <c r="C66" s="114" t="s">
        <v>296</v>
      </c>
      <c r="D66" s="116" t="s">
        <v>297</v>
      </c>
      <c r="E66" s="114" t="s">
        <v>298</v>
      </c>
      <c r="F66" s="119" t="s">
        <v>299</v>
      </c>
      <c r="G66" s="114" t="s">
        <v>300</v>
      </c>
    </row>
    <row r="67" spans="1:7" ht="15.75" thickBot="1" x14ac:dyDescent="0.3">
      <c r="A67" s="113"/>
      <c r="B67" s="115"/>
      <c r="C67" s="115"/>
      <c r="D67" s="117"/>
      <c r="E67" s="118"/>
      <c r="F67" s="120"/>
      <c r="G67" s="118"/>
    </row>
    <row r="68" spans="1:7" ht="16.5" thickBot="1" x14ac:dyDescent="0.3">
      <c r="A68" s="54" t="s">
        <v>221</v>
      </c>
      <c r="C68" s="56" t="s">
        <v>302</v>
      </c>
      <c r="D68" s="57" t="s">
        <v>303</v>
      </c>
      <c r="E68" s="58" t="s">
        <v>304</v>
      </c>
      <c r="F68" s="59" t="s">
        <v>379</v>
      </c>
      <c r="G68" s="60" t="s">
        <v>328</v>
      </c>
    </row>
    <row r="69" spans="1:7" ht="16.5" thickBot="1" x14ac:dyDescent="0.3">
      <c r="A69" s="61" t="s">
        <v>308</v>
      </c>
      <c r="B69" s="55"/>
      <c r="C69" s="56" t="s">
        <v>302</v>
      </c>
      <c r="D69" s="62"/>
      <c r="E69" s="58" t="s">
        <v>309</v>
      </c>
      <c r="F69" s="59" t="s">
        <v>380</v>
      </c>
      <c r="G69" s="60" t="s">
        <v>331</v>
      </c>
    </row>
    <row r="70" spans="1:7" ht="16.5" thickBot="1" x14ac:dyDescent="0.3">
      <c r="A70" s="62"/>
      <c r="B70" s="55"/>
      <c r="C70" s="56" t="s">
        <v>302</v>
      </c>
      <c r="D70" s="62"/>
      <c r="E70" s="58" t="s">
        <v>315</v>
      </c>
      <c r="F70" s="59" t="s">
        <v>381</v>
      </c>
      <c r="G70" s="60" t="s">
        <v>334</v>
      </c>
    </row>
    <row r="71" spans="1:7" ht="16.5" thickBot="1" x14ac:dyDescent="0.3">
      <c r="A71" s="62"/>
      <c r="B71" s="55"/>
      <c r="C71" s="56" t="s">
        <v>302</v>
      </c>
      <c r="D71" s="62"/>
      <c r="E71" s="58" t="s">
        <v>318</v>
      </c>
      <c r="F71" s="59" t="s">
        <v>382</v>
      </c>
      <c r="G71" s="60" t="s">
        <v>337</v>
      </c>
    </row>
    <row r="72" spans="1:7" ht="16.5" thickBot="1" x14ac:dyDescent="0.3">
      <c r="A72" s="62"/>
      <c r="B72" s="55"/>
      <c r="C72" s="56" t="s">
        <v>302</v>
      </c>
      <c r="D72" s="62"/>
      <c r="E72" s="70" t="s">
        <v>321</v>
      </c>
      <c r="F72" s="59" t="s">
        <v>383</v>
      </c>
      <c r="G72" s="60" t="s">
        <v>341</v>
      </c>
    </row>
    <row r="73" spans="1:7" ht="16.5" thickBot="1" x14ac:dyDescent="0.3">
      <c r="A73" s="62"/>
      <c r="B73" s="55"/>
      <c r="C73" s="56" t="s">
        <v>302</v>
      </c>
      <c r="D73" s="72" t="s">
        <v>325</v>
      </c>
      <c r="E73" s="73" t="s">
        <v>326</v>
      </c>
      <c r="F73" s="74" t="s">
        <v>384</v>
      </c>
      <c r="G73" s="60" t="s">
        <v>344</v>
      </c>
    </row>
    <row r="74" spans="1:7" ht="16.5" thickBot="1" x14ac:dyDescent="0.3">
      <c r="A74" s="62"/>
      <c r="B74" s="55"/>
      <c r="C74" s="56" t="s">
        <v>302</v>
      </c>
      <c r="D74" s="62"/>
      <c r="E74" s="58" t="s">
        <v>329</v>
      </c>
      <c r="F74" s="74" t="s">
        <v>385</v>
      </c>
      <c r="G74" s="60" t="s">
        <v>347</v>
      </c>
    </row>
    <row r="75" spans="1:7" ht="16.5" thickBot="1" x14ac:dyDescent="0.3">
      <c r="A75" s="62"/>
      <c r="B75" s="55"/>
      <c r="C75" s="56" t="s">
        <v>302</v>
      </c>
      <c r="D75" s="62"/>
      <c r="E75" s="58" t="s">
        <v>332</v>
      </c>
      <c r="F75" s="74" t="s">
        <v>386</v>
      </c>
      <c r="G75" s="60" t="s">
        <v>351</v>
      </c>
    </row>
    <row r="76" spans="1:7" ht="16.5" thickBot="1" x14ac:dyDescent="0.3">
      <c r="A76" s="62"/>
      <c r="B76" s="55" t="s">
        <v>348</v>
      </c>
      <c r="C76" s="85">
        <v>14232</v>
      </c>
      <c r="D76" s="62"/>
      <c r="E76" s="58" t="s">
        <v>335</v>
      </c>
      <c r="F76" s="74" t="s">
        <v>429</v>
      </c>
      <c r="G76" s="60" t="s">
        <v>427</v>
      </c>
    </row>
    <row r="77" spans="1:7" ht="16.5" thickBot="1" x14ac:dyDescent="0.3">
      <c r="A77" s="62"/>
      <c r="B77" s="62"/>
      <c r="C77" s="86">
        <v>14232</v>
      </c>
      <c r="D77" s="79" t="s">
        <v>338</v>
      </c>
      <c r="E77" s="58" t="s">
        <v>339</v>
      </c>
      <c r="F77" s="80"/>
      <c r="G77" s="60"/>
    </row>
    <row r="78" spans="1:7" ht="16.5" thickBot="1" x14ac:dyDescent="0.3">
      <c r="A78" s="62"/>
      <c r="B78" s="62"/>
      <c r="C78" s="86">
        <v>14232</v>
      </c>
      <c r="D78" s="62"/>
      <c r="E78" s="70" t="s">
        <v>342</v>
      </c>
      <c r="F78" s="80"/>
      <c r="G78" s="60"/>
    </row>
    <row r="79" spans="1:7" ht="16.5" thickBot="1" x14ac:dyDescent="0.3">
      <c r="A79" s="62"/>
      <c r="B79" s="62"/>
      <c r="C79" s="86">
        <v>14232</v>
      </c>
      <c r="D79" s="62"/>
      <c r="E79" s="84" t="s">
        <v>345</v>
      </c>
      <c r="F79" s="80"/>
      <c r="G79" s="60"/>
    </row>
    <row r="80" spans="1:7" ht="16.5" thickBot="1" x14ac:dyDescent="0.3">
      <c r="A80" s="62"/>
      <c r="B80" s="62"/>
      <c r="C80" s="86">
        <v>14232</v>
      </c>
      <c r="D80" s="62"/>
      <c r="E80" s="58" t="s">
        <v>349</v>
      </c>
      <c r="F80" s="80"/>
      <c r="G80" s="60"/>
    </row>
    <row r="81" spans="1:7" ht="16.5" thickBot="1" x14ac:dyDescent="0.3">
      <c r="A81" s="62"/>
      <c r="B81" s="62"/>
      <c r="C81" s="86">
        <v>14232</v>
      </c>
      <c r="D81" s="62"/>
      <c r="E81" s="58" t="s">
        <v>353</v>
      </c>
      <c r="F81" s="80"/>
      <c r="G81" s="60"/>
    </row>
    <row r="82" spans="1:7" ht="16.5" thickBot="1" x14ac:dyDescent="0.3">
      <c r="A82" s="62"/>
      <c r="B82" s="62"/>
      <c r="C82" s="86"/>
      <c r="D82" s="62"/>
      <c r="E82" s="70"/>
      <c r="F82" s="80"/>
      <c r="G82" s="89"/>
    </row>
    <row r="83" spans="1:7" ht="15.75" x14ac:dyDescent="0.25">
      <c r="A83" s="62"/>
      <c r="B83" s="62"/>
      <c r="C83" s="92">
        <f>SUM(C68:C82)</f>
        <v>85392</v>
      </c>
      <c r="D83" s="62"/>
      <c r="E83" s="62"/>
      <c r="F83" s="62"/>
      <c r="G83" s="62"/>
    </row>
    <row r="84" spans="1:7" ht="15.75" x14ac:dyDescent="0.25">
      <c r="A84" s="62"/>
      <c r="B84" s="62"/>
      <c r="C84" s="92"/>
      <c r="D84" s="62"/>
      <c r="E84" s="62"/>
      <c r="F84" s="62"/>
      <c r="G84" s="62"/>
    </row>
    <row r="85" spans="1:7" x14ac:dyDescent="0.25">
      <c r="C85" s="94"/>
    </row>
    <row r="86" spans="1:7" ht="15.75" x14ac:dyDescent="0.25">
      <c r="B86" s="95"/>
      <c r="C86" s="96">
        <f>'DATOS ALUMNOS'!G18</f>
        <v>40757</v>
      </c>
      <c r="D86" s="62"/>
      <c r="E86" s="62"/>
      <c r="F86" s="62"/>
      <c r="G86" s="62"/>
    </row>
    <row r="87" spans="1:7" x14ac:dyDescent="0.25">
      <c r="B87" s="53" t="s">
        <v>357</v>
      </c>
      <c r="C87" s="93">
        <f>+C86-C76</f>
        <v>26525</v>
      </c>
      <c r="D87" s="62"/>
      <c r="E87" s="62"/>
      <c r="F87" s="62"/>
      <c r="G87" s="62"/>
    </row>
    <row r="88" spans="1:7" x14ac:dyDescent="0.25">
      <c r="B88" s="53" t="s">
        <v>358</v>
      </c>
      <c r="C88" s="98">
        <f>+C87/1.08</f>
        <v>24560.185185185182</v>
      </c>
      <c r="D88" s="62"/>
      <c r="E88" s="62"/>
      <c r="F88" s="62"/>
      <c r="G88" s="62"/>
    </row>
    <row r="89" spans="1:7" ht="15.75" thickBot="1" x14ac:dyDescent="0.3">
      <c r="B89" s="53" t="s">
        <v>360</v>
      </c>
      <c r="C89" s="98">
        <f>+C88*0.16</f>
        <v>3929.6296296296291</v>
      </c>
      <c r="D89" s="62"/>
      <c r="E89" s="62"/>
      <c r="F89" s="62"/>
      <c r="G89" s="62"/>
    </row>
    <row r="90" spans="1:7" ht="19.5" thickBot="1" x14ac:dyDescent="0.35">
      <c r="A90" s="75"/>
      <c r="B90" s="75" t="s">
        <v>362</v>
      </c>
      <c r="C90" s="101">
        <f>+C88+C89</f>
        <v>28489.81481481481</v>
      </c>
      <c r="D90" s="62"/>
      <c r="E90" s="62"/>
      <c r="F90" s="62"/>
      <c r="G90" s="62"/>
    </row>
    <row r="91" spans="1:7" ht="15.75" thickBot="1" x14ac:dyDescent="0.3"/>
    <row r="92" spans="1:7" s="105" customFormat="1" ht="6.75" customHeight="1" thickBot="1" x14ac:dyDescent="0.3">
      <c r="A92" s="104"/>
    </row>
    <row r="96" spans="1:7" ht="15.75" thickBot="1" x14ac:dyDescent="0.3">
      <c r="A96" s="111" t="s">
        <v>387</v>
      </c>
      <c r="B96" s="111"/>
      <c r="C96" s="111"/>
      <c r="D96" s="111"/>
      <c r="E96" s="111"/>
      <c r="F96" s="111"/>
      <c r="G96" s="111"/>
    </row>
    <row r="97" spans="1:7" x14ac:dyDescent="0.25">
      <c r="A97" s="112" t="s">
        <v>218</v>
      </c>
      <c r="B97" s="114" t="s">
        <v>295</v>
      </c>
      <c r="C97" s="114" t="s">
        <v>296</v>
      </c>
      <c r="D97" s="116" t="s">
        <v>297</v>
      </c>
      <c r="E97" s="114" t="s">
        <v>298</v>
      </c>
      <c r="F97" s="119" t="s">
        <v>299</v>
      </c>
      <c r="G97" s="114" t="s">
        <v>300</v>
      </c>
    </row>
    <row r="98" spans="1:7" ht="15.75" thickBot="1" x14ac:dyDescent="0.3">
      <c r="A98" s="113"/>
      <c r="B98" s="115"/>
      <c r="C98" s="115"/>
      <c r="D98" s="117"/>
      <c r="E98" s="118"/>
      <c r="F98" s="120"/>
      <c r="G98" s="118"/>
    </row>
    <row r="99" spans="1:7" ht="16.5" thickBot="1" x14ac:dyDescent="0.3">
      <c r="A99" s="54" t="s">
        <v>249</v>
      </c>
      <c r="C99" s="56" t="s">
        <v>302</v>
      </c>
      <c r="D99" s="57" t="s">
        <v>303</v>
      </c>
      <c r="E99" s="58" t="s">
        <v>304</v>
      </c>
      <c r="F99" s="59" t="s">
        <v>388</v>
      </c>
      <c r="G99" s="60" t="s">
        <v>328</v>
      </c>
    </row>
    <row r="100" spans="1:7" ht="16.5" thickBot="1" x14ac:dyDescent="0.3">
      <c r="A100" s="61" t="s">
        <v>308</v>
      </c>
      <c r="B100" s="55"/>
      <c r="C100" s="56" t="s">
        <v>302</v>
      </c>
      <c r="D100" s="62"/>
      <c r="E100" s="58" t="s">
        <v>309</v>
      </c>
      <c r="F100" s="59" t="s">
        <v>389</v>
      </c>
      <c r="G100" s="60" t="s">
        <v>331</v>
      </c>
    </row>
    <row r="101" spans="1:7" ht="16.5" thickBot="1" x14ac:dyDescent="0.3">
      <c r="A101" s="62"/>
      <c r="B101" s="55"/>
      <c r="C101" s="56" t="s">
        <v>302</v>
      </c>
      <c r="D101" s="62"/>
      <c r="E101" s="58" t="s">
        <v>315</v>
      </c>
      <c r="F101" s="59" t="s">
        <v>390</v>
      </c>
      <c r="G101" s="60" t="s">
        <v>334</v>
      </c>
    </row>
    <row r="102" spans="1:7" ht="16.5" thickBot="1" x14ac:dyDescent="0.3">
      <c r="A102" s="62"/>
      <c r="B102" s="55"/>
      <c r="C102" s="56" t="s">
        <v>302</v>
      </c>
      <c r="D102" s="62"/>
      <c r="E102" s="58" t="s">
        <v>318</v>
      </c>
      <c r="F102" s="59" t="s">
        <v>391</v>
      </c>
      <c r="G102" s="60" t="s">
        <v>337</v>
      </c>
    </row>
    <row r="103" spans="1:7" ht="16.5" thickBot="1" x14ac:dyDescent="0.3">
      <c r="A103" s="62"/>
      <c r="B103" s="55"/>
      <c r="C103" s="56" t="s">
        <v>302</v>
      </c>
      <c r="D103" s="62"/>
      <c r="E103" s="70" t="s">
        <v>321</v>
      </c>
      <c r="F103" s="59" t="s">
        <v>392</v>
      </c>
      <c r="G103" s="60" t="s">
        <v>341</v>
      </c>
    </row>
    <row r="104" spans="1:7" ht="16.5" thickBot="1" x14ac:dyDescent="0.3">
      <c r="A104" s="62"/>
      <c r="B104" s="55"/>
      <c r="C104" s="56" t="s">
        <v>302</v>
      </c>
      <c r="D104" s="72" t="s">
        <v>325</v>
      </c>
      <c r="E104" s="73" t="s">
        <v>326</v>
      </c>
      <c r="F104" s="74" t="s">
        <v>393</v>
      </c>
      <c r="G104" s="60" t="s">
        <v>344</v>
      </c>
    </row>
    <row r="105" spans="1:7" ht="16.5" thickBot="1" x14ac:dyDescent="0.3">
      <c r="A105" s="62"/>
      <c r="B105" s="55"/>
      <c r="C105" s="56" t="s">
        <v>302</v>
      </c>
      <c r="D105" s="62"/>
      <c r="E105" s="58" t="s">
        <v>329</v>
      </c>
      <c r="F105" s="74" t="s">
        <v>394</v>
      </c>
      <c r="G105" s="60" t="s">
        <v>347</v>
      </c>
    </row>
    <row r="106" spans="1:7" ht="16.5" thickBot="1" x14ac:dyDescent="0.3">
      <c r="A106" s="62"/>
      <c r="B106" s="55"/>
      <c r="C106" s="56" t="s">
        <v>302</v>
      </c>
      <c r="D106" s="62"/>
      <c r="E106" s="58" t="s">
        <v>332</v>
      </c>
      <c r="F106" s="74" t="s">
        <v>395</v>
      </c>
      <c r="G106" s="60" t="s">
        <v>351</v>
      </c>
    </row>
    <row r="107" spans="1:7" ht="16.5" thickBot="1" x14ac:dyDescent="0.3">
      <c r="A107" s="62"/>
      <c r="B107" s="55" t="s">
        <v>348</v>
      </c>
      <c r="C107" s="85">
        <v>10313.040000000001</v>
      </c>
      <c r="D107" s="62"/>
      <c r="E107" s="58" t="s">
        <v>335</v>
      </c>
      <c r="F107" s="74" t="s">
        <v>430</v>
      </c>
      <c r="G107" s="60" t="s">
        <v>427</v>
      </c>
    </row>
    <row r="108" spans="1:7" ht="16.5" thickBot="1" x14ac:dyDescent="0.3">
      <c r="A108" s="62"/>
      <c r="B108" s="62"/>
      <c r="C108" s="86">
        <v>10313.040000000001</v>
      </c>
      <c r="D108" s="79" t="s">
        <v>338</v>
      </c>
      <c r="E108" s="58" t="s">
        <v>339</v>
      </c>
      <c r="F108" s="80"/>
      <c r="G108" s="60"/>
    </row>
    <row r="109" spans="1:7" ht="16.5" thickBot="1" x14ac:dyDescent="0.3">
      <c r="A109" s="62"/>
      <c r="B109" s="62"/>
      <c r="C109" s="86">
        <v>10313.040000000001</v>
      </c>
      <c r="D109" s="62"/>
      <c r="E109" s="70" t="s">
        <v>342</v>
      </c>
      <c r="F109" s="80"/>
      <c r="G109" s="60"/>
    </row>
    <row r="110" spans="1:7" ht="16.5" thickBot="1" x14ac:dyDescent="0.3">
      <c r="A110" s="62"/>
      <c r="B110" s="62"/>
      <c r="C110" s="86">
        <v>10313.040000000001</v>
      </c>
      <c r="D110" s="62"/>
      <c r="E110" s="84" t="s">
        <v>345</v>
      </c>
      <c r="F110" s="80"/>
      <c r="G110" s="60"/>
    </row>
    <row r="111" spans="1:7" ht="16.5" thickBot="1" x14ac:dyDescent="0.3">
      <c r="A111" s="62"/>
      <c r="B111" s="62"/>
      <c r="C111" s="86">
        <v>10313.040000000001</v>
      </c>
      <c r="D111" s="62"/>
      <c r="E111" s="58" t="s">
        <v>349</v>
      </c>
      <c r="F111" s="80"/>
      <c r="G111" s="60"/>
    </row>
    <row r="112" spans="1:7" ht="16.5" thickBot="1" x14ac:dyDescent="0.3">
      <c r="A112" s="62"/>
      <c r="B112" s="62"/>
      <c r="C112" s="86">
        <v>10313.040000000001</v>
      </c>
      <c r="D112" s="62"/>
      <c r="E112" s="58" t="s">
        <v>353</v>
      </c>
      <c r="F112" s="80"/>
      <c r="G112" s="60"/>
    </row>
    <row r="113" spans="1:7" ht="16.5" thickBot="1" x14ac:dyDescent="0.3">
      <c r="A113" s="62"/>
      <c r="B113" s="62"/>
      <c r="C113" s="86"/>
      <c r="D113" s="62"/>
      <c r="E113" s="70"/>
      <c r="F113" s="80"/>
      <c r="G113" s="89"/>
    </row>
    <row r="114" spans="1:7" ht="15.75" x14ac:dyDescent="0.25">
      <c r="A114" s="62"/>
      <c r="B114" s="62"/>
      <c r="C114" s="92">
        <f>SUM(C99:C113)</f>
        <v>61878.240000000005</v>
      </c>
      <c r="D114" s="62"/>
      <c r="E114" s="62"/>
      <c r="F114" s="62"/>
      <c r="G114" s="62"/>
    </row>
    <row r="115" spans="1:7" ht="15.75" x14ac:dyDescent="0.25">
      <c r="A115" s="62"/>
      <c r="B115" s="62"/>
      <c r="C115" s="92"/>
      <c r="D115" s="62"/>
      <c r="E115" s="62"/>
      <c r="F115" s="62"/>
      <c r="G115" s="62"/>
    </row>
    <row r="116" spans="1:7" x14ac:dyDescent="0.25">
      <c r="C116" s="94"/>
    </row>
    <row r="117" spans="1:7" ht="15.75" x14ac:dyDescent="0.25">
      <c r="B117" s="95"/>
      <c r="C117" s="96">
        <f>'DATOS ALUMNOS'!G39</f>
        <v>19660</v>
      </c>
      <c r="D117" s="62"/>
      <c r="E117" s="62"/>
      <c r="F117" s="62"/>
      <c r="G117" s="62"/>
    </row>
    <row r="118" spans="1:7" x14ac:dyDescent="0.25">
      <c r="B118" s="53" t="s">
        <v>357</v>
      </c>
      <c r="C118" s="93">
        <f>+C117-C107</f>
        <v>9346.9599999999991</v>
      </c>
      <c r="D118" s="62"/>
      <c r="E118" s="62"/>
      <c r="F118" s="62"/>
      <c r="G118" s="62"/>
    </row>
    <row r="119" spans="1:7" x14ac:dyDescent="0.25">
      <c r="B119" s="53" t="s">
        <v>358</v>
      </c>
      <c r="C119" s="98">
        <f>+C118/1.08</f>
        <v>8654.5925925925912</v>
      </c>
      <c r="D119" s="62"/>
      <c r="E119" s="62"/>
      <c r="F119" s="62"/>
      <c r="G119" s="62"/>
    </row>
    <row r="120" spans="1:7" ht="15.75" thickBot="1" x14ac:dyDescent="0.3">
      <c r="B120" s="53" t="s">
        <v>360</v>
      </c>
      <c r="C120" s="98">
        <f>+C119*0.16</f>
        <v>1384.7348148148146</v>
      </c>
      <c r="D120" s="62"/>
      <c r="E120" s="62"/>
      <c r="F120" s="62"/>
      <c r="G120" s="62"/>
    </row>
    <row r="121" spans="1:7" ht="19.5" thickBot="1" x14ac:dyDescent="0.35">
      <c r="A121" s="75"/>
      <c r="B121" s="75" t="s">
        <v>362</v>
      </c>
      <c r="C121" s="101">
        <f>+C119+C120</f>
        <v>10039.327407407405</v>
      </c>
      <c r="D121" s="62"/>
      <c r="E121" s="62"/>
      <c r="F121" s="62"/>
      <c r="G121" s="62"/>
    </row>
    <row r="122" spans="1:7" ht="15.75" thickBot="1" x14ac:dyDescent="0.3"/>
    <row r="123" spans="1:7" s="105" customFormat="1" ht="6.75" customHeight="1" thickBot="1" x14ac:dyDescent="0.3">
      <c r="A123" s="104"/>
    </row>
    <row r="127" spans="1:7" ht="15.75" thickBot="1" x14ac:dyDescent="0.3">
      <c r="A127" s="111" t="s">
        <v>396</v>
      </c>
      <c r="B127" s="111"/>
      <c r="C127" s="111"/>
      <c r="D127" s="111"/>
      <c r="E127" s="111"/>
      <c r="F127" s="111"/>
      <c r="G127" s="111"/>
    </row>
    <row r="128" spans="1:7" x14ac:dyDescent="0.25">
      <c r="A128" s="112" t="s">
        <v>218</v>
      </c>
      <c r="B128" s="114" t="s">
        <v>295</v>
      </c>
      <c r="C128" s="114" t="s">
        <v>296</v>
      </c>
      <c r="D128" s="116" t="s">
        <v>297</v>
      </c>
      <c r="E128" s="114" t="s">
        <v>298</v>
      </c>
      <c r="F128" s="119" t="s">
        <v>299</v>
      </c>
      <c r="G128" s="114" t="s">
        <v>300</v>
      </c>
    </row>
    <row r="129" spans="1:7" ht="15.75" thickBot="1" x14ac:dyDescent="0.3">
      <c r="A129" s="113"/>
      <c r="B129" s="115"/>
      <c r="C129" s="115"/>
      <c r="D129" s="117"/>
      <c r="E129" s="118"/>
      <c r="F129" s="120"/>
      <c r="G129" s="118"/>
    </row>
    <row r="130" spans="1:7" ht="16.5" thickBot="1" x14ac:dyDescent="0.3">
      <c r="A130" s="54" t="s">
        <v>258</v>
      </c>
      <c r="C130" s="56" t="s">
        <v>302</v>
      </c>
      <c r="D130" s="57" t="s">
        <v>303</v>
      </c>
      <c r="E130" s="58" t="s">
        <v>304</v>
      </c>
      <c r="F130" s="59" t="s">
        <v>397</v>
      </c>
      <c r="G130" s="60" t="s">
        <v>328</v>
      </c>
    </row>
    <row r="131" spans="1:7" ht="16.5" thickBot="1" x14ac:dyDescent="0.3">
      <c r="A131" s="61" t="s">
        <v>308</v>
      </c>
      <c r="B131" s="55"/>
      <c r="C131" s="56" t="s">
        <v>302</v>
      </c>
      <c r="D131" s="62"/>
      <c r="E131" s="58" t="s">
        <v>309</v>
      </c>
      <c r="F131" s="59" t="s">
        <v>316</v>
      </c>
      <c r="G131" s="60" t="s">
        <v>331</v>
      </c>
    </row>
    <row r="132" spans="1:7" ht="16.5" thickBot="1" x14ac:dyDescent="0.3">
      <c r="A132" s="62"/>
      <c r="B132" s="55"/>
      <c r="C132" s="56" t="s">
        <v>302</v>
      </c>
      <c r="D132" s="62"/>
      <c r="E132" s="58" t="s">
        <v>315</v>
      </c>
      <c r="F132" s="59" t="s">
        <v>398</v>
      </c>
      <c r="G132" s="60" t="s">
        <v>334</v>
      </c>
    </row>
    <row r="133" spans="1:7" ht="16.5" thickBot="1" x14ac:dyDescent="0.3">
      <c r="A133" s="62"/>
      <c r="B133" s="55"/>
      <c r="C133" s="56" t="s">
        <v>302</v>
      </c>
      <c r="D133" s="62"/>
      <c r="E133" s="58" t="s">
        <v>318</v>
      </c>
      <c r="F133" s="59" t="s">
        <v>399</v>
      </c>
      <c r="G133" s="60" t="s">
        <v>337</v>
      </c>
    </row>
    <row r="134" spans="1:7" ht="16.5" thickBot="1" x14ac:dyDescent="0.3">
      <c r="A134" s="62"/>
      <c r="B134" s="55"/>
      <c r="C134" s="56" t="s">
        <v>302</v>
      </c>
      <c r="D134" s="62"/>
      <c r="E134" s="70" t="s">
        <v>321</v>
      </c>
      <c r="F134" s="59" t="s">
        <v>400</v>
      </c>
      <c r="G134" s="60" t="s">
        <v>341</v>
      </c>
    </row>
    <row r="135" spans="1:7" ht="16.5" thickBot="1" x14ac:dyDescent="0.3">
      <c r="A135" s="62"/>
      <c r="B135" s="55"/>
      <c r="C135" s="56" t="s">
        <v>302</v>
      </c>
      <c r="D135" s="72" t="s">
        <v>325</v>
      </c>
      <c r="E135" s="73" t="s">
        <v>326</v>
      </c>
      <c r="F135" s="74" t="s">
        <v>401</v>
      </c>
      <c r="G135" s="60" t="s">
        <v>344</v>
      </c>
    </row>
    <row r="136" spans="1:7" ht="16.5" thickBot="1" x14ac:dyDescent="0.3">
      <c r="A136" s="62"/>
      <c r="B136" s="55"/>
      <c r="C136" s="56" t="s">
        <v>302</v>
      </c>
      <c r="D136" s="62"/>
      <c r="E136" s="58" t="s">
        <v>329</v>
      </c>
      <c r="F136" s="74" t="s">
        <v>402</v>
      </c>
      <c r="G136" s="60" t="s">
        <v>347</v>
      </c>
    </row>
    <row r="137" spans="1:7" ht="16.5" thickBot="1" x14ac:dyDescent="0.3">
      <c r="A137" s="62"/>
      <c r="B137" s="55"/>
      <c r="C137" s="56" t="s">
        <v>302</v>
      </c>
      <c r="D137" s="62"/>
      <c r="E137" s="58" t="s">
        <v>332</v>
      </c>
      <c r="F137" s="74" t="s">
        <v>403</v>
      </c>
      <c r="G137" s="60" t="s">
        <v>351</v>
      </c>
    </row>
    <row r="138" spans="1:7" ht="16.5" thickBot="1" x14ac:dyDescent="0.3">
      <c r="A138" s="62"/>
      <c r="B138" s="55" t="s">
        <v>348</v>
      </c>
      <c r="C138" s="85">
        <v>5930</v>
      </c>
      <c r="D138" s="62"/>
      <c r="E138" s="58" t="s">
        <v>335</v>
      </c>
      <c r="F138" s="74" t="s">
        <v>431</v>
      </c>
      <c r="G138" s="60" t="s">
        <v>427</v>
      </c>
    </row>
    <row r="139" spans="1:7" ht="16.5" thickBot="1" x14ac:dyDescent="0.3">
      <c r="A139" s="62"/>
      <c r="B139" s="62"/>
      <c r="C139" s="86">
        <v>5930</v>
      </c>
      <c r="D139" s="79" t="s">
        <v>338</v>
      </c>
      <c r="E139" s="58" t="s">
        <v>339</v>
      </c>
      <c r="F139" s="80"/>
      <c r="G139" s="60"/>
    </row>
    <row r="140" spans="1:7" ht="16.5" thickBot="1" x14ac:dyDescent="0.3">
      <c r="A140" s="62"/>
      <c r="B140" s="62"/>
      <c r="C140" s="86">
        <v>5930</v>
      </c>
      <c r="D140" s="62"/>
      <c r="E140" s="70" t="s">
        <v>342</v>
      </c>
      <c r="F140" s="80"/>
      <c r="G140" s="60"/>
    </row>
    <row r="141" spans="1:7" ht="16.5" thickBot="1" x14ac:dyDescent="0.3">
      <c r="A141" s="62"/>
      <c r="B141" s="62"/>
      <c r="C141" s="86">
        <v>5930</v>
      </c>
      <c r="D141" s="62"/>
      <c r="E141" s="84" t="s">
        <v>345</v>
      </c>
      <c r="F141" s="80"/>
      <c r="G141" s="60"/>
    </row>
    <row r="142" spans="1:7" ht="16.5" thickBot="1" x14ac:dyDescent="0.3">
      <c r="A142" s="62"/>
      <c r="B142" s="62"/>
      <c r="C142" s="86">
        <v>5930</v>
      </c>
      <c r="D142" s="62"/>
      <c r="E142" s="58" t="s">
        <v>349</v>
      </c>
      <c r="F142" s="80"/>
      <c r="G142" s="60"/>
    </row>
    <row r="143" spans="1:7" ht="16.5" thickBot="1" x14ac:dyDescent="0.3">
      <c r="A143" s="62"/>
      <c r="B143" s="62"/>
      <c r="C143" s="86">
        <v>5930</v>
      </c>
      <c r="D143" s="62"/>
      <c r="E143" s="58" t="s">
        <v>353</v>
      </c>
      <c r="F143" s="80"/>
      <c r="G143" s="60"/>
    </row>
    <row r="144" spans="1:7" ht="16.5" thickBot="1" x14ac:dyDescent="0.3">
      <c r="A144" s="62"/>
      <c r="B144" s="62"/>
      <c r="C144" s="86"/>
      <c r="D144" s="62"/>
      <c r="E144" s="70"/>
      <c r="F144" s="80"/>
      <c r="G144" s="89"/>
    </row>
    <row r="145" spans="1:7" ht="15.75" x14ac:dyDescent="0.25">
      <c r="A145" s="62"/>
      <c r="B145" s="62"/>
      <c r="C145" s="92">
        <f>SUM(C130:C144)</f>
        <v>35580</v>
      </c>
      <c r="D145" s="62"/>
      <c r="E145" s="62"/>
      <c r="F145" s="62"/>
      <c r="G145" s="62"/>
    </row>
    <row r="146" spans="1:7" ht="15.75" x14ac:dyDescent="0.25">
      <c r="A146" s="62"/>
      <c r="B146" s="62"/>
      <c r="C146" s="92"/>
      <c r="D146" s="62"/>
      <c r="E146" s="62"/>
      <c r="F146" s="62"/>
      <c r="G146" s="62"/>
    </row>
    <row r="147" spans="1:7" x14ac:dyDescent="0.25">
      <c r="C147" s="94"/>
    </row>
    <row r="148" spans="1:7" ht="15.75" x14ac:dyDescent="0.25">
      <c r="B148" s="95"/>
      <c r="C148" s="96">
        <f>'DATOS ALUMNOS'!G69</f>
        <v>4875</v>
      </c>
      <c r="D148" s="62"/>
      <c r="E148" s="62"/>
      <c r="F148" s="62"/>
      <c r="G148" s="62"/>
    </row>
    <row r="149" spans="1:7" x14ac:dyDescent="0.25">
      <c r="B149" s="53" t="s">
        <v>357</v>
      </c>
      <c r="C149" s="93">
        <f>+C148-C138</f>
        <v>-1055</v>
      </c>
      <c r="D149" s="62"/>
      <c r="E149" s="62"/>
      <c r="F149" s="62"/>
      <c r="G149" s="62"/>
    </row>
    <row r="150" spans="1:7" x14ac:dyDescent="0.25">
      <c r="B150" s="53" t="s">
        <v>358</v>
      </c>
      <c r="C150" s="98">
        <f>C149/1.08</f>
        <v>-976.85185185185173</v>
      </c>
      <c r="D150" s="62"/>
      <c r="E150" s="62"/>
      <c r="F150" s="62"/>
      <c r="G150" s="62"/>
    </row>
    <row r="151" spans="1:7" ht="15.75" thickBot="1" x14ac:dyDescent="0.3">
      <c r="B151" s="53" t="s">
        <v>360</v>
      </c>
      <c r="C151" s="98">
        <f>+C150*0.16</f>
        <v>-156.29629629629628</v>
      </c>
      <c r="D151" s="62"/>
      <c r="E151" s="62"/>
      <c r="F151" s="62"/>
      <c r="G151" s="62"/>
    </row>
    <row r="152" spans="1:7" ht="19.5" thickBot="1" x14ac:dyDescent="0.35">
      <c r="A152" s="75"/>
      <c r="B152" s="75" t="s">
        <v>362</v>
      </c>
      <c r="C152" s="101">
        <f>+C150+C151</f>
        <v>-1133.148148148148</v>
      </c>
      <c r="D152" s="62"/>
      <c r="E152" s="62"/>
      <c r="F152" s="62"/>
      <c r="G152" s="62"/>
    </row>
    <row r="153" spans="1:7" ht="15.75" thickBot="1" x14ac:dyDescent="0.3"/>
    <row r="154" spans="1:7" s="105" customFormat="1" ht="6.75" customHeight="1" thickBot="1" x14ac:dyDescent="0.3">
      <c r="A154" s="104"/>
    </row>
    <row r="158" spans="1:7" ht="15.75" thickBot="1" x14ac:dyDescent="0.3">
      <c r="A158" s="111" t="s">
        <v>404</v>
      </c>
      <c r="B158" s="111"/>
      <c r="C158" s="111"/>
      <c r="D158" s="111"/>
      <c r="E158" s="111"/>
      <c r="F158" s="111"/>
      <c r="G158" s="111"/>
    </row>
    <row r="159" spans="1:7" x14ac:dyDescent="0.25">
      <c r="A159" s="112" t="s">
        <v>218</v>
      </c>
      <c r="B159" s="114" t="s">
        <v>295</v>
      </c>
      <c r="C159" s="114" t="s">
        <v>296</v>
      </c>
      <c r="D159" s="116" t="s">
        <v>297</v>
      </c>
      <c r="E159" s="114" t="s">
        <v>298</v>
      </c>
      <c r="F159" s="119" t="s">
        <v>299</v>
      </c>
      <c r="G159" s="114" t="s">
        <v>300</v>
      </c>
    </row>
    <row r="160" spans="1:7" ht="15.75" thickBot="1" x14ac:dyDescent="0.3">
      <c r="A160" s="113"/>
      <c r="B160" s="115"/>
      <c r="C160" s="115"/>
      <c r="D160" s="117"/>
      <c r="E160" s="118"/>
      <c r="F160" s="120"/>
      <c r="G160" s="118"/>
    </row>
    <row r="161" spans="1:7" ht="16.5" thickBot="1" x14ac:dyDescent="0.3">
      <c r="A161" s="54" t="s">
        <v>232</v>
      </c>
      <c r="C161" s="56" t="s">
        <v>302</v>
      </c>
      <c r="D161" s="57" t="s">
        <v>303</v>
      </c>
      <c r="E161" s="58" t="s">
        <v>304</v>
      </c>
      <c r="F161" s="59" t="s">
        <v>405</v>
      </c>
      <c r="G161" s="60" t="s">
        <v>328</v>
      </c>
    </row>
    <row r="162" spans="1:7" ht="16.5" thickBot="1" x14ac:dyDescent="0.3">
      <c r="A162" s="61" t="s">
        <v>308</v>
      </c>
      <c r="B162" s="55"/>
      <c r="C162" s="56" t="s">
        <v>302</v>
      </c>
      <c r="D162" s="62"/>
      <c r="E162" s="58" t="s">
        <v>309</v>
      </c>
      <c r="F162" s="59" t="s">
        <v>406</v>
      </c>
      <c r="G162" s="60" t="s">
        <v>331</v>
      </c>
    </row>
    <row r="163" spans="1:7" ht="16.5" thickBot="1" x14ac:dyDescent="0.3">
      <c r="A163" s="62"/>
      <c r="B163" s="55"/>
      <c r="C163" s="56" t="s">
        <v>302</v>
      </c>
      <c r="D163" s="62"/>
      <c r="E163" s="58" t="s">
        <v>315</v>
      </c>
      <c r="F163" s="59" t="s">
        <v>407</v>
      </c>
      <c r="G163" s="60" t="s">
        <v>334</v>
      </c>
    </row>
    <row r="164" spans="1:7" ht="16.5" thickBot="1" x14ac:dyDescent="0.3">
      <c r="A164" s="62"/>
      <c r="B164" s="55"/>
      <c r="C164" s="56" t="s">
        <v>302</v>
      </c>
      <c r="D164" s="62"/>
      <c r="E164" s="58" t="s">
        <v>318</v>
      </c>
      <c r="F164" s="59" t="s">
        <v>408</v>
      </c>
      <c r="G164" s="60" t="s">
        <v>337</v>
      </c>
    </row>
    <row r="165" spans="1:7" ht="16.5" thickBot="1" x14ac:dyDescent="0.3">
      <c r="A165" s="62"/>
      <c r="B165" s="55"/>
      <c r="C165" s="56" t="s">
        <v>302</v>
      </c>
      <c r="D165" s="62"/>
      <c r="E165" s="70" t="s">
        <v>321</v>
      </c>
      <c r="F165" s="59" t="s">
        <v>409</v>
      </c>
      <c r="G165" s="60" t="s">
        <v>341</v>
      </c>
    </row>
    <row r="166" spans="1:7" ht="16.5" thickBot="1" x14ac:dyDescent="0.3">
      <c r="A166" s="62"/>
      <c r="B166" s="55"/>
      <c r="C166" s="56" t="s">
        <v>302</v>
      </c>
      <c r="D166" s="72" t="s">
        <v>325</v>
      </c>
      <c r="E166" s="73" t="s">
        <v>326</v>
      </c>
      <c r="F166" s="107" t="s">
        <v>410</v>
      </c>
      <c r="G166" s="60" t="s">
        <v>344</v>
      </c>
    </row>
    <row r="167" spans="1:7" ht="16.5" thickBot="1" x14ac:dyDescent="0.3">
      <c r="A167" s="62"/>
      <c r="B167" s="55"/>
      <c r="C167" s="56" t="s">
        <v>302</v>
      </c>
      <c r="D167" s="62"/>
      <c r="E167" s="58" t="s">
        <v>329</v>
      </c>
      <c r="F167" s="74" t="s">
        <v>373</v>
      </c>
      <c r="G167" s="60" t="s">
        <v>347</v>
      </c>
    </row>
    <row r="168" spans="1:7" ht="16.5" thickBot="1" x14ac:dyDescent="0.3">
      <c r="A168" s="62"/>
      <c r="B168" s="55"/>
      <c r="C168" s="56" t="s">
        <v>302</v>
      </c>
      <c r="D168" s="62"/>
      <c r="E168" s="58" t="s">
        <v>332</v>
      </c>
      <c r="F168" s="74" t="s">
        <v>411</v>
      </c>
      <c r="G168" s="60" t="s">
        <v>351</v>
      </c>
    </row>
    <row r="169" spans="1:7" ht="16.5" thickBot="1" x14ac:dyDescent="0.3">
      <c r="A169" s="62"/>
      <c r="B169" s="55" t="s">
        <v>348</v>
      </c>
      <c r="C169" s="85">
        <v>1853.13</v>
      </c>
      <c r="D169" s="62"/>
      <c r="E169" s="58" t="s">
        <v>335</v>
      </c>
      <c r="F169" s="74" t="s">
        <v>432</v>
      </c>
      <c r="G169" s="60" t="s">
        <v>427</v>
      </c>
    </row>
    <row r="170" spans="1:7" ht="16.5" thickBot="1" x14ac:dyDescent="0.3">
      <c r="A170" s="62"/>
      <c r="B170" s="62"/>
      <c r="C170" s="86">
        <v>1853.13</v>
      </c>
      <c r="D170" s="79" t="s">
        <v>338</v>
      </c>
      <c r="E170" s="58" t="s">
        <v>339</v>
      </c>
      <c r="F170" s="80"/>
      <c r="G170" s="60"/>
    </row>
    <row r="171" spans="1:7" ht="16.5" thickBot="1" x14ac:dyDescent="0.3">
      <c r="A171" s="62"/>
      <c r="B171" s="62"/>
      <c r="C171" s="86">
        <v>1853.13</v>
      </c>
      <c r="D171" s="62"/>
      <c r="E171" s="70" t="s">
        <v>342</v>
      </c>
      <c r="F171" s="80"/>
      <c r="G171" s="60"/>
    </row>
    <row r="172" spans="1:7" ht="16.5" thickBot="1" x14ac:dyDescent="0.3">
      <c r="A172" s="62"/>
      <c r="B172" s="62"/>
      <c r="C172" s="86">
        <v>1853.13</v>
      </c>
      <c r="D172" s="62"/>
      <c r="E172" s="84" t="s">
        <v>345</v>
      </c>
      <c r="F172" s="80"/>
      <c r="G172" s="60"/>
    </row>
    <row r="173" spans="1:7" ht="16.5" thickBot="1" x14ac:dyDescent="0.3">
      <c r="A173" s="62"/>
      <c r="B173" s="62"/>
      <c r="C173" s="86">
        <v>1853.13</v>
      </c>
      <c r="D173" s="62"/>
      <c r="E173" s="58" t="s">
        <v>349</v>
      </c>
      <c r="F173" s="80"/>
      <c r="G173" s="60"/>
    </row>
    <row r="174" spans="1:7" ht="16.5" thickBot="1" x14ac:dyDescent="0.3">
      <c r="A174" s="62"/>
      <c r="B174" s="62"/>
      <c r="C174" s="86">
        <v>1853.13</v>
      </c>
      <c r="D174" s="62"/>
      <c r="E174" s="58" t="s">
        <v>353</v>
      </c>
      <c r="F174" s="80"/>
      <c r="G174" s="60"/>
    </row>
    <row r="175" spans="1:7" ht="16.5" thickBot="1" x14ac:dyDescent="0.3">
      <c r="A175" s="62"/>
      <c r="B175" s="62"/>
      <c r="C175" s="86"/>
      <c r="D175" s="62"/>
      <c r="E175" s="70"/>
      <c r="F175" s="80"/>
      <c r="G175" s="89"/>
    </row>
    <row r="176" spans="1:7" ht="15.75" x14ac:dyDescent="0.25">
      <c r="A176" s="62"/>
      <c r="B176" s="62"/>
      <c r="C176" s="92">
        <f>SUM(C161:C175)</f>
        <v>11118.780000000002</v>
      </c>
      <c r="D176" s="62"/>
      <c r="E176" s="62"/>
      <c r="F176" s="62"/>
      <c r="G176" s="62"/>
    </row>
    <row r="177" spans="1:7" ht="15.75" x14ac:dyDescent="0.25">
      <c r="A177" s="62"/>
      <c r="B177" s="62"/>
      <c r="C177" s="92"/>
      <c r="D177" s="62"/>
      <c r="E177" s="62"/>
      <c r="F177" s="62"/>
      <c r="G177" s="62"/>
    </row>
    <row r="178" spans="1:7" x14ac:dyDescent="0.25">
      <c r="C178" s="94"/>
    </row>
    <row r="179" spans="1:7" ht="15.75" x14ac:dyDescent="0.25">
      <c r="B179" s="95"/>
      <c r="C179" s="96">
        <f>'DATOS ALUMNOS'!G94</f>
        <v>9375</v>
      </c>
      <c r="D179" s="62"/>
      <c r="E179" s="62"/>
      <c r="F179" s="62"/>
      <c r="G179" s="62"/>
    </row>
    <row r="180" spans="1:7" x14ac:dyDescent="0.25">
      <c r="B180" s="53" t="s">
        <v>357</v>
      </c>
      <c r="C180" s="93">
        <f>+C179-C169</f>
        <v>7521.87</v>
      </c>
      <c r="D180" s="62"/>
      <c r="E180" s="62"/>
      <c r="F180" s="62"/>
      <c r="G180" s="62"/>
    </row>
    <row r="181" spans="1:7" x14ac:dyDescent="0.25">
      <c r="B181" s="53" t="s">
        <v>358</v>
      </c>
      <c r="C181" s="98">
        <f>C180/1.08</f>
        <v>6964.6944444444434</v>
      </c>
      <c r="D181" s="62"/>
      <c r="E181" s="62"/>
      <c r="F181" s="62"/>
      <c r="G181" s="62"/>
    </row>
    <row r="182" spans="1:7" ht="15.75" thickBot="1" x14ac:dyDescent="0.3">
      <c r="B182" s="53" t="s">
        <v>360</v>
      </c>
      <c r="C182" s="98">
        <f>+C181*0.16</f>
        <v>1114.3511111111109</v>
      </c>
      <c r="D182" s="62"/>
      <c r="E182" s="62"/>
      <c r="F182" s="62"/>
      <c r="G182" s="62"/>
    </row>
    <row r="183" spans="1:7" ht="19.5" thickBot="1" x14ac:dyDescent="0.35">
      <c r="A183" s="75"/>
      <c r="B183" s="75" t="s">
        <v>362</v>
      </c>
      <c r="C183" s="101">
        <f>+C181+C182</f>
        <v>8079.0455555555545</v>
      </c>
      <c r="D183" s="62"/>
      <c r="E183" s="62"/>
      <c r="F183" s="62"/>
      <c r="G183" s="62"/>
    </row>
    <row r="190" spans="1:7" ht="15.75" thickBot="1" x14ac:dyDescent="0.3"/>
    <row r="191" spans="1:7" s="105" customFormat="1" ht="6.75" customHeight="1" thickBot="1" x14ac:dyDescent="0.3">
      <c r="A191" s="104"/>
    </row>
    <row r="195" spans="1:7" ht="15.75" thickBot="1" x14ac:dyDescent="0.3">
      <c r="A195" s="111" t="s">
        <v>412</v>
      </c>
      <c r="B195" s="111"/>
      <c r="C195" s="111"/>
      <c r="D195" s="111"/>
      <c r="E195" s="111"/>
      <c r="F195" s="111"/>
      <c r="G195" s="111"/>
    </row>
    <row r="196" spans="1:7" x14ac:dyDescent="0.25">
      <c r="A196" s="112" t="s">
        <v>218</v>
      </c>
      <c r="B196" s="114" t="s">
        <v>295</v>
      </c>
      <c r="C196" s="114" t="s">
        <v>296</v>
      </c>
      <c r="D196" s="116" t="s">
        <v>297</v>
      </c>
      <c r="E196" s="114" t="s">
        <v>298</v>
      </c>
      <c r="F196" s="119" t="s">
        <v>299</v>
      </c>
      <c r="G196" s="114" t="s">
        <v>300</v>
      </c>
    </row>
    <row r="197" spans="1:7" ht="15.75" thickBot="1" x14ac:dyDescent="0.3">
      <c r="A197" s="113"/>
      <c r="B197" s="115"/>
      <c r="C197" s="115"/>
      <c r="D197" s="117"/>
      <c r="E197" s="118"/>
      <c r="F197" s="120"/>
      <c r="G197" s="118"/>
    </row>
    <row r="198" spans="1:7" ht="16.5" thickBot="1" x14ac:dyDescent="0.3">
      <c r="A198" s="54" t="s">
        <v>234</v>
      </c>
      <c r="C198" s="56" t="s">
        <v>302</v>
      </c>
      <c r="D198" s="57" t="s">
        <v>303</v>
      </c>
      <c r="E198" s="58" t="s">
        <v>304</v>
      </c>
      <c r="F198" s="59" t="s">
        <v>413</v>
      </c>
      <c r="G198" s="60" t="s">
        <v>347</v>
      </c>
    </row>
    <row r="199" spans="1:7" ht="16.5" thickBot="1" x14ac:dyDescent="0.3">
      <c r="A199" s="61" t="s">
        <v>308</v>
      </c>
      <c r="B199" s="55"/>
      <c r="C199" s="56" t="s">
        <v>302</v>
      </c>
      <c r="D199" s="62"/>
      <c r="E199" s="58" t="s">
        <v>309</v>
      </c>
      <c r="F199" s="59" t="s">
        <v>414</v>
      </c>
      <c r="G199" s="60" t="s">
        <v>351</v>
      </c>
    </row>
    <row r="200" spans="1:7" ht="16.5" thickBot="1" x14ac:dyDescent="0.3">
      <c r="A200" s="62"/>
      <c r="B200" s="55" t="s">
        <v>348</v>
      </c>
      <c r="C200" s="85">
        <v>15469.57</v>
      </c>
      <c r="D200" s="62"/>
      <c r="E200" s="58" t="s">
        <v>315</v>
      </c>
      <c r="F200" s="59" t="s">
        <v>433</v>
      </c>
      <c r="G200" s="60" t="s">
        <v>427</v>
      </c>
    </row>
    <row r="201" spans="1:7" ht="16.5" thickBot="1" x14ac:dyDescent="0.3">
      <c r="A201" s="62"/>
      <c r="B201" s="55"/>
      <c r="C201" s="86">
        <v>15469.57</v>
      </c>
      <c r="D201" s="62"/>
      <c r="E201" s="58" t="s">
        <v>318</v>
      </c>
      <c r="F201" s="59"/>
      <c r="G201" s="60"/>
    </row>
    <row r="202" spans="1:7" ht="16.5" thickBot="1" x14ac:dyDescent="0.3">
      <c r="A202" s="62"/>
      <c r="B202" s="55"/>
      <c r="C202" s="86">
        <v>15469.57</v>
      </c>
      <c r="D202" s="62"/>
      <c r="E202" s="70" t="s">
        <v>321</v>
      </c>
      <c r="F202" s="59"/>
      <c r="G202" s="60"/>
    </row>
    <row r="203" spans="1:7" ht="16.5" thickBot="1" x14ac:dyDescent="0.3">
      <c r="A203" s="62"/>
      <c r="B203" s="55"/>
      <c r="C203" s="86">
        <v>15469.57</v>
      </c>
      <c r="D203" s="72" t="s">
        <v>325</v>
      </c>
      <c r="E203" s="73" t="s">
        <v>326</v>
      </c>
      <c r="F203" s="107"/>
      <c r="G203" s="60"/>
    </row>
    <row r="204" spans="1:7" ht="16.5" thickBot="1" x14ac:dyDescent="0.3">
      <c r="A204" s="62"/>
      <c r="B204" s="55"/>
      <c r="C204" s="86">
        <v>15469.57</v>
      </c>
      <c r="D204" s="62"/>
      <c r="E204" s="58" t="s">
        <v>329</v>
      </c>
      <c r="F204" s="74"/>
      <c r="G204" s="60"/>
    </row>
    <row r="205" spans="1:7" ht="16.5" thickBot="1" x14ac:dyDescent="0.3">
      <c r="A205" s="62"/>
      <c r="B205" s="62"/>
      <c r="C205" s="86">
        <v>15469.57</v>
      </c>
      <c r="D205" s="62"/>
      <c r="E205" s="58" t="s">
        <v>332</v>
      </c>
      <c r="F205" s="74"/>
      <c r="G205" s="60"/>
    </row>
    <row r="206" spans="1:7" ht="16.5" thickBot="1" x14ac:dyDescent="0.3">
      <c r="A206" s="62"/>
      <c r="B206" s="62"/>
      <c r="C206" s="86">
        <v>15469.57</v>
      </c>
      <c r="D206" s="62"/>
      <c r="E206" s="58" t="s">
        <v>335</v>
      </c>
      <c r="F206" s="74"/>
      <c r="G206" s="60"/>
    </row>
    <row r="207" spans="1:7" ht="16.5" thickBot="1" x14ac:dyDescent="0.3">
      <c r="A207" s="62"/>
      <c r="B207" s="62"/>
      <c r="C207" s="86">
        <v>15469.57</v>
      </c>
      <c r="D207" s="79" t="s">
        <v>338</v>
      </c>
      <c r="E207" s="58" t="s">
        <v>339</v>
      </c>
      <c r="F207" s="80"/>
      <c r="G207" s="60"/>
    </row>
    <row r="208" spans="1:7" ht="16.5" thickBot="1" x14ac:dyDescent="0.3">
      <c r="A208" s="62"/>
      <c r="B208" s="62"/>
      <c r="C208" s="86">
        <v>15469.57</v>
      </c>
      <c r="D208" s="62"/>
      <c r="E208" s="70" t="s">
        <v>342</v>
      </c>
      <c r="F208" s="80"/>
      <c r="G208" s="60"/>
    </row>
    <row r="209" spans="1:7" ht="16.5" thickBot="1" x14ac:dyDescent="0.3">
      <c r="A209" s="62"/>
      <c r="B209" s="62"/>
      <c r="C209" s="86">
        <v>15469.57</v>
      </c>
      <c r="D209" s="62"/>
      <c r="E209" s="84" t="s">
        <v>345</v>
      </c>
      <c r="F209" s="80"/>
      <c r="G209" s="60"/>
    </row>
    <row r="210" spans="1:7" ht="16.5" thickBot="1" x14ac:dyDescent="0.3">
      <c r="A210" s="62"/>
      <c r="B210" s="62"/>
      <c r="C210" s="86">
        <v>15469.57</v>
      </c>
      <c r="D210" s="62"/>
      <c r="E210" s="58" t="s">
        <v>349</v>
      </c>
      <c r="F210" s="80"/>
      <c r="G210" s="60"/>
    </row>
    <row r="211" spans="1:7" ht="16.5" thickBot="1" x14ac:dyDescent="0.3">
      <c r="A211" s="62"/>
      <c r="B211" s="62"/>
      <c r="C211" s="86">
        <v>15469.57</v>
      </c>
      <c r="D211" s="62"/>
      <c r="E211" s="58" t="s">
        <v>353</v>
      </c>
      <c r="F211" s="80"/>
      <c r="G211" s="60"/>
    </row>
    <row r="212" spans="1:7" ht="16.5" thickBot="1" x14ac:dyDescent="0.3">
      <c r="A212" s="62"/>
      <c r="B212" s="62"/>
      <c r="C212" s="86"/>
      <c r="D212" s="62"/>
      <c r="E212" s="70"/>
      <c r="F212" s="80"/>
      <c r="G212" s="89"/>
    </row>
    <row r="213" spans="1:7" ht="15.75" x14ac:dyDescent="0.25">
      <c r="A213" s="62"/>
      <c r="B213" s="62"/>
      <c r="C213" s="92">
        <f>SUM(C198:C212)</f>
        <v>185634.84000000005</v>
      </c>
      <c r="D213" s="62"/>
      <c r="E213" s="62"/>
      <c r="F213" s="62"/>
      <c r="G213" s="62"/>
    </row>
    <row r="214" spans="1:7" ht="15.75" x14ac:dyDescent="0.25">
      <c r="A214" s="62"/>
      <c r="B214" s="62"/>
      <c r="C214" s="92"/>
      <c r="D214" s="62"/>
      <c r="E214" s="62"/>
      <c r="F214" s="62"/>
      <c r="G214" s="62"/>
    </row>
    <row r="215" spans="1:7" x14ac:dyDescent="0.25">
      <c r="C215" s="94"/>
    </row>
    <row r="216" spans="1:7" ht="15.75" x14ac:dyDescent="0.25">
      <c r="B216" s="95"/>
      <c r="C216" s="96">
        <f>'DATOS ALUMNOS'!G28</f>
        <v>20432</v>
      </c>
      <c r="D216" s="62"/>
      <c r="E216" s="62"/>
      <c r="F216" s="62"/>
      <c r="G216" s="62"/>
    </row>
    <row r="217" spans="1:7" x14ac:dyDescent="0.25">
      <c r="B217" s="53" t="s">
        <v>357</v>
      </c>
      <c r="C217" s="93">
        <f>+C216-C200</f>
        <v>4962.43</v>
      </c>
      <c r="D217" s="62"/>
      <c r="E217" s="62"/>
      <c r="F217" s="62"/>
      <c r="G217" s="62"/>
    </row>
    <row r="218" spans="1:7" x14ac:dyDescent="0.25">
      <c r="B218" s="53" t="s">
        <v>358</v>
      </c>
      <c r="C218" s="98">
        <f>C217/1.08</f>
        <v>4594.8425925925922</v>
      </c>
      <c r="D218" s="62"/>
      <c r="E218" s="62"/>
      <c r="F218" s="62"/>
      <c r="G218" s="62"/>
    </row>
    <row r="219" spans="1:7" ht="15.75" thickBot="1" x14ac:dyDescent="0.3">
      <c r="B219" s="53" t="s">
        <v>360</v>
      </c>
      <c r="C219" s="98">
        <f>+C218*0.16</f>
        <v>735.17481481481479</v>
      </c>
      <c r="D219" s="62"/>
      <c r="E219" s="62"/>
      <c r="F219" s="62"/>
      <c r="G219" s="62"/>
    </row>
    <row r="220" spans="1:7" ht="19.5" thickBot="1" x14ac:dyDescent="0.35">
      <c r="A220" s="75"/>
      <c r="B220" s="75" t="s">
        <v>362</v>
      </c>
      <c r="C220" s="101">
        <f>+C218+C219</f>
        <v>5330.0174074074066</v>
      </c>
      <c r="D220" s="62"/>
      <c r="E220" s="62"/>
      <c r="F220" s="62"/>
      <c r="G220" s="62"/>
    </row>
    <row r="226" spans="1:7" ht="15.75" thickBot="1" x14ac:dyDescent="0.3"/>
    <row r="227" spans="1:7" s="105" customFormat="1" ht="6.75" customHeight="1" thickBot="1" x14ac:dyDescent="0.3">
      <c r="A227" s="104"/>
    </row>
    <row r="231" spans="1:7" ht="15.75" thickBot="1" x14ac:dyDescent="0.3">
      <c r="A231" s="111" t="s">
        <v>415</v>
      </c>
      <c r="B231" s="111"/>
      <c r="C231" s="111"/>
      <c r="D231" s="111"/>
      <c r="E231" s="111"/>
      <c r="F231" s="111"/>
      <c r="G231" s="111"/>
    </row>
    <row r="232" spans="1:7" x14ac:dyDescent="0.25">
      <c r="A232" s="112" t="s">
        <v>218</v>
      </c>
      <c r="B232" s="114" t="s">
        <v>295</v>
      </c>
      <c r="C232" s="114" t="s">
        <v>296</v>
      </c>
      <c r="D232" s="116" t="s">
        <v>297</v>
      </c>
      <c r="E232" s="114" t="s">
        <v>298</v>
      </c>
      <c r="F232" s="119" t="s">
        <v>299</v>
      </c>
      <c r="G232" s="114" t="s">
        <v>300</v>
      </c>
    </row>
    <row r="233" spans="1:7" ht="15.75" thickBot="1" x14ac:dyDescent="0.3">
      <c r="A233" s="113"/>
      <c r="B233" s="115"/>
      <c r="C233" s="115"/>
      <c r="D233" s="117"/>
      <c r="E233" s="118"/>
      <c r="F233" s="120"/>
      <c r="G233" s="118"/>
    </row>
    <row r="234" spans="1:7" ht="16.5" thickBot="1" x14ac:dyDescent="0.3">
      <c r="A234" s="54" t="s">
        <v>241</v>
      </c>
      <c r="C234" s="56" t="s">
        <v>302</v>
      </c>
      <c r="D234" s="57" t="s">
        <v>303</v>
      </c>
      <c r="E234" s="58" t="s">
        <v>304</v>
      </c>
      <c r="F234" s="59" t="s">
        <v>316</v>
      </c>
      <c r="G234" s="60" t="s">
        <v>347</v>
      </c>
    </row>
    <row r="235" spans="1:7" ht="16.5" thickBot="1" x14ac:dyDescent="0.3">
      <c r="A235" s="61" t="s">
        <v>308</v>
      </c>
      <c r="B235" s="55" t="s">
        <v>348</v>
      </c>
      <c r="C235" s="56" t="s">
        <v>302</v>
      </c>
      <c r="D235" s="62"/>
      <c r="E235" s="58" t="s">
        <v>309</v>
      </c>
      <c r="F235" s="59" t="s">
        <v>416</v>
      </c>
      <c r="G235" s="60" t="s">
        <v>351</v>
      </c>
    </row>
    <row r="236" spans="1:7" ht="16.5" thickBot="1" x14ac:dyDescent="0.3">
      <c r="A236" s="62"/>
      <c r="B236" s="55" t="s">
        <v>348</v>
      </c>
      <c r="C236" s="85">
        <v>16800</v>
      </c>
      <c r="D236" s="62"/>
      <c r="E236" s="58" t="s">
        <v>315</v>
      </c>
      <c r="F236" s="59" t="s">
        <v>434</v>
      </c>
      <c r="G236" s="60" t="s">
        <v>427</v>
      </c>
    </row>
    <row r="237" spans="1:7" ht="16.5" thickBot="1" x14ac:dyDescent="0.3">
      <c r="A237" s="62"/>
      <c r="B237" s="55"/>
      <c r="C237" s="86">
        <v>16800</v>
      </c>
      <c r="D237" s="62"/>
      <c r="E237" s="58" t="s">
        <v>318</v>
      </c>
      <c r="F237" s="59"/>
      <c r="G237" s="60"/>
    </row>
    <row r="238" spans="1:7" ht="16.5" thickBot="1" x14ac:dyDescent="0.3">
      <c r="A238" s="62"/>
      <c r="B238" s="55"/>
      <c r="C238" s="86">
        <v>16800</v>
      </c>
      <c r="D238" s="62"/>
      <c r="E238" s="70" t="s">
        <v>321</v>
      </c>
      <c r="F238" s="59"/>
      <c r="G238" s="60"/>
    </row>
    <row r="239" spans="1:7" ht="16.5" thickBot="1" x14ac:dyDescent="0.3">
      <c r="A239" s="62"/>
      <c r="B239" s="55"/>
      <c r="C239" s="86">
        <v>16800</v>
      </c>
      <c r="D239" s="72" t="s">
        <v>325</v>
      </c>
      <c r="E239" s="73" t="s">
        <v>326</v>
      </c>
      <c r="F239" s="107"/>
      <c r="G239" s="60"/>
    </row>
    <row r="240" spans="1:7" ht="16.5" thickBot="1" x14ac:dyDescent="0.3">
      <c r="A240" s="62"/>
      <c r="B240" s="55"/>
      <c r="C240" s="86">
        <v>16800</v>
      </c>
      <c r="D240" s="62"/>
      <c r="E240" s="58" t="s">
        <v>329</v>
      </c>
      <c r="F240" s="74"/>
      <c r="G240" s="60"/>
    </row>
    <row r="241" spans="1:7" ht="16.5" thickBot="1" x14ac:dyDescent="0.3">
      <c r="A241" s="62"/>
      <c r="B241" s="62"/>
      <c r="C241" s="86">
        <v>16800</v>
      </c>
      <c r="D241" s="62"/>
      <c r="E241" s="58" t="s">
        <v>332</v>
      </c>
      <c r="F241" s="74"/>
      <c r="G241" s="60"/>
    </row>
    <row r="242" spans="1:7" ht="16.5" thickBot="1" x14ac:dyDescent="0.3">
      <c r="A242" s="62"/>
      <c r="B242" s="62"/>
      <c r="C242" s="86">
        <v>16800</v>
      </c>
      <c r="D242" s="62"/>
      <c r="E242" s="58" t="s">
        <v>335</v>
      </c>
      <c r="F242" s="74"/>
      <c r="G242" s="60"/>
    </row>
    <row r="243" spans="1:7" ht="16.5" thickBot="1" x14ac:dyDescent="0.3">
      <c r="A243" s="62"/>
      <c r="B243" s="62"/>
      <c r="C243" s="86">
        <v>16800</v>
      </c>
      <c r="D243" s="79" t="s">
        <v>338</v>
      </c>
      <c r="E243" s="58" t="s">
        <v>339</v>
      </c>
      <c r="F243" s="80"/>
      <c r="G243" s="60"/>
    </row>
    <row r="244" spans="1:7" ht="16.5" thickBot="1" x14ac:dyDescent="0.3">
      <c r="A244" s="62"/>
      <c r="B244" s="62"/>
      <c r="C244" s="86">
        <v>16800</v>
      </c>
      <c r="D244" s="62"/>
      <c r="E244" s="70" t="s">
        <v>342</v>
      </c>
      <c r="F244" s="80"/>
      <c r="G244" s="60"/>
    </row>
    <row r="245" spans="1:7" ht="16.5" thickBot="1" x14ac:dyDescent="0.3">
      <c r="A245" s="62"/>
      <c r="B245" s="62"/>
      <c r="C245" s="86">
        <v>16800</v>
      </c>
      <c r="D245" s="62"/>
      <c r="E245" s="84" t="s">
        <v>345</v>
      </c>
      <c r="F245" s="80"/>
      <c r="G245" s="60"/>
    </row>
    <row r="246" spans="1:7" ht="16.5" thickBot="1" x14ac:dyDescent="0.3">
      <c r="A246" s="62"/>
      <c r="B246" s="62"/>
      <c r="C246" s="86">
        <v>16800</v>
      </c>
      <c r="D246" s="62"/>
      <c r="E246" s="58" t="s">
        <v>349</v>
      </c>
      <c r="F246" s="80"/>
      <c r="G246" s="60"/>
    </row>
    <row r="247" spans="1:7" ht="16.5" thickBot="1" x14ac:dyDescent="0.3">
      <c r="A247" s="62"/>
      <c r="B247" s="62"/>
      <c r="C247" s="86">
        <v>16800</v>
      </c>
      <c r="D247" s="62"/>
      <c r="E247" s="58" t="s">
        <v>353</v>
      </c>
      <c r="F247" s="80"/>
      <c r="G247" s="60"/>
    </row>
    <row r="248" spans="1:7" ht="16.5" thickBot="1" x14ac:dyDescent="0.3">
      <c r="A248" s="62"/>
      <c r="B248" s="62"/>
      <c r="C248" s="86"/>
      <c r="D248" s="62"/>
      <c r="E248" s="70"/>
      <c r="F248" s="80"/>
      <c r="G248" s="89"/>
    </row>
    <row r="249" spans="1:7" ht="15.75" x14ac:dyDescent="0.25">
      <c r="A249" s="62"/>
      <c r="B249" s="62"/>
      <c r="C249" s="92">
        <f>SUM(C234:C248)</f>
        <v>201600</v>
      </c>
      <c r="D249" s="62"/>
      <c r="E249" s="62"/>
      <c r="F249" s="62"/>
      <c r="G249" s="62"/>
    </row>
    <row r="250" spans="1:7" ht="15.75" x14ac:dyDescent="0.25">
      <c r="A250" s="62"/>
      <c r="B250" s="62"/>
      <c r="C250" s="92"/>
      <c r="D250" s="62"/>
      <c r="E250" s="62"/>
      <c r="F250" s="62"/>
      <c r="G250" s="62"/>
    </row>
    <row r="251" spans="1:7" x14ac:dyDescent="0.25">
      <c r="C251" s="94"/>
    </row>
    <row r="252" spans="1:7" ht="15.75" x14ac:dyDescent="0.25">
      <c r="B252" s="95"/>
      <c r="C252" s="96">
        <f>'DATOS ALUMNOS'!G78</f>
        <v>14346</v>
      </c>
      <c r="D252" s="62"/>
      <c r="E252" s="62"/>
      <c r="F252" s="62"/>
      <c r="G252" s="62"/>
    </row>
    <row r="253" spans="1:7" x14ac:dyDescent="0.25">
      <c r="B253" s="53" t="s">
        <v>357</v>
      </c>
      <c r="C253" s="93">
        <f>+C252-C236</f>
        <v>-2454</v>
      </c>
      <c r="D253" s="62"/>
      <c r="E253" s="62"/>
      <c r="F253" s="62"/>
      <c r="G253" s="62"/>
    </row>
    <row r="254" spans="1:7" x14ac:dyDescent="0.25">
      <c r="B254" s="53" t="s">
        <v>358</v>
      </c>
      <c r="C254" s="98">
        <f>C253/1.08</f>
        <v>-2272.2222222222222</v>
      </c>
      <c r="D254" s="62"/>
      <c r="E254" s="62"/>
      <c r="F254" s="62"/>
      <c r="G254" s="62"/>
    </row>
    <row r="255" spans="1:7" ht="15.75" thickBot="1" x14ac:dyDescent="0.3">
      <c r="B255" s="53" t="s">
        <v>360</v>
      </c>
      <c r="C255" s="98">
        <f>+C254*0.16</f>
        <v>-363.55555555555554</v>
      </c>
      <c r="D255" s="62"/>
      <c r="E255" s="62"/>
      <c r="F255" s="62"/>
      <c r="G255" s="62"/>
    </row>
    <row r="256" spans="1:7" ht="19.5" thickBot="1" x14ac:dyDescent="0.35">
      <c r="A256" s="75"/>
      <c r="B256" s="75" t="s">
        <v>362</v>
      </c>
      <c r="C256" s="101">
        <f>+C254+C255</f>
        <v>-2635.7777777777778</v>
      </c>
      <c r="D256" s="62"/>
      <c r="E256" s="62"/>
      <c r="F256" s="62"/>
      <c r="G256" s="62"/>
    </row>
    <row r="261" spans="1:7" ht="15.75" thickBot="1" x14ac:dyDescent="0.3"/>
    <row r="262" spans="1:7" s="105" customFormat="1" ht="6.75" customHeight="1" thickBot="1" x14ac:dyDescent="0.3">
      <c r="A262" s="104"/>
    </row>
    <row r="266" spans="1:7" ht="15.75" thickBot="1" x14ac:dyDescent="0.3">
      <c r="A266" s="111" t="s">
        <v>417</v>
      </c>
      <c r="B266" s="111"/>
      <c r="C266" s="111"/>
      <c r="D266" s="111"/>
      <c r="E266" s="111"/>
      <c r="F266" s="111"/>
      <c r="G266" s="111"/>
    </row>
    <row r="267" spans="1:7" x14ac:dyDescent="0.25">
      <c r="A267" s="112" t="s">
        <v>218</v>
      </c>
      <c r="B267" s="114" t="s">
        <v>295</v>
      </c>
      <c r="C267" s="114" t="s">
        <v>296</v>
      </c>
      <c r="D267" s="116" t="s">
        <v>297</v>
      </c>
      <c r="E267" s="114" t="s">
        <v>298</v>
      </c>
      <c r="F267" s="119" t="s">
        <v>299</v>
      </c>
      <c r="G267" s="114" t="s">
        <v>300</v>
      </c>
    </row>
    <row r="268" spans="1:7" ht="15.75" thickBot="1" x14ac:dyDescent="0.3">
      <c r="A268" s="113"/>
      <c r="B268" s="115"/>
      <c r="C268" s="115"/>
      <c r="D268" s="117"/>
      <c r="E268" s="118"/>
      <c r="F268" s="120"/>
      <c r="G268" s="118"/>
    </row>
    <row r="269" spans="1:7" ht="16.5" thickBot="1" x14ac:dyDescent="0.3">
      <c r="A269" s="54" t="s">
        <v>256</v>
      </c>
      <c r="C269" s="56" t="s">
        <v>302</v>
      </c>
      <c r="D269" s="57" t="s">
        <v>303</v>
      </c>
      <c r="E269" s="58" t="s">
        <v>304</v>
      </c>
      <c r="F269" s="59" t="s">
        <v>418</v>
      </c>
      <c r="G269" s="60" t="s">
        <v>347</v>
      </c>
    </row>
    <row r="270" spans="1:7" ht="16.5" thickBot="1" x14ac:dyDescent="0.3">
      <c r="A270" s="61" t="s">
        <v>308</v>
      </c>
      <c r="B270" s="55"/>
      <c r="C270" s="56" t="s">
        <v>302</v>
      </c>
      <c r="D270" s="62"/>
      <c r="E270" s="58" t="s">
        <v>309</v>
      </c>
      <c r="F270" s="59" t="s">
        <v>419</v>
      </c>
      <c r="G270" s="60" t="s">
        <v>351</v>
      </c>
    </row>
    <row r="271" spans="1:7" ht="16.5" thickBot="1" x14ac:dyDescent="0.3">
      <c r="A271" s="62"/>
      <c r="B271" s="55" t="s">
        <v>348</v>
      </c>
      <c r="C271" s="85">
        <v>2823.81</v>
      </c>
      <c r="D271" s="62"/>
      <c r="E271" s="58" t="s">
        <v>315</v>
      </c>
      <c r="F271" s="59" t="s">
        <v>435</v>
      </c>
      <c r="G271" s="60" t="s">
        <v>427</v>
      </c>
    </row>
    <row r="272" spans="1:7" ht="16.5" thickBot="1" x14ac:dyDescent="0.3">
      <c r="A272" s="62"/>
      <c r="B272" s="55"/>
      <c r="C272" s="86">
        <v>2823.81</v>
      </c>
      <c r="D272" s="62"/>
      <c r="E272" s="58" t="s">
        <v>318</v>
      </c>
      <c r="F272" s="59"/>
      <c r="G272" s="60"/>
    </row>
    <row r="273" spans="1:7" ht="16.5" thickBot="1" x14ac:dyDescent="0.3">
      <c r="A273" s="62"/>
      <c r="B273" s="55"/>
      <c r="C273" s="86">
        <v>2823.81</v>
      </c>
      <c r="D273" s="62"/>
      <c r="E273" s="70" t="s">
        <v>321</v>
      </c>
      <c r="F273" s="59"/>
      <c r="G273" s="60"/>
    </row>
    <row r="274" spans="1:7" ht="16.5" thickBot="1" x14ac:dyDescent="0.3">
      <c r="A274" s="62"/>
      <c r="B274" s="55"/>
      <c r="C274" s="86">
        <v>2823.81</v>
      </c>
      <c r="D274" s="72" t="s">
        <v>325</v>
      </c>
      <c r="E274" s="73" t="s">
        <v>326</v>
      </c>
      <c r="F274" s="107"/>
      <c r="G274" s="60"/>
    </row>
    <row r="275" spans="1:7" ht="16.5" thickBot="1" x14ac:dyDescent="0.3">
      <c r="A275" s="62"/>
      <c r="B275" s="55"/>
      <c r="C275" s="86">
        <v>2823.81</v>
      </c>
      <c r="D275" s="62"/>
      <c r="E275" s="58" t="s">
        <v>329</v>
      </c>
      <c r="F275" s="74"/>
      <c r="G275" s="60"/>
    </row>
    <row r="276" spans="1:7" ht="16.5" thickBot="1" x14ac:dyDescent="0.3">
      <c r="A276" s="62"/>
      <c r="B276" s="62"/>
      <c r="C276" s="86">
        <v>2823.81</v>
      </c>
      <c r="D276" s="62"/>
      <c r="E276" s="58" t="s">
        <v>332</v>
      </c>
      <c r="F276" s="74"/>
      <c r="G276" s="60"/>
    </row>
    <row r="277" spans="1:7" ht="16.5" thickBot="1" x14ac:dyDescent="0.3">
      <c r="A277" s="62"/>
      <c r="B277" s="62"/>
      <c r="C277" s="86">
        <v>2823.81</v>
      </c>
      <c r="D277" s="62"/>
      <c r="E277" s="58" t="s">
        <v>335</v>
      </c>
      <c r="F277" s="74"/>
      <c r="G277" s="60"/>
    </row>
    <row r="278" spans="1:7" ht="16.5" thickBot="1" x14ac:dyDescent="0.3">
      <c r="A278" s="62"/>
      <c r="B278" s="62"/>
      <c r="C278" s="86">
        <v>2823.81</v>
      </c>
      <c r="D278" s="79" t="s">
        <v>338</v>
      </c>
      <c r="E278" s="58" t="s">
        <v>339</v>
      </c>
      <c r="F278" s="80"/>
      <c r="G278" s="60"/>
    </row>
    <row r="279" spans="1:7" ht="16.5" thickBot="1" x14ac:dyDescent="0.3">
      <c r="A279" s="62"/>
      <c r="B279" s="62"/>
      <c r="C279" s="86">
        <v>2823.81</v>
      </c>
      <c r="D279" s="62"/>
      <c r="E279" s="70" t="s">
        <v>342</v>
      </c>
      <c r="F279" s="80"/>
      <c r="G279" s="60"/>
    </row>
    <row r="280" spans="1:7" ht="16.5" thickBot="1" x14ac:dyDescent="0.3">
      <c r="A280" s="62"/>
      <c r="B280" s="62"/>
      <c r="C280" s="86">
        <v>2823.81</v>
      </c>
      <c r="D280" s="62"/>
      <c r="E280" s="84" t="s">
        <v>345</v>
      </c>
      <c r="F280" s="80"/>
      <c r="G280" s="60"/>
    </row>
    <row r="281" spans="1:7" ht="16.5" thickBot="1" x14ac:dyDescent="0.3">
      <c r="A281" s="62"/>
      <c r="B281" s="62"/>
      <c r="C281" s="86">
        <v>2823.81</v>
      </c>
      <c r="D281" s="62"/>
      <c r="E281" s="58" t="s">
        <v>349</v>
      </c>
      <c r="F281" s="80"/>
      <c r="G281" s="60"/>
    </row>
    <row r="282" spans="1:7" ht="16.5" thickBot="1" x14ac:dyDescent="0.3">
      <c r="A282" s="62"/>
      <c r="B282" s="62"/>
      <c r="C282" s="86">
        <v>2823.81</v>
      </c>
      <c r="D282" s="62"/>
      <c r="E282" s="58" t="s">
        <v>353</v>
      </c>
      <c r="F282" s="80"/>
      <c r="G282" s="60"/>
    </row>
    <row r="283" spans="1:7" ht="16.5" thickBot="1" x14ac:dyDescent="0.3">
      <c r="A283" s="62"/>
      <c r="B283" s="62"/>
      <c r="C283" s="86"/>
      <c r="D283" s="62"/>
      <c r="E283" s="70"/>
      <c r="F283" s="80"/>
      <c r="G283" s="89"/>
    </row>
    <row r="284" spans="1:7" ht="15.75" x14ac:dyDescent="0.25">
      <c r="A284" s="62"/>
      <c r="B284" s="62"/>
      <c r="C284" s="92">
        <f>SUM(C269:C283)</f>
        <v>33885.720000000008</v>
      </c>
      <c r="D284" s="62"/>
      <c r="E284" s="62"/>
      <c r="F284" s="62"/>
      <c r="G284" s="62"/>
    </row>
    <row r="285" spans="1:7" ht="15.75" x14ac:dyDescent="0.25">
      <c r="A285" s="62"/>
      <c r="B285" s="62"/>
      <c r="C285" s="92"/>
      <c r="D285" s="62"/>
      <c r="E285" s="62"/>
      <c r="F285" s="62"/>
      <c r="G285" s="62"/>
    </row>
    <row r="286" spans="1:7" x14ac:dyDescent="0.25">
      <c r="C286" s="94"/>
    </row>
    <row r="287" spans="1:7" ht="15.75" x14ac:dyDescent="0.25">
      <c r="B287" s="95"/>
      <c r="C287" s="96">
        <f>'DATOS ALUMNOS'!G45</f>
        <v>6100</v>
      </c>
      <c r="D287" s="62"/>
      <c r="E287" s="62"/>
      <c r="F287" s="62"/>
      <c r="G287" s="62"/>
    </row>
    <row r="288" spans="1:7" x14ac:dyDescent="0.25">
      <c r="B288" s="53" t="s">
        <v>357</v>
      </c>
      <c r="C288" s="93">
        <f>+C287-C271</f>
        <v>3276.19</v>
      </c>
      <c r="D288" s="62"/>
      <c r="E288" s="62"/>
      <c r="F288" s="62"/>
      <c r="G288" s="62"/>
    </row>
    <row r="289" spans="1:7" x14ac:dyDescent="0.25">
      <c r="B289" s="53" t="s">
        <v>358</v>
      </c>
      <c r="C289" s="98">
        <f>C288/1.08</f>
        <v>3033.5092592592591</v>
      </c>
      <c r="D289" s="62"/>
      <c r="E289" s="62"/>
      <c r="F289" s="62"/>
      <c r="G289" s="62"/>
    </row>
    <row r="290" spans="1:7" ht="15.75" thickBot="1" x14ac:dyDescent="0.3">
      <c r="B290" s="53" t="s">
        <v>360</v>
      </c>
      <c r="C290" s="98">
        <f>+C289*0.16</f>
        <v>485.36148148148146</v>
      </c>
      <c r="D290" s="62"/>
      <c r="E290" s="62"/>
      <c r="F290" s="62"/>
      <c r="G290" s="62"/>
    </row>
    <row r="291" spans="1:7" ht="19.5" thickBot="1" x14ac:dyDescent="0.35">
      <c r="A291" s="75"/>
      <c r="B291" s="75" t="s">
        <v>362</v>
      </c>
      <c r="C291" s="101">
        <f>+C289+C290</f>
        <v>3518.8707407407405</v>
      </c>
      <c r="D291" s="62"/>
      <c r="E291" s="62"/>
      <c r="F291" s="62"/>
      <c r="G291" s="62"/>
    </row>
    <row r="297" spans="1:7" ht="14.25" customHeight="1" thickBot="1" x14ac:dyDescent="0.3"/>
    <row r="298" spans="1:7" s="105" customFormat="1" ht="6.75" customHeight="1" thickBot="1" x14ac:dyDescent="0.3">
      <c r="A298" s="104"/>
    </row>
    <row r="302" spans="1:7" ht="15.75" thickBot="1" x14ac:dyDescent="0.3">
      <c r="A302" s="111" t="s">
        <v>420</v>
      </c>
      <c r="B302" s="111"/>
      <c r="C302" s="111"/>
      <c r="D302" s="111"/>
      <c r="E302" s="111"/>
      <c r="F302" s="111"/>
      <c r="G302" s="111"/>
    </row>
    <row r="303" spans="1:7" x14ac:dyDescent="0.25">
      <c r="A303" s="112" t="s">
        <v>218</v>
      </c>
      <c r="B303" s="114" t="s">
        <v>295</v>
      </c>
      <c r="C303" s="114" t="s">
        <v>296</v>
      </c>
      <c r="D303" s="116" t="s">
        <v>297</v>
      </c>
      <c r="E303" s="114" t="s">
        <v>298</v>
      </c>
      <c r="F303" s="119" t="s">
        <v>299</v>
      </c>
      <c r="G303" s="114" t="s">
        <v>300</v>
      </c>
    </row>
    <row r="304" spans="1:7" ht="15.75" thickBot="1" x14ac:dyDescent="0.3">
      <c r="A304" s="113"/>
      <c r="B304" s="115"/>
      <c r="C304" s="115"/>
      <c r="D304" s="117"/>
      <c r="E304" s="118"/>
      <c r="F304" s="120"/>
      <c r="G304" s="118"/>
    </row>
    <row r="305" spans="1:7" ht="16.5" thickBot="1" x14ac:dyDescent="0.3">
      <c r="A305" s="54" t="s">
        <v>245</v>
      </c>
      <c r="C305" s="56" t="s">
        <v>302</v>
      </c>
      <c r="D305" s="57" t="s">
        <v>303</v>
      </c>
      <c r="E305" s="58" t="s">
        <v>304</v>
      </c>
      <c r="F305" s="59" t="s">
        <v>421</v>
      </c>
      <c r="G305" s="60" t="s">
        <v>347</v>
      </c>
    </row>
    <row r="306" spans="1:7" ht="16.5" thickBot="1" x14ac:dyDescent="0.3">
      <c r="A306" s="61" t="s">
        <v>308</v>
      </c>
      <c r="B306" s="55"/>
      <c r="C306" s="56" t="s">
        <v>302</v>
      </c>
      <c r="D306" s="62"/>
      <c r="E306" s="58" t="s">
        <v>309</v>
      </c>
      <c r="F306" s="59" t="s">
        <v>422</v>
      </c>
      <c r="G306" s="60" t="s">
        <v>351</v>
      </c>
    </row>
    <row r="307" spans="1:7" ht="16.5" thickBot="1" x14ac:dyDescent="0.3">
      <c r="A307" s="62"/>
      <c r="B307" s="55" t="s">
        <v>348</v>
      </c>
      <c r="C307" s="85">
        <v>8086.36</v>
      </c>
      <c r="D307" s="62"/>
      <c r="E307" s="58" t="s">
        <v>315</v>
      </c>
      <c r="F307" s="59" t="s">
        <v>432</v>
      </c>
      <c r="G307" s="60" t="s">
        <v>427</v>
      </c>
    </row>
    <row r="308" spans="1:7" ht="16.5" thickBot="1" x14ac:dyDescent="0.3">
      <c r="A308" s="62"/>
      <c r="B308" s="55"/>
      <c r="C308" s="86">
        <v>8086.36</v>
      </c>
      <c r="D308" s="62"/>
      <c r="E308" s="58" t="s">
        <v>318</v>
      </c>
      <c r="F308" s="59"/>
      <c r="G308" s="60"/>
    </row>
    <row r="309" spans="1:7" ht="16.5" thickBot="1" x14ac:dyDescent="0.3">
      <c r="A309" s="62"/>
      <c r="B309" s="55"/>
      <c r="C309" s="86">
        <v>8086.36</v>
      </c>
      <c r="D309" s="62"/>
      <c r="E309" s="70" t="s">
        <v>321</v>
      </c>
      <c r="F309" s="59"/>
      <c r="G309" s="60"/>
    </row>
    <row r="310" spans="1:7" ht="16.5" thickBot="1" x14ac:dyDescent="0.3">
      <c r="A310" s="62"/>
      <c r="B310" s="55"/>
      <c r="C310" s="86">
        <v>8086.36</v>
      </c>
      <c r="D310" s="72" t="s">
        <v>325</v>
      </c>
      <c r="E310" s="73" t="s">
        <v>326</v>
      </c>
      <c r="F310" s="107"/>
      <c r="G310" s="60"/>
    </row>
    <row r="311" spans="1:7" ht="16.5" thickBot="1" x14ac:dyDescent="0.3">
      <c r="A311" s="62"/>
      <c r="B311" s="55"/>
      <c r="C311" s="86">
        <v>8086.36</v>
      </c>
      <c r="D311" s="62"/>
      <c r="E311" s="58" t="s">
        <v>329</v>
      </c>
      <c r="F311" s="74"/>
      <c r="G311" s="60"/>
    </row>
    <row r="312" spans="1:7" ht="16.5" thickBot="1" x14ac:dyDescent="0.3">
      <c r="A312" s="62"/>
      <c r="B312" s="62"/>
      <c r="C312" s="86">
        <v>8086.36</v>
      </c>
      <c r="D312" s="62"/>
      <c r="E312" s="58" t="s">
        <v>332</v>
      </c>
      <c r="F312" s="74"/>
      <c r="G312" s="60"/>
    </row>
    <row r="313" spans="1:7" ht="16.5" thickBot="1" x14ac:dyDescent="0.3">
      <c r="A313" s="62"/>
      <c r="B313" s="62"/>
      <c r="C313" s="86">
        <v>8086.36</v>
      </c>
      <c r="D313" s="62"/>
      <c r="E313" s="58" t="s">
        <v>335</v>
      </c>
      <c r="F313" s="74"/>
      <c r="G313" s="60"/>
    </row>
    <row r="314" spans="1:7" ht="16.5" thickBot="1" x14ac:dyDescent="0.3">
      <c r="A314" s="62"/>
      <c r="B314" s="62"/>
      <c r="C314" s="86">
        <v>8086.36</v>
      </c>
      <c r="D314" s="79" t="s">
        <v>338</v>
      </c>
      <c r="E314" s="58" t="s">
        <v>339</v>
      </c>
      <c r="F314" s="80"/>
      <c r="G314" s="60"/>
    </row>
    <row r="315" spans="1:7" ht="16.5" thickBot="1" x14ac:dyDescent="0.3">
      <c r="A315" s="62"/>
      <c r="B315" s="62"/>
      <c r="C315" s="86">
        <v>8086.36</v>
      </c>
      <c r="D315" s="62"/>
      <c r="E315" s="70" t="s">
        <v>342</v>
      </c>
      <c r="F315" s="80"/>
      <c r="G315" s="60"/>
    </row>
    <row r="316" spans="1:7" ht="16.5" thickBot="1" x14ac:dyDescent="0.3">
      <c r="A316" s="62"/>
      <c r="B316" s="62"/>
      <c r="C316" s="86">
        <v>8086.36</v>
      </c>
      <c r="D316" s="62"/>
      <c r="E316" s="84" t="s">
        <v>345</v>
      </c>
      <c r="F316" s="80"/>
      <c r="G316" s="60"/>
    </row>
    <row r="317" spans="1:7" ht="16.5" thickBot="1" x14ac:dyDescent="0.3">
      <c r="A317" s="62"/>
      <c r="B317" s="62"/>
      <c r="C317" s="86">
        <v>8086.36</v>
      </c>
      <c r="D317" s="62"/>
      <c r="E317" s="58" t="s">
        <v>349</v>
      </c>
      <c r="F317" s="80"/>
      <c r="G317" s="60"/>
    </row>
    <row r="318" spans="1:7" ht="16.5" thickBot="1" x14ac:dyDescent="0.3">
      <c r="A318" s="62"/>
      <c r="B318" s="62"/>
      <c r="C318" s="86">
        <v>8086.36</v>
      </c>
      <c r="D318" s="62"/>
      <c r="E318" s="58" t="s">
        <v>353</v>
      </c>
      <c r="F318" s="80"/>
      <c r="G318" s="60"/>
    </row>
    <row r="319" spans="1:7" ht="16.5" thickBot="1" x14ac:dyDescent="0.3">
      <c r="A319" s="62"/>
      <c r="B319" s="62"/>
      <c r="C319" s="86"/>
      <c r="D319" s="62"/>
      <c r="E319" s="70"/>
      <c r="F319" s="80"/>
      <c r="G319" s="89"/>
    </row>
    <row r="320" spans="1:7" ht="15.75" x14ac:dyDescent="0.25">
      <c r="A320" s="62"/>
      <c r="B320" s="62"/>
      <c r="C320" s="92">
        <f>SUM(C305:C319)</f>
        <v>97036.319999999992</v>
      </c>
      <c r="D320" s="62"/>
      <c r="E320" s="62"/>
      <c r="F320" s="62"/>
      <c r="G320" s="62"/>
    </row>
    <row r="321" spans="1:7" ht="15.75" x14ac:dyDescent="0.25">
      <c r="A321" s="62"/>
      <c r="B321" s="62"/>
      <c r="C321" s="92"/>
      <c r="D321" s="62"/>
      <c r="E321" s="62"/>
      <c r="F321" s="62"/>
      <c r="G321" s="62"/>
    </row>
    <row r="322" spans="1:7" x14ac:dyDescent="0.25">
      <c r="C322" s="94"/>
    </row>
    <row r="323" spans="1:7" ht="15.75" x14ac:dyDescent="0.25">
      <c r="B323" s="95"/>
      <c r="C323" s="96">
        <f>'DATOS ALUMNOS'!G102</f>
        <v>13100</v>
      </c>
      <c r="D323" s="62"/>
      <c r="E323" s="62"/>
      <c r="F323" s="62"/>
      <c r="G323" s="62"/>
    </row>
    <row r="324" spans="1:7" x14ac:dyDescent="0.25">
      <c r="B324" s="53" t="s">
        <v>357</v>
      </c>
      <c r="C324" s="93">
        <f>+C323-C307</f>
        <v>5013.6400000000003</v>
      </c>
      <c r="D324" s="62"/>
      <c r="E324" s="62"/>
      <c r="F324" s="62"/>
      <c r="G324" s="62"/>
    </row>
    <row r="325" spans="1:7" x14ac:dyDescent="0.25">
      <c r="B325" s="53" t="s">
        <v>358</v>
      </c>
      <c r="C325" s="98">
        <f>C324/1.08</f>
        <v>4642.2592592592591</v>
      </c>
      <c r="D325" s="62"/>
      <c r="E325" s="62"/>
      <c r="F325" s="62"/>
      <c r="G325" s="62"/>
    </row>
    <row r="326" spans="1:7" ht="15.75" thickBot="1" x14ac:dyDescent="0.3">
      <c r="B326" s="53" t="s">
        <v>360</v>
      </c>
      <c r="C326" s="98">
        <f>+C325*0.16</f>
        <v>742.7614814814815</v>
      </c>
      <c r="D326" s="62"/>
      <c r="E326" s="62"/>
      <c r="F326" s="62"/>
      <c r="G326" s="62"/>
    </row>
    <row r="327" spans="1:7" ht="19.5" thickBot="1" x14ac:dyDescent="0.35">
      <c r="A327" s="75"/>
      <c r="B327" s="75" t="s">
        <v>362</v>
      </c>
      <c r="C327" s="101">
        <f>+C325+C326</f>
        <v>5385.0207407407406</v>
      </c>
      <c r="D327" s="62"/>
      <c r="E327" s="62"/>
      <c r="F327" s="62"/>
      <c r="G327" s="62"/>
    </row>
    <row r="333" spans="1:7" ht="15.75" thickBot="1" x14ac:dyDescent="0.3"/>
    <row r="334" spans="1:7" s="105" customFormat="1" ht="6.75" customHeight="1" thickBot="1" x14ac:dyDescent="0.3">
      <c r="A334" s="104"/>
    </row>
    <row r="338" spans="1:7" ht="15.75" thickBot="1" x14ac:dyDescent="0.3">
      <c r="A338" s="111" t="s">
        <v>423</v>
      </c>
      <c r="B338" s="111"/>
      <c r="C338" s="111"/>
      <c r="D338" s="111"/>
      <c r="E338" s="111"/>
      <c r="F338" s="111"/>
      <c r="G338" s="111"/>
    </row>
    <row r="339" spans="1:7" x14ac:dyDescent="0.25">
      <c r="A339" s="112" t="s">
        <v>218</v>
      </c>
      <c r="B339" s="114" t="s">
        <v>295</v>
      </c>
      <c r="C339" s="114" t="s">
        <v>296</v>
      </c>
      <c r="D339" s="116" t="s">
        <v>297</v>
      </c>
      <c r="E339" s="114" t="s">
        <v>298</v>
      </c>
      <c r="F339" s="119" t="s">
        <v>299</v>
      </c>
      <c r="G339" s="114" t="s">
        <v>300</v>
      </c>
    </row>
    <row r="340" spans="1:7" ht="15.75" thickBot="1" x14ac:dyDescent="0.3">
      <c r="A340" s="113"/>
      <c r="B340" s="115"/>
      <c r="C340" s="115"/>
      <c r="D340" s="117"/>
      <c r="E340" s="118"/>
      <c r="F340" s="120"/>
      <c r="G340" s="118"/>
    </row>
    <row r="341" spans="1:7" ht="16.5" thickBot="1" x14ac:dyDescent="0.3">
      <c r="A341" s="54" t="s">
        <v>245</v>
      </c>
      <c r="B341" s="55"/>
      <c r="C341" s="56" t="s">
        <v>302</v>
      </c>
      <c r="D341" s="57" t="s">
        <v>303</v>
      </c>
      <c r="E341" s="58" t="s">
        <v>304</v>
      </c>
      <c r="F341" s="59" t="s">
        <v>436</v>
      </c>
      <c r="G341" s="60" t="s">
        <v>347</v>
      </c>
    </row>
    <row r="342" spans="1:7" ht="16.5" thickBot="1" x14ac:dyDescent="0.3">
      <c r="A342" s="61" t="s">
        <v>308</v>
      </c>
      <c r="B342" s="55" t="s">
        <v>348</v>
      </c>
      <c r="C342" s="85">
        <v>2280.77</v>
      </c>
      <c r="D342" s="62"/>
      <c r="E342" s="58" t="s">
        <v>309</v>
      </c>
      <c r="F342" s="59" t="s">
        <v>437</v>
      </c>
      <c r="G342" s="60" t="s">
        <v>351</v>
      </c>
    </row>
    <row r="343" spans="1:7" ht="16.5" thickBot="1" x14ac:dyDescent="0.3">
      <c r="A343" s="62"/>
      <c r="B343" s="55"/>
      <c r="C343" s="86">
        <v>2280.77</v>
      </c>
      <c r="D343" s="62"/>
      <c r="E343" s="58" t="s">
        <v>315</v>
      </c>
      <c r="F343" s="59"/>
      <c r="G343" s="60"/>
    </row>
    <row r="344" spans="1:7" ht="16.5" thickBot="1" x14ac:dyDescent="0.3">
      <c r="A344" s="62"/>
      <c r="B344" s="55"/>
      <c r="C344" s="86">
        <v>2280.77</v>
      </c>
      <c r="D344" s="62"/>
      <c r="E344" s="58" t="s">
        <v>318</v>
      </c>
      <c r="F344" s="59"/>
      <c r="G344" s="60"/>
    </row>
    <row r="345" spans="1:7" ht="16.5" thickBot="1" x14ac:dyDescent="0.3">
      <c r="A345" s="62"/>
      <c r="B345" s="55"/>
      <c r="C345" s="86">
        <v>2280.77</v>
      </c>
      <c r="D345" s="62"/>
      <c r="E345" s="70" t="s">
        <v>321</v>
      </c>
      <c r="F345" s="59"/>
      <c r="G345" s="60"/>
    </row>
    <row r="346" spans="1:7" ht="16.5" thickBot="1" x14ac:dyDescent="0.3">
      <c r="A346" s="62"/>
      <c r="B346" s="55"/>
      <c r="C346" s="86">
        <v>2280.77</v>
      </c>
      <c r="D346" s="72" t="s">
        <v>325</v>
      </c>
      <c r="E346" s="73" t="s">
        <v>326</v>
      </c>
      <c r="F346" s="107"/>
      <c r="G346" s="60"/>
    </row>
    <row r="347" spans="1:7" ht="16.5" thickBot="1" x14ac:dyDescent="0.3">
      <c r="A347" s="62"/>
      <c r="B347" s="55"/>
      <c r="C347" s="86">
        <v>2280.77</v>
      </c>
      <c r="D347" s="62"/>
      <c r="E347" s="58" t="s">
        <v>329</v>
      </c>
      <c r="F347" s="74"/>
      <c r="G347" s="60"/>
    </row>
    <row r="348" spans="1:7" ht="16.5" thickBot="1" x14ac:dyDescent="0.3">
      <c r="A348" s="62"/>
      <c r="B348" s="62"/>
      <c r="C348" s="86">
        <v>2280.77</v>
      </c>
      <c r="D348" s="62"/>
      <c r="E348" s="58" t="s">
        <v>332</v>
      </c>
      <c r="F348" s="74"/>
      <c r="G348" s="60"/>
    </row>
    <row r="349" spans="1:7" ht="16.5" thickBot="1" x14ac:dyDescent="0.3">
      <c r="A349" s="62"/>
      <c r="B349" s="62"/>
      <c r="C349" s="86">
        <v>2280.77</v>
      </c>
      <c r="D349" s="62"/>
      <c r="E349" s="58" t="s">
        <v>335</v>
      </c>
      <c r="F349" s="74"/>
      <c r="G349" s="60"/>
    </row>
    <row r="350" spans="1:7" ht="16.5" thickBot="1" x14ac:dyDescent="0.3">
      <c r="A350" s="62"/>
      <c r="B350" s="62"/>
      <c r="C350" s="86">
        <v>2280.77</v>
      </c>
      <c r="D350" s="79" t="s">
        <v>338</v>
      </c>
      <c r="E350" s="58" t="s">
        <v>339</v>
      </c>
      <c r="F350" s="80"/>
      <c r="G350" s="60"/>
    </row>
    <row r="351" spans="1:7" ht="16.5" thickBot="1" x14ac:dyDescent="0.3">
      <c r="A351" s="62"/>
      <c r="B351" s="62"/>
      <c r="C351" s="86">
        <v>2280.77</v>
      </c>
      <c r="D351" s="62"/>
      <c r="E351" s="70" t="s">
        <v>342</v>
      </c>
      <c r="F351" s="80"/>
      <c r="G351" s="60"/>
    </row>
    <row r="352" spans="1:7" ht="16.5" thickBot="1" x14ac:dyDescent="0.3">
      <c r="A352" s="62"/>
      <c r="B352" s="62"/>
      <c r="C352" s="86">
        <v>2280.77</v>
      </c>
      <c r="D352" s="62"/>
      <c r="E352" s="84" t="s">
        <v>345</v>
      </c>
      <c r="F352" s="80"/>
      <c r="G352" s="60"/>
    </row>
    <row r="353" spans="1:7" ht="16.5" thickBot="1" x14ac:dyDescent="0.3">
      <c r="A353" s="62"/>
      <c r="B353" s="62"/>
      <c r="C353" s="86">
        <v>2280.77</v>
      </c>
      <c r="D353" s="62"/>
      <c r="E353" s="58" t="s">
        <v>349</v>
      </c>
      <c r="F353" s="80"/>
      <c r="G353" s="60"/>
    </row>
    <row r="354" spans="1:7" ht="16.5" thickBot="1" x14ac:dyDescent="0.3">
      <c r="A354" s="62"/>
      <c r="B354" s="62"/>
      <c r="C354" s="86">
        <v>2280.77</v>
      </c>
      <c r="D354" s="62"/>
      <c r="E354" s="58" t="s">
        <v>353</v>
      </c>
      <c r="F354" s="80"/>
      <c r="G354" s="60"/>
    </row>
    <row r="355" spans="1:7" ht="16.5" thickBot="1" x14ac:dyDescent="0.3">
      <c r="A355" s="62"/>
      <c r="B355" s="62"/>
      <c r="C355" s="86"/>
      <c r="D355" s="62"/>
      <c r="E355" s="70"/>
      <c r="F355" s="80"/>
      <c r="G355" s="89"/>
    </row>
    <row r="356" spans="1:7" ht="15.75" x14ac:dyDescent="0.25">
      <c r="A356" s="62"/>
      <c r="B356" s="62"/>
      <c r="C356" s="92">
        <f>SUM(C341:C355)</f>
        <v>29650.010000000002</v>
      </c>
      <c r="D356" s="62"/>
      <c r="E356" s="62"/>
      <c r="F356" s="62"/>
      <c r="G356" s="62"/>
    </row>
    <row r="357" spans="1:7" ht="15.75" x14ac:dyDescent="0.25">
      <c r="A357" s="62"/>
      <c r="B357" s="62"/>
      <c r="C357" s="92"/>
      <c r="D357" s="62"/>
      <c r="E357" s="62"/>
      <c r="F357" s="62"/>
      <c r="G357" s="62"/>
    </row>
    <row r="358" spans="1:7" x14ac:dyDescent="0.25">
      <c r="C358" s="94"/>
    </row>
    <row r="359" spans="1:7" ht="15.75" x14ac:dyDescent="0.25">
      <c r="B359" s="95"/>
      <c r="C359" s="96">
        <f>'DATOS ALUMNOS'!G112</f>
        <v>1250</v>
      </c>
      <c r="D359" s="62"/>
      <c r="E359" s="62"/>
      <c r="F359" s="62"/>
      <c r="G359" s="62"/>
    </row>
    <row r="360" spans="1:7" x14ac:dyDescent="0.25">
      <c r="B360" s="53" t="s">
        <v>357</v>
      </c>
      <c r="C360" s="93">
        <f>+C359-C342</f>
        <v>-1030.77</v>
      </c>
      <c r="D360" s="62"/>
      <c r="E360" s="62"/>
      <c r="F360" s="62"/>
      <c r="G360" s="62"/>
    </row>
    <row r="361" spans="1:7" x14ac:dyDescent="0.25">
      <c r="B361" s="53" t="s">
        <v>358</v>
      </c>
      <c r="C361" s="98">
        <f>C360/1.08</f>
        <v>-954.41666666666663</v>
      </c>
      <c r="D361" s="62"/>
      <c r="E361" s="62"/>
      <c r="F361" s="62"/>
      <c r="G361" s="62"/>
    </row>
    <row r="362" spans="1:7" ht="15.75" thickBot="1" x14ac:dyDescent="0.3">
      <c r="B362" s="53" t="s">
        <v>360</v>
      </c>
      <c r="C362" s="98">
        <f>+C361*0.16</f>
        <v>-152.70666666666668</v>
      </c>
      <c r="D362" s="62"/>
      <c r="E362" s="62"/>
      <c r="F362" s="62"/>
      <c r="G362" s="62"/>
    </row>
    <row r="363" spans="1:7" ht="19.5" thickBot="1" x14ac:dyDescent="0.35">
      <c r="A363" s="75"/>
      <c r="B363" s="75" t="s">
        <v>362</v>
      </c>
      <c r="C363" s="101">
        <f>+C361+C362</f>
        <v>-1107.1233333333332</v>
      </c>
      <c r="D363" s="62"/>
      <c r="E363" s="62"/>
      <c r="F363" s="62"/>
      <c r="G363" s="62"/>
    </row>
  </sheetData>
  <mergeCells count="92">
    <mergeCell ref="A338:G338"/>
    <mergeCell ref="A339:A340"/>
    <mergeCell ref="B339:B340"/>
    <mergeCell ref="C339:C340"/>
    <mergeCell ref="D339:D340"/>
    <mergeCell ref="E339:E340"/>
    <mergeCell ref="F339:F340"/>
    <mergeCell ref="G339:G340"/>
    <mergeCell ref="A302:G302"/>
    <mergeCell ref="A303:A304"/>
    <mergeCell ref="B303:B304"/>
    <mergeCell ref="C303:C304"/>
    <mergeCell ref="D303:D304"/>
    <mergeCell ref="E303:E304"/>
    <mergeCell ref="F303:F304"/>
    <mergeCell ref="G303:G304"/>
    <mergeCell ref="A266:G266"/>
    <mergeCell ref="A267:A268"/>
    <mergeCell ref="B267:B268"/>
    <mergeCell ref="C267:C268"/>
    <mergeCell ref="D267:D268"/>
    <mergeCell ref="E267:E268"/>
    <mergeCell ref="F267:F268"/>
    <mergeCell ref="G267:G268"/>
    <mergeCell ref="A231:G231"/>
    <mergeCell ref="A232:A233"/>
    <mergeCell ref="B232:B233"/>
    <mergeCell ref="C232:C233"/>
    <mergeCell ref="D232:D233"/>
    <mergeCell ref="E232:E233"/>
    <mergeCell ref="F232:F233"/>
    <mergeCell ref="G232:G233"/>
    <mergeCell ref="A195:G195"/>
    <mergeCell ref="A196:A197"/>
    <mergeCell ref="B196:B197"/>
    <mergeCell ref="C196:C197"/>
    <mergeCell ref="D196:D197"/>
    <mergeCell ref="E196:E197"/>
    <mergeCell ref="F196:F197"/>
    <mergeCell ref="G196:G197"/>
    <mergeCell ref="A158:G158"/>
    <mergeCell ref="A159:A160"/>
    <mergeCell ref="B159:B160"/>
    <mergeCell ref="C159:C160"/>
    <mergeCell ref="D159:D160"/>
    <mergeCell ref="E159:E160"/>
    <mergeCell ref="F159:F160"/>
    <mergeCell ref="G159:G160"/>
    <mergeCell ref="A127:G127"/>
    <mergeCell ref="A128:A129"/>
    <mergeCell ref="B128:B129"/>
    <mergeCell ref="C128:C129"/>
    <mergeCell ref="D128:D129"/>
    <mergeCell ref="E128:E129"/>
    <mergeCell ref="F128:F129"/>
    <mergeCell ref="G128:G129"/>
    <mergeCell ref="A96:G96"/>
    <mergeCell ref="A97:A98"/>
    <mergeCell ref="B97:B98"/>
    <mergeCell ref="C97:C98"/>
    <mergeCell ref="D97:D98"/>
    <mergeCell ref="E97:E98"/>
    <mergeCell ref="F97:F98"/>
    <mergeCell ref="G97:G98"/>
    <mergeCell ref="F35:F36"/>
    <mergeCell ref="G35:G36"/>
    <mergeCell ref="A65:G65"/>
    <mergeCell ref="A66:A67"/>
    <mergeCell ref="B66:B67"/>
    <mergeCell ref="C66:C67"/>
    <mergeCell ref="D66:D67"/>
    <mergeCell ref="E66:E67"/>
    <mergeCell ref="F66:F67"/>
    <mergeCell ref="G66:G67"/>
    <mergeCell ref="A35:A36"/>
    <mergeCell ref="B35:B36"/>
    <mergeCell ref="C35:C36"/>
    <mergeCell ref="D35:D36"/>
    <mergeCell ref="E35:E36"/>
    <mergeCell ref="L5:N5"/>
    <mergeCell ref="L6:N6"/>
    <mergeCell ref="K21:L21"/>
    <mergeCell ref="K26:L26"/>
    <mergeCell ref="A34:G34"/>
    <mergeCell ref="A3:G3"/>
    <mergeCell ref="A4:A5"/>
    <mergeCell ref="B4:B5"/>
    <mergeCell ref="C4:C5"/>
    <mergeCell ref="D4:D5"/>
    <mergeCell ref="E4:E5"/>
    <mergeCell ref="F4:F5"/>
    <mergeCell ref="G4:G5"/>
  </mergeCells>
  <conditionalFormatting sqref="G6:G15 G18:G20">
    <cfRule type="containsBlanks" dxfId="69" priority="58">
      <formula>LEN(TRIM(G6))=0</formula>
    </cfRule>
  </conditionalFormatting>
  <conditionalFormatting sqref="G37:G47 G51">
    <cfRule type="containsBlanks" dxfId="68" priority="57">
      <formula>LEN(TRIM(G37))=0</formula>
    </cfRule>
  </conditionalFormatting>
  <conditionalFormatting sqref="G68:G72 G77:G82">
    <cfRule type="containsBlanks" dxfId="67" priority="56">
      <formula>LEN(TRIM(G68))=0</formula>
    </cfRule>
  </conditionalFormatting>
  <conditionalFormatting sqref="G99:G103 G108:G113">
    <cfRule type="containsBlanks" dxfId="66" priority="55">
      <formula>LEN(TRIM(G99))=0</formula>
    </cfRule>
  </conditionalFormatting>
  <conditionalFormatting sqref="G130:G134 G139:G144">
    <cfRule type="containsBlanks" dxfId="65" priority="54">
      <formula>LEN(TRIM(G130))=0</formula>
    </cfRule>
  </conditionalFormatting>
  <conditionalFormatting sqref="G161:G165 G170:G175">
    <cfRule type="containsBlanks" dxfId="64" priority="53">
      <formula>LEN(TRIM(G161))=0</formula>
    </cfRule>
  </conditionalFormatting>
  <conditionalFormatting sqref="G16:G17">
    <cfRule type="containsBlanks" dxfId="63" priority="52">
      <formula>LEN(TRIM(G16))=0</formula>
    </cfRule>
  </conditionalFormatting>
  <conditionalFormatting sqref="G73">
    <cfRule type="containsBlanks" dxfId="62" priority="51">
      <formula>LEN(TRIM(G73))=0</formula>
    </cfRule>
  </conditionalFormatting>
  <conditionalFormatting sqref="G104">
    <cfRule type="containsBlanks" dxfId="61" priority="50">
      <formula>LEN(TRIM(G104))=0</formula>
    </cfRule>
  </conditionalFormatting>
  <conditionalFormatting sqref="G135">
    <cfRule type="containsBlanks" dxfId="60" priority="49">
      <formula>LEN(TRIM(G135))=0</formula>
    </cfRule>
  </conditionalFormatting>
  <conditionalFormatting sqref="G166">
    <cfRule type="containsBlanks" dxfId="59" priority="48">
      <formula>LEN(TRIM(G166))=0</formula>
    </cfRule>
  </conditionalFormatting>
  <conditionalFormatting sqref="G48">
    <cfRule type="containsBlanks" dxfId="58" priority="47">
      <formula>LEN(TRIM(G48))=0</formula>
    </cfRule>
  </conditionalFormatting>
  <conditionalFormatting sqref="G74">
    <cfRule type="containsBlanks" dxfId="57" priority="46">
      <formula>LEN(TRIM(G74))=0</formula>
    </cfRule>
  </conditionalFormatting>
  <conditionalFormatting sqref="G105">
    <cfRule type="containsBlanks" dxfId="56" priority="45">
      <formula>LEN(TRIM(G105))=0</formula>
    </cfRule>
  </conditionalFormatting>
  <conditionalFormatting sqref="G136">
    <cfRule type="containsBlanks" dxfId="55" priority="44">
      <formula>LEN(TRIM(G136))=0</formula>
    </cfRule>
  </conditionalFormatting>
  <conditionalFormatting sqref="G167">
    <cfRule type="containsBlanks" dxfId="54" priority="43">
      <formula>LEN(TRIM(G167))=0</formula>
    </cfRule>
  </conditionalFormatting>
  <conditionalFormatting sqref="G201:G202 G205:G212">
    <cfRule type="containsBlanks" dxfId="53" priority="42">
      <formula>LEN(TRIM(G201))=0</formula>
    </cfRule>
  </conditionalFormatting>
  <conditionalFormatting sqref="G203">
    <cfRule type="containsBlanks" dxfId="52" priority="41">
      <formula>LEN(TRIM(G203))=0</formula>
    </cfRule>
  </conditionalFormatting>
  <conditionalFormatting sqref="G204">
    <cfRule type="containsBlanks" dxfId="51" priority="40">
      <formula>LEN(TRIM(G204))=0</formula>
    </cfRule>
  </conditionalFormatting>
  <conditionalFormatting sqref="G237:G238 G241:G248">
    <cfRule type="containsBlanks" dxfId="50" priority="39">
      <formula>LEN(TRIM(G237))=0</formula>
    </cfRule>
  </conditionalFormatting>
  <conditionalFormatting sqref="G239">
    <cfRule type="containsBlanks" dxfId="49" priority="38">
      <formula>LEN(TRIM(G239))=0</formula>
    </cfRule>
  </conditionalFormatting>
  <conditionalFormatting sqref="G240">
    <cfRule type="containsBlanks" dxfId="48" priority="37">
      <formula>LEN(TRIM(G240))=0</formula>
    </cfRule>
  </conditionalFormatting>
  <conditionalFormatting sqref="G272:G273 G276:G283">
    <cfRule type="containsBlanks" dxfId="47" priority="36">
      <formula>LEN(TRIM(G272))=0</formula>
    </cfRule>
  </conditionalFormatting>
  <conditionalFormatting sqref="G274">
    <cfRule type="containsBlanks" dxfId="46" priority="35">
      <formula>LEN(TRIM(G274))=0</formula>
    </cfRule>
  </conditionalFormatting>
  <conditionalFormatting sqref="G275">
    <cfRule type="containsBlanks" dxfId="45" priority="34">
      <formula>LEN(TRIM(G275))=0</formula>
    </cfRule>
  </conditionalFormatting>
  <conditionalFormatting sqref="G308:G309 G312:G319">
    <cfRule type="containsBlanks" dxfId="44" priority="33">
      <formula>LEN(TRIM(G308))=0</formula>
    </cfRule>
  </conditionalFormatting>
  <conditionalFormatting sqref="G310">
    <cfRule type="containsBlanks" dxfId="43" priority="32">
      <formula>LEN(TRIM(G310))=0</formula>
    </cfRule>
  </conditionalFormatting>
  <conditionalFormatting sqref="G311">
    <cfRule type="containsBlanks" dxfId="42" priority="31">
      <formula>LEN(TRIM(G311))=0</formula>
    </cfRule>
  </conditionalFormatting>
  <conditionalFormatting sqref="G198">
    <cfRule type="containsBlanks" dxfId="41" priority="30">
      <formula>LEN(TRIM(G198))=0</formula>
    </cfRule>
  </conditionalFormatting>
  <conditionalFormatting sqref="G234">
    <cfRule type="containsBlanks" dxfId="40" priority="29">
      <formula>LEN(TRIM(G234))=0</formula>
    </cfRule>
  </conditionalFormatting>
  <conditionalFormatting sqref="G269">
    <cfRule type="containsBlanks" dxfId="39" priority="28">
      <formula>LEN(TRIM(G269))=0</formula>
    </cfRule>
  </conditionalFormatting>
  <conditionalFormatting sqref="G305">
    <cfRule type="containsBlanks" dxfId="38" priority="27">
      <formula>LEN(TRIM(G305))=0</formula>
    </cfRule>
  </conditionalFormatting>
  <conditionalFormatting sqref="G49">
    <cfRule type="containsBlanks" dxfId="37" priority="26">
      <formula>LEN(TRIM(G49))=0</formula>
    </cfRule>
  </conditionalFormatting>
  <conditionalFormatting sqref="G75">
    <cfRule type="containsBlanks" dxfId="36" priority="25">
      <formula>LEN(TRIM(G75))=0</formula>
    </cfRule>
  </conditionalFormatting>
  <conditionalFormatting sqref="G106">
    <cfRule type="containsBlanks" dxfId="35" priority="24">
      <formula>LEN(TRIM(G106))=0</formula>
    </cfRule>
  </conditionalFormatting>
  <conditionalFormatting sqref="G137">
    <cfRule type="containsBlanks" dxfId="34" priority="23">
      <formula>LEN(TRIM(G137))=0</formula>
    </cfRule>
  </conditionalFormatting>
  <conditionalFormatting sqref="G168">
    <cfRule type="containsBlanks" dxfId="33" priority="22">
      <formula>LEN(TRIM(G168))=0</formula>
    </cfRule>
  </conditionalFormatting>
  <conditionalFormatting sqref="G199">
    <cfRule type="containsBlanks" dxfId="32" priority="21">
      <formula>LEN(TRIM(G199))=0</formula>
    </cfRule>
  </conditionalFormatting>
  <conditionalFormatting sqref="G235">
    <cfRule type="containsBlanks" dxfId="31" priority="20">
      <formula>LEN(TRIM(G235))=0</formula>
    </cfRule>
  </conditionalFormatting>
  <conditionalFormatting sqref="G270">
    <cfRule type="containsBlanks" dxfId="30" priority="19">
      <formula>LEN(TRIM(G270))=0</formula>
    </cfRule>
  </conditionalFormatting>
  <conditionalFormatting sqref="G306">
    <cfRule type="containsBlanks" dxfId="29" priority="18">
      <formula>LEN(TRIM(G306))=0</formula>
    </cfRule>
  </conditionalFormatting>
  <conditionalFormatting sqref="G344:G345 G348:G355">
    <cfRule type="containsBlanks" dxfId="28" priority="17">
      <formula>LEN(TRIM(G344))=0</formula>
    </cfRule>
  </conditionalFormatting>
  <conditionalFormatting sqref="G346">
    <cfRule type="containsBlanks" dxfId="27" priority="16">
      <formula>LEN(TRIM(G346))=0</formula>
    </cfRule>
  </conditionalFormatting>
  <conditionalFormatting sqref="G347">
    <cfRule type="containsBlanks" dxfId="26" priority="15">
      <formula>LEN(TRIM(G347))=0</formula>
    </cfRule>
  </conditionalFormatting>
  <conditionalFormatting sqref="G341">
    <cfRule type="containsBlanks" dxfId="25" priority="14">
      <formula>LEN(TRIM(G341))=0</formula>
    </cfRule>
  </conditionalFormatting>
  <conditionalFormatting sqref="G50">
    <cfRule type="containsBlanks" dxfId="23" priority="12">
      <formula>LEN(TRIM(G50))=0</formula>
    </cfRule>
  </conditionalFormatting>
  <conditionalFormatting sqref="G76">
    <cfRule type="containsBlanks" dxfId="21" priority="11">
      <formula>LEN(TRIM(G76))=0</formula>
    </cfRule>
  </conditionalFormatting>
  <conditionalFormatting sqref="G107">
    <cfRule type="containsBlanks" dxfId="19" priority="10">
      <formula>LEN(TRIM(G107))=0</formula>
    </cfRule>
  </conditionalFormatting>
  <conditionalFormatting sqref="G138">
    <cfRule type="containsBlanks" dxfId="17" priority="9">
      <formula>LEN(TRIM(G138))=0</formula>
    </cfRule>
  </conditionalFormatting>
  <conditionalFormatting sqref="G169">
    <cfRule type="containsBlanks" dxfId="15" priority="8">
      <formula>LEN(TRIM(G169))=0</formula>
    </cfRule>
  </conditionalFormatting>
  <conditionalFormatting sqref="G200">
    <cfRule type="containsBlanks" dxfId="13" priority="7">
      <formula>LEN(TRIM(G200))=0</formula>
    </cfRule>
  </conditionalFormatting>
  <conditionalFormatting sqref="G236">
    <cfRule type="containsBlanks" dxfId="11" priority="6">
      <formula>LEN(TRIM(G236))=0</formula>
    </cfRule>
  </conditionalFormatting>
  <conditionalFormatting sqref="G271">
    <cfRule type="containsBlanks" dxfId="9" priority="5">
      <formula>LEN(TRIM(G271))=0</formula>
    </cfRule>
  </conditionalFormatting>
  <conditionalFormatting sqref="G307">
    <cfRule type="containsBlanks" dxfId="7" priority="4">
      <formula>LEN(TRIM(G307))=0</formula>
    </cfRule>
  </conditionalFormatting>
  <conditionalFormatting sqref="G342:G343">
    <cfRule type="containsBlanks" dxfId="1" priority="1">
      <formula>LEN(TRIM(G342))=0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2023-12-04T20:03:58Z</dcterms:created>
  <dcterms:modified xsi:type="dcterms:W3CDTF">2024-04-19T18:44:32Z</dcterms:modified>
</cp:coreProperties>
</file>