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I:\CAJA\MAESTRIAS\ESTADOS DE CTA\EDO DE CTA 2022\"/>
    </mc:Choice>
  </mc:AlternateContent>
  <xr:revisionPtr revIDLastSave="0" documentId="13_ncr:1_{B0035D4D-7A09-44BD-920A-FF3D323F6F39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GTO" sheetId="1" r:id="rId1"/>
    <sheet name="DATOS ALUMNOS" sheetId="2" r:id="rId2"/>
    <sheet name="ANALISIS  (2)" sheetId="3" r:id="rId3"/>
  </sheets>
  <definedNames>
    <definedName name="_xlnm._FilterDatabase" localSheetId="0" hidden="1">GTO!$A$1:$S$33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3" l="1"/>
  <c r="K20" i="3" s="1"/>
  <c r="M11" i="3"/>
  <c r="M10" i="3"/>
  <c r="M9" i="3"/>
  <c r="C24" i="3"/>
  <c r="G63" i="2"/>
  <c r="C115" i="3" s="1"/>
  <c r="C116" i="3" s="1"/>
  <c r="G20" i="2"/>
  <c r="G30" i="2"/>
  <c r="C57" i="3" s="1"/>
  <c r="C58" i="3" s="1"/>
  <c r="G50" i="2"/>
  <c r="C86" i="3" s="1"/>
  <c r="C87" i="3" s="1"/>
  <c r="C26" i="3" l="1"/>
  <c r="C27" i="3" s="1"/>
  <c r="C117" i="3"/>
  <c r="C112" i="3"/>
  <c r="C88" i="3"/>
  <c r="C83" i="3"/>
  <c r="C59" i="3"/>
  <c r="C54" i="3"/>
  <c r="C22" i="3"/>
  <c r="C28" i="3" l="1"/>
  <c r="C29" i="3" s="1"/>
  <c r="C89" i="3"/>
  <c r="C90" i="3" s="1"/>
  <c r="C60" i="3"/>
  <c r="C61" i="3" s="1"/>
  <c r="C118" i="3"/>
  <c r="C119" i="3" s="1"/>
  <c r="M15" i="3" l="1"/>
  <c r="K21" i="3"/>
  <c r="P33" i="1" l="1"/>
  <c r="O33" i="1"/>
  <c r="N33" i="1"/>
  <c r="M33" i="1"/>
  <c r="L33" i="1"/>
  <c r="K33" i="1"/>
  <c r="J33" i="1"/>
  <c r="I33" i="1"/>
  <c r="G33" i="1"/>
  <c r="F33" i="1"/>
  <c r="E33" i="1"/>
  <c r="D33" i="1"/>
  <c r="C33" i="1"/>
  <c r="B33" i="1"/>
  <c r="H33" i="1" l="1"/>
  <c r="H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90957229</author>
  </authors>
  <commentList>
    <comment ref="H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<sst xmlns="http://schemas.openxmlformats.org/spreadsheetml/2006/main" count="988" uniqueCount="320">
  <si>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</si>
  <si>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</si>
  <si>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</si>
  <si>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</si>
  <si>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</si>
  <si>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</si>
  <si>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</si>
  <si>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</si>
  <si>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</si>
  <si>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</si>
  <si>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</si>
  <si>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</si>
  <si>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</si>
  <si>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</si>
  <si>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</si>
  <si>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</si>
  <si>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0384000002122220221202000000000036480084087000711623186506000003819233GTO                       0000021222JOSE JORGE NICOLAS LEON   </t>
  </si>
  <si>
    <t>03</t>
  </si>
  <si>
    <t>84</t>
  </si>
  <si>
    <t>0000021222</t>
  </si>
  <si>
    <t>20221202</t>
  </si>
  <si>
    <t>00000000003648</t>
  </si>
  <si>
    <t>00</t>
  </si>
  <si>
    <t>0870</t>
  </si>
  <si>
    <t>0071</t>
  </si>
  <si>
    <t>162318</t>
  </si>
  <si>
    <t>6506000003819233</t>
  </si>
  <si>
    <t xml:space="preserve">GTO                       </t>
  </si>
  <si>
    <t>JOSE JORGE NICOLAS LEON</t>
  </si>
  <si>
    <t xml:space="preserve">0384000000000020221202000000000005000084700300872605826506000003819233GTO                       0000000000DEPOSITO EFECTIVO         </t>
  </si>
  <si>
    <t>0000000000</t>
  </si>
  <si>
    <t>00000000000500</t>
  </si>
  <si>
    <t>7003</t>
  </si>
  <si>
    <t>0087</t>
  </si>
  <si>
    <t>260582</t>
  </si>
  <si>
    <t xml:space="preserve">DEPOSITO EFECTIVO      </t>
  </si>
  <si>
    <t xml:space="preserve">0384000000000020221202000000000002600084700300872606056506000003819233GTO                       0000000000DEPOSITO EFECTIVO         </t>
  </si>
  <si>
    <t>00000000000260</t>
  </si>
  <si>
    <t>260605</t>
  </si>
  <si>
    <t xml:space="preserve">0384000000000020221202000000000036860084466700060313696506000003819233GTO                       0000000000COLEGIATURA MES DE DICI   </t>
  </si>
  <si>
    <t>00000000003686</t>
  </si>
  <si>
    <t>4667</t>
  </si>
  <si>
    <t>0006</t>
  </si>
  <si>
    <t>031369</t>
  </si>
  <si>
    <t>COLEGIATURA MES DE DICI</t>
  </si>
  <si>
    <t xml:space="preserve">0384000022120220221202000000000060900084085900721558916506000003819233GTO                       0000221202Colegiatura noviembre     </t>
  </si>
  <si>
    <t>0000221202</t>
  </si>
  <si>
    <t>00000000006090</t>
  </si>
  <si>
    <t>0859</t>
  </si>
  <si>
    <t>0072</t>
  </si>
  <si>
    <t>155891</t>
  </si>
  <si>
    <t xml:space="preserve">Colegiatura noviembre  </t>
  </si>
  <si>
    <t xml:space="preserve">0384000022120220221202000000000036480084085900721647796506000003819233GTO                       0000221202Campus Gto Maestria Adm   </t>
  </si>
  <si>
    <t>164779</t>
  </si>
  <si>
    <t>Campus Gto Maestria Adm</t>
  </si>
  <si>
    <t xml:space="preserve">0384000021222120221202000000000036472084085900722841556506000003819233GTO                       0000212221pago colegiatura MGP di   </t>
  </si>
  <si>
    <t>0000212221</t>
  </si>
  <si>
    <t>00000000003647</t>
  </si>
  <si>
    <t>20</t>
  </si>
  <si>
    <t>284155</t>
  </si>
  <si>
    <t>pago colegiatura MGP di</t>
  </si>
  <si>
    <t xml:space="preserve">0384000813020620221205000000000038800084085900783093606506000003819233GTO                       0008130206MENSUALIDAD               </t>
  </si>
  <si>
    <t>0008130206</t>
  </si>
  <si>
    <t>20221205</t>
  </si>
  <si>
    <t>00000000003880</t>
  </si>
  <si>
    <t>0078</t>
  </si>
  <si>
    <t>309360</t>
  </si>
  <si>
    <t xml:space="preserve">MENSUALIDAD            </t>
  </si>
  <si>
    <t xml:space="preserve">0384000000000020221205000000000036470084700300872957896506000003819233GTO                       0000000000DEPOSITO EFECTIVO         </t>
  </si>
  <si>
    <t>295789</t>
  </si>
  <si>
    <t xml:space="preserve">0384000005122220221205000000000036470084085900787236006506000003819233GTO                       0000051222Mensualidad Maestria      </t>
  </si>
  <si>
    <t>0000051222</t>
  </si>
  <si>
    <t>723600</t>
  </si>
  <si>
    <t xml:space="preserve">Mensualidad Maestria   </t>
  </si>
  <si>
    <t xml:space="preserve">0384000005122220221205000000000036470084085900787264396506000003819233GTO                       0000051222Mensualidad Maestria      </t>
  </si>
  <si>
    <t>726439</t>
  </si>
  <si>
    <t xml:space="preserve">0384000051222020221205000000000036480084085900787766366506000003819233GTO                       0000512220mes 10                    </t>
  </si>
  <si>
    <t>0000512220</t>
  </si>
  <si>
    <t>776636</t>
  </si>
  <si>
    <t xml:space="preserve">mes 10                 </t>
  </si>
  <si>
    <t xml:space="preserve">0384000000364720221205000000000036470084085900780052836506000003819233GTO                       0000003647COLEGIATURA DICIEMBRE 2   </t>
  </si>
  <si>
    <t>0000003647</t>
  </si>
  <si>
    <t>005283</t>
  </si>
  <si>
    <t>COLEGIATURA DICIEMBRE 2</t>
  </si>
  <si>
    <t xml:space="preserve">0384000051222020221205000000000054520084085900780758866506000003819233GTO                       0000512220ISAAC CASTRO DICIEMBRE    </t>
  </si>
  <si>
    <t>00000000005452</t>
  </si>
  <si>
    <t>075886</t>
  </si>
  <si>
    <t xml:space="preserve">ISAAC CASTRO DICIEMBRE </t>
  </si>
  <si>
    <t xml:space="preserve">0384000142845020221205000000000036472084085900722322406506000003819233GTO                       0001428450MANSUALIDAD MAESTRIA RO   </t>
  </si>
  <si>
    <t>0001428450</t>
  </si>
  <si>
    <t>232240</t>
  </si>
  <si>
    <t>MANSUALIDAD MAESTRIA RO</t>
  </si>
  <si>
    <t xml:space="preserve">0384000005122220221205000000000029177684085900722324626506000003819233GTO                       0000051222MENSUALIDAD PAGO PARCIA   </t>
  </si>
  <si>
    <t>00000000002917</t>
  </si>
  <si>
    <t>76</t>
  </si>
  <si>
    <t>232462</t>
  </si>
  <si>
    <t>MENSUALIDAD PAGO PARCIA</t>
  </si>
  <si>
    <t xml:space="preserve">0384000005122220221205000000000007294484085900722353506506000003819233GTO                       0000051222MENSUALIDAD PAGO PARCIA   </t>
  </si>
  <si>
    <t>00000000000729</t>
  </si>
  <si>
    <t>44</t>
  </si>
  <si>
    <t>235350</t>
  </si>
  <si>
    <t xml:space="preserve">0384000022120520221206000000000043240084085900780202286506000003819233GTO                       0000221205MCVT diciembre            </t>
  </si>
  <si>
    <t>0000221205</t>
  </si>
  <si>
    <t>20221206</t>
  </si>
  <si>
    <t>00000000004324</t>
  </si>
  <si>
    <t>020228</t>
  </si>
  <si>
    <t xml:space="preserve">MCVT diciembre         </t>
  </si>
  <si>
    <t xml:space="preserve">0384000051222020221206000000000036472084085900780324686506000003819233GTO                       0000512220mensualidad               </t>
  </si>
  <si>
    <t>032468</t>
  </si>
  <si>
    <t xml:space="preserve">mensualidad            </t>
  </si>
  <si>
    <t xml:space="preserve">0384000047053020221206000000000036472084085900781820916506000003819233GTO                       0000470530PAGO MENSUALIDAD DICIEM   </t>
  </si>
  <si>
    <t>0000470530</t>
  </si>
  <si>
    <t>182091</t>
  </si>
  <si>
    <t>PAGO MENSUALIDAD DICIEM</t>
  </si>
  <si>
    <t xml:space="preserve">0384000022120620221206000000000054520084085900720303376506000003819233GTO                       0000221206Diciembre 2022            </t>
  </si>
  <si>
    <t>0000221206</t>
  </si>
  <si>
    <t>030337</t>
  </si>
  <si>
    <t xml:space="preserve">Diciembre 2022         </t>
  </si>
  <si>
    <t xml:space="preserve">0384000008122220221208000000000019000084087000711250496506000003819233GTO                       0000081222JOSE LUIS HERNANDEZ GAR   </t>
  </si>
  <si>
    <t>0000081222</t>
  </si>
  <si>
    <t>20221208</t>
  </si>
  <si>
    <t>00000000001900</t>
  </si>
  <si>
    <t>125049</t>
  </si>
  <si>
    <t>JOSE LUIS HERNANDEZ GAR</t>
  </si>
  <si>
    <t xml:space="preserve">0384000008122220221208000000000019000084087000711263846506000003819233GTO                       0000081222JOSE LUIS HERNANDEZ GAR   </t>
  </si>
  <si>
    <t>126384</t>
  </si>
  <si>
    <t xml:space="preserve">0384000000000120221209000000000116400084051900625164386506000003819233GTO                       0000000001PAGO 3 MENSUALIDADES      </t>
  </si>
  <si>
    <t>0000000001</t>
  </si>
  <si>
    <t>20221209</t>
  </si>
  <si>
    <t>00000000011640</t>
  </si>
  <si>
    <t>0519</t>
  </si>
  <si>
    <t>0062</t>
  </si>
  <si>
    <t>516438</t>
  </si>
  <si>
    <t xml:space="preserve">PAGO 3 MENSUALIDADES   </t>
  </si>
  <si>
    <t xml:space="preserve">0384000121222020221213000000000032980084085900784373136506000003819233GTO                       0001212220Kitzel Cordova Atilano    </t>
  </si>
  <si>
    <t>0001212220</t>
  </si>
  <si>
    <t>20221213</t>
  </si>
  <si>
    <t>00000000003298</t>
  </si>
  <si>
    <t>437313</t>
  </si>
  <si>
    <t xml:space="preserve">Kitzel Cordova Atilano </t>
  </si>
  <si>
    <t xml:space="preserve">0384000121222020221213000000000005820084085900784383076506000003819233GTO                       0001212220Kitzel Cordova Atilano    </t>
  </si>
  <si>
    <t>00000000000582</t>
  </si>
  <si>
    <t>438307</t>
  </si>
  <si>
    <t xml:space="preserve">0384000012122220221213000000000038800084085900788951876506000003819233GTO                       0000121222MAC Samantha Urrea        </t>
  </si>
  <si>
    <t>0000121222</t>
  </si>
  <si>
    <t>895187</t>
  </si>
  <si>
    <t xml:space="preserve">MAC Samantha Urrea     </t>
  </si>
  <si>
    <t xml:space="preserve">0384000000000020221213000000000038800084464400720214096506000003819233GTO                       0000000000DEPOSITO EFECTIVO         </t>
  </si>
  <si>
    <t>4644</t>
  </si>
  <si>
    <t>021409</t>
  </si>
  <si>
    <t xml:space="preserve">0384000141222020221214000000000058000084085900780995156506000003819233GTO                       0001412220Pago Gto Francisco Javi   </t>
  </si>
  <si>
    <t>0001412220</t>
  </si>
  <si>
    <t>20221214</t>
  </si>
  <si>
    <t>00000000005800</t>
  </si>
  <si>
    <t>099515</t>
  </si>
  <si>
    <t>Pago Gto Francisco Javi</t>
  </si>
  <si>
    <t xml:space="preserve">0384000022121420221214000000000058000084085900781594206506000003819233GTO                       0000221214Mensualidad Diciembre P   </t>
  </si>
  <si>
    <t>0000221214</t>
  </si>
  <si>
    <t>159420</t>
  </si>
  <si>
    <t>Mensualidad Diciembre P</t>
  </si>
  <si>
    <t xml:space="preserve">0384000000650620221215000000000038800084700300874600296506000003819233GTO                       0000006506DEPOSITO DE               </t>
  </si>
  <si>
    <t>0000006506</t>
  </si>
  <si>
    <t>20221215</t>
  </si>
  <si>
    <t>460029</t>
  </si>
  <si>
    <t xml:space="preserve">DEPOSITO DE            </t>
  </si>
  <si>
    <t xml:space="preserve">0384000022121920221219000000000007600084085900785279356506000003819233GTO                       0000221219Transferencia de Anja N   </t>
  </si>
  <si>
    <t>MAESTRIA</t>
  </si>
  <si>
    <t>MENSUALIDAD</t>
  </si>
  <si>
    <t>ALUMNO</t>
  </si>
  <si>
    <t>DICIEMBRE</t>
  </si>
  <si>
    <t>MVIBN-7</t>
  </si>
  <si>
    <t>LAURA YOLANDA SANCHEZ ROMO</t>
  </si>
  <si>
    <t>JORDY SALVADOR PARAMO AGUILAR</t>
  </si>
  <si>
    <t>EDUARDO FLORES MENDOZA</t>
  </si>
  <si>
    <t>ARMANDO GARCIA MARTINEZ</t>
  </si>
  <si>
    <t>MGP-9</t>
  </si>
  <si>
    <t>CESAR CHARLES LOPEZ</t>
  </si>
  <si>
    <t>ISAAC ERNESTO CASTRO ESTRADA</t>
  </si>
  <si>
    <t>SERAFIN MEDINA AGUIRRE</t>
  </si>
  <si>
    <t>MAC-16</t>
  </si>
  <si>
    <t>KITZEL CORDOVA ATILANO</t>
  </si>
  <si>
    <t>SAMANTHA URREA GUTIERREZ</t>
  </si>
  <si>
    <t>DICIEMBRE, ENERO Y FEBRERO</t>
  </si>
  <si>
    <t>HUMBERTO VICTOR SARABIA LANDEROS</t>
  </si>
  <si>
    <t>BRENDA MARIA MURRIETA LANDEROS</t>
  </si>
  <si>
    <t>NOVIEMBRE</t>
  </si>
  <si>
    <t>MA DEL ROCIO SANCHEZ SALAZAR</t>
  </si>
  <si>
    <t>LUIS EUGENIO RODRIGUEZ RUBIO</t>
  </si>
  <si>
    <t>EDGAR HUMBERTO PALACIOS YEBRA</t>
  </si>
  <si>
    <t>OSCAR ZARAZUA JAIME</t>
  </si>
  <si>
    <t>MCVT-5</t>
  </si>
  <si>
    <t>MARIO OLVERA ARELLANO</t>
  </si>
  <si>
    <t>RODOLFO RAMIREZ FRANCO</t>
  </si>
  <si>
    <t>ALEJANDRA KARINA NARVAEZ VALERIO</t>
  </si>
  <si>
    <t>MIGUEL ANGEL CARDONA MENDEZ</t>
  </si>
  <si>
    <t>ERIKA DUEÑEZ SILVESTRE</t>
  </si>
  <si>
    <t>JOSE LUIS HERNANDEZ GARCIA</t>
  </si>
  <si>
    <t>PABLO BARRERA SOTO</t>
  </si>
  <si>
    <t>FRANCISCO JAVIER IBARRA ALDANA</t>
  </si>
  <si>
    <t>ANJA NASHELY LOPEZ CABRERA</t>
  </si>
  <si>
    <t>INSTITUTO TECNOLÓGICO DE LA CONSTRUCCIÓN</t>
  </si>
  <si>
    <t>FECHA</t>
  </si>
  <si>
    <t>05 DE NOVIEMBRE DE 2022.</t>
  </si>
  <si>
    <t>MAESTRÍA EN</t>
  </si>
  <si>
    <t xml:space="preserve">EN GERENCIA DE PROYECTOS, EQUIVALENCIA 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</si>
  <si>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</si>
  <si>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</si>
  <si>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</si>
  <si>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</si>
  <si>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</si>
  <si>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</si>
  <si>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% BECA</t>
  </si>
  <si>
    <t>PAGO</t>
  </si>
  <si>
    <t>ADEUDO</t>
  </si>
  <si>
    <t>SEMESTRE</t>
  </si>
  <si>
    <t>MVIB-7</t>
  </si>
  <si>
    <t xml:space="preserve">MENSUALIDADES </t>
  </si>
  <si>
    <t xml:space="preserve">MGP-9 </t>
  </si>
  <si>
    <t>ANALISIS MAC MARZO 22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</si>
  <si>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</si>
  <si>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</si>
  <si>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</si>
  <si>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</si>
  <si>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</si>
  <si>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</si>
  <si>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</si>
  <si>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MAC</t>
  </si>
  <si>
    <t>PAGADO</t>
  </si>
  <si>
    <t>1ro</t>
  </si>
  <si>
    <t xml:space="preserve"> 01/15</t>
  </si>
  <si>
    <t>PLANEACION, PROGRAMACION Y CONTROL DE OBRA</t>
  </si>
  <si>
    <t>11 MARZO - 02 ABRIL 2022</t>
  </si>
  <si>
    <t>RESUMEN DE MAESTRIAS ABRIL 22</t>
  </si>
  <si>
    <t>VINCULADO</t>
  </si>
  <si>
    <t xml:space="preserve"> 02/15</t>
  </si>
  <si>
    <t>ANALISIS DE COSTOS</t>
  </si>
  <si>
    <t>08 ABRIL - 14 MAYO</t>
  </si>
  <si>
    <t>PROGRAMA</t>
  </si>
  <si>
    <t>ASIGNATURA</t>
  </si>
  <si>
    <t>MONTO</t>
  </si>
  <si>
    <t xml:space="preserve"> 03/15</t>
  </si>
  <si>
    <t>LEGSLACION Y REG. EN LA INDUSTRIA DE LA CONSTRUCCION</t>
  </si>
  <si>
    <t xml:space="preserve">20 MAYO  -11 JUNIO </t>
  </si>
  <si>
    <t>MAC MAYO 22</t>
  </si>
  <si>
    <t xml:space="preserve"> 04/05</t>
  </si>
  <si>
    <t>METODOS DE INVESTIGACION</t>
  </si>
  <si>
    <t xml:space="preserve">17 JUNIO - 09 JULIO </t>
  </si>
  <si>
    <t>MVIIBN MAYO 22</t>
  </si>
  <si>
    <t xml:space="preserve"> 05/15</t>
  </si>
  <si>
    <t xml:space="preserve">CONTABILIDAD Y FINANZAS </t>
  </si>
  <si>
    <t xml:space="preserve">15 JULIO -  06 AGOSTO </t>
  </si>
  <si>
    <t>MCVT-7</t>
  </si>
  <si>
    <t>2do</t>
  </si>
  <si>
    <t xml:space="preserve"> 06/15</t>
  </si>
  <si>
    <t xml:space="preserve">ADMON DE RECURSOS HUMANOS </t>
  </si>
  <si>
    <t>19 AGOSTO -  10 SEPTIEMBRE</t>
  </si>
  <si>
    <t xml:space="preserve"> 07/15</t>
  </si>
  <si>
    <t>ADMON DE EMPRESAS</t>
  </si>
  <si>
    <t xml:space="preserve">23 SEPTIEMBRE -  15 OCTUBRE </t>
  </si>
  <si>
    <t>MCVT Y MGP</t>
  </si>
  <si>
    <t>INSCRIPCIONES</t>
  </si>
  <si>
    <t xml:space="preserve"> 08/15</t>
  </si>
  <si>
    <t>Economía Administrativa</t>
  </si>
  <si>
    <t>21 OCTUBRE- 12 NOVIEMBRE</t>
  </si>
  <si>
    <t>TITULACION</t>
  </si>
  <si>
    <t>EN CONCILIACIÓN</t>
  </si>
  <si>
    <t xml:space="preserve"> 09/15</t>
  </si>
  <si>
    <t xml:space="preserve">Admon de finanzas </t>
  </si>
  <si>
    <t>18 NOVIEMBRE- 10 DICEIMBRE</t>
  </si>
  <si>
    <t xml:space="preserve">TOTAL A PAGAR </t>
  </si>
  <si>
    <t xml:space="preserve"> 10/15</t>
  </si>
  <si>
    <t>3ro</t>
  </si>
  <si>
    <t xml:space="preserve"> 11/15</t>
  </si>
  <si>
    <t xml:space="preserve"> 12/15</t>
  </si>
  <si>
    <t xml:space="preserve">FACTURA </t>
  </si>
  <si>
    <t xml:space="preserve"> 13/15</t>
  </si>
  <si>
    <t>SUB</t>
  </si>
  <si>
    <t xml:space="preserve"> 14/15</t>
  </si>
  <si>
    <t xml:space="preserve">IVA </t>
  </si>
  <si>
    <t xml:space="preserve"> 15/15</t>
  </si>
  <si>
    <t xml:space="preserve">TOTAL </t>
  </si>
  <si>
    <t>SEPTIEMBRE 2022.</t>
  </si>
  <si>
    <t>REMANENTE NETO</t>
  </si>
  <si>
    <t>SUBTOTAL</t>
  </si>
  <si>
    <t xml:space="preserve">MAS IVA  </t>
  </si>
  <si>
    <t xml:space="preserve">IMPORTE A FACTURAR </t>
  </si>
  <si>
    <t>ANALISIS MVIIBN MARZO 2022</t>
  </si>
  <si>
    <t xml:space="preserve">MVIIBN </t>
  </si>
  <si>
    <t>ADMINISTRACION FINANCIERA Y CONTABILIDAD</t>
  </si>
  <si>
    <t>CONTABILIDAD Y FINANZAS</t>
  </si>
  <si>
    <t>COSTOS DE CONSTRUCCION EN LA VALUACION</t>
  </si>
  <si>
    <t>INTRODUCCIÓN A LA VALUACIÓN</t>
  </si>
  <si>
    <t xml:space="preserve">METODOS DE EVALUACION </t>
  </si>
  <si>
    <t>INGENIERIA  ECONOMICA Y FINANCIERA</t>
  </si>
  <si>
    <t xml:space="preserve">TECNICAS DE INVESTIGACIÓN </t>
  </si>
  <si>
    <t>Valuación de Maquinaria y Equipo</t>
  </si>
  <si>
    <t>Valuación de inmuebles urbanos</t>
  </si>
  <si>
    <t>SEPTIEMBRE   2022.</t>
  </si>
  <si>
    <t>ANALISIS MCVT OCTUBRE 2022</t>
  </si>
  <si>
    <t>MCVT</t>
  </si>
  <si>
    <t xml:space="preserve">Diseño geometrico de vias terrestres </t>
  </si>
  <si>
    <t>23 SEPT- 15 OCTUBRE</t>
  </si>
  <si>
    <t>Ingeniería de tránsito</t>
  </si>
  <si>
    <t>ANALISIS MGP-9 OCTUBRE 2022</t>
  </si>
  <si>
    <t>MGP</t>
  </si>
  <si>
    <t xml:space="preserve">Planeación  y Control de proyectos </t>
  </si>
  <si>
    <t>Administración de la Gerencia de Proyectos.</t>
  </si>
  <si>
    <t xml:space="preserve">DICIEMBRE </t>
  </si>
  <si>
    <t xml:space="preserve">CLAUDIA VERONICA MARTINEZ MONJARAZ </t>
  </si>
  <si>
    <t>GRISELDA MARIA LUISA MARQUEZ GARCIA</t>
  </si>
  <si>
    <t>GRISELDA MARIA LUISA MARQUEZ GARCIA+E2:P2</t>
  </si>
  <si>
    <t>20221219</t>
  </si>
  <si>
    <t xml:space="preserve">MCVT-5 </t>
  </si>
  <si>
    <t>18 NOVIEMBRE- 10 DICIEMBRE</t>
  </si>
  <si>
    <t>Normatividad en construcción II (Calidad)</t>
  </si>
  <si>
    <t>13 ENERO- 04 FEBRERO</t>
  </si>
  <si>
    <t xml:space="preserve"> Catastro</t>
  </si>
  <si>
    <t>Geotecnia I</t>
  </si>
  <si>
    <t>Ingeniería Ambiental y sustentabilidad</t>
  </si>
  <si>
    <t xml:space="preserve">CARLOS ORTIZ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</si>
</sst>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4"/>
      <color theme="1"/>
      <name val="Calibri"/>
      <family val="2"/>
      <scheme val="minor"/>
    </font>
    <font>
      <sz val="12"/>
      <name val="Tw Cen MT Condensed"/>
      <family val="2"/>
    </font>
    <font>
      <b/>
      <sz val="12"/>
      <color theme="1"/>
      <name val="Calibri"/>
      <family val="2"/>
      <scheme val="minor"/>
    </font>
    <font>
      <sz val="11"/>
      <color theme="1"/>
      <name val="Tw Cen MT Condensed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7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2" fontId="0" fillId="0" borderId="0" xfId="0" applyNumberFormat="1"/>
    <xf numFmtId="43" fontId="0" fillId="0" borderId="0" xfId="1" applyFont="1"/>
    <xf numFmtId="43" fontId="5" fillId="0" borderId="0" xfId="1" applyFont="1"/>
    <xf numFmtId="49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43" fontId="0" fillId="5" borderId="0" xfId="1" applyFont="1" applyFill="1"/>
    <xf numFmtId="0" fontId="2" fillId="0" borderId="0" xfId="2"/>
    <xf numFmtId="0" fontId="7" fillId="0" borderId="0" xfId="2" applyFont="1"/>
    <xf numFmtId="0" fontId="1" fillId="0" borderId="0" xfId="3"/>
    <xf numFmtId="0" fontId="7" fillId="0" borderId="0" xfId="2" applyFont="1" applyAlignment="1">
      <alignment horizontal="right"/>
    </xf>
    <xf numFmtId="14" fontId="7" fillId="0" borderId="0" xfId="2" applyNumberFormat="1" applyFont="1"/>
    <xf numFmtId="0" fontId="8" fillId="0" borderId="0" xfId="2" applyFont="1"/>
    <xf numFmtId="0" fontId="7" fillId="5" borderId="1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wrapText="1"/>
    </xf>
    <xf numFmtId="17" fontId="7" fillId="5" borderId="5" xfId="2" applyNumberFormat="1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/>
    </xf>
    <xf numFmtId="0" fontId="2" fillId="0" borderId="3" xfId="2" applyBorder="1"/>
    <xf numFmtId="0" fontId="0" fillId="0" borderId="3" xfId="0" applyBorder="1"/>
    <xf numFmtId="0" fontId="0" fillId="0" borderId="3" xfId="2" applyFont="1" applyBorder="1"/>
    <xf numFmtId="49" fontId="0" fillId="0" borderId="3" xfId="0" applyNumberFormat="1" applyBorder="1"/>
    <xf numFmtId="0" fontId="2" fillId="0" borderId="7" xfId="2" applyBorder="1"/>
    <xf numFmtId="43" fontId="0" fillId="0" borderId="0" xfId="1" applyFont="1" applyBorder="1"/>
    <xf numFmtId="44" fontId="9" fillId="6" borderId="0" xfId="2" applyNumberFormat="1" applyFont="1" applyFill="1"/>
    <xf numFmtId="44" fontId="2" fillId="0" borderId="0" xfId="2" applyNumberFormat="1"/>
    <xf numFmtId="0" fontId="2" fillId="0" borderId="3" xfId="2" applyBorder="1" applyAlignment="1">
      <alignment horizontal="center"/>
    </xf>
    <xf numFmtId="0" fontId="2" fillId="0" borderId="0" xfId="2" applyAlignment="1">
      <alignment horizontal="center"/>
    </xf>
    <xf numFmtId="0" fontId="2" fillId="0" borderId="0" xfId="4"/>
    <xf numFmtId="44" fontId="9" fillId="0" borderId="0" xfId="2" applyNumberFormat="1" applyFont="1"/>
    <xf numFmtId="0" fontId="5" fillId="0" borderId="0" xfId="2" applyFont="1" applyAlignment="1">
      <alignment horizontal="right"/>
    </xf>
    <xf numFmtId="44" fontId="1" fillId="0" borderId="0" xfId="3" applyNumberFormat="1"/>
    <xf numFmtId="0" fontId="10" fillId="0" borderId="0" xfId="2" applyFont="1"/>
    <xf numFmtId="0" fontId="2" fillId="7" borderId="3" xfId="2" applyFill="1" applyBorder="1"/>
    <xf numFmtId="0" fontId="0" fillId="0" borderId="0" xfId="2" applyFont="1"/>
    <xf numFmtId="0" fontId="7" fillId="0" borderId="0" xfId="3" applyFont="1" applyAlignment="1">
      <alignment horizontal="right"/>
    </xf>
    <xf numFmtId="0" fontId="1" fillId="0" borderId="0" xfId="5"/>
    <xf numFmtId="0" fontId="1" fillId="0" borderId="0" xfId="6"/>
    <xf numFmtId="0" fontId="12" fillId="5" borderId="15" xfId="5" applyFont="1" applyFill="1" applyBorder="1" applyAlignment="1">
      <alignment horizontal="center"/>
    </xf>
    <xf numFmtId="0" fontId="1" fillId="0" borderId="16" xfId="5" applyBorder="1" applyAlignment="1">
      <alignment horizontal="center"/>
    </xf>
    <xf numFmtId="4" fontId="7" fillId="0" borderId="17" xfId="7" applyNumberFormat="1" applyFont="1" applyBorder="1" applyAlignment="1">
      <alignment horizontal="center"/>
    </xf>
    <xf numFmtId="0" fontId="7" fillId="0" borderId="18" xfId="5" applyFont="1" applyBorder="1" applyAlignment="1">
      <alignment horizontal="center"/>
    </xf>
    <xf numFmtId="16" fontId="1" fillId="0" borderId="19" xfId="5" applyNumberFormat="1" applyBorder="1" applyAlignment="1">
      <alignment horizontal="center"/>
    </xf>
    <xf numFmtId="0" fontId="13" fillId="8" borderId="19" xfId="5" applyFont="1" applyFill="1" applyBorder="1" applyAlignment="1">
      <alignment horizontal="left"/>
    </xf>
    <xf numFmtId="0" fontId="5" fillId="0" borderId="20" xfId="7" applyFont="1" applyBorder="1"/>
    <xf numFmtId="0" fontId="12" fillId="5" borderId="0" xfId="5" applyFont="1" applyFill="1"/>
    <xf numFmtId="4" fontId="7" fillId="0" borderId="23" xfId="7" applyNumberFormat="1" applyFont="1" applyBorder="1" applyAlignment="1">
      <alignment horizontal="center"/>
    </xf>
    <xf numFmtId="16" fontId="1" fillId="0" borderId="24" xfId="5" applyNumberFormat="1" applyBorder="1" applyAlignment="1">
      <alignment horizontal="center"/>
    </xf>
    <xf numFmtId="0" fontId="13" fillId="8" borderId="24" xfId="5" applyFont="1" applyFill="1" applyBorder="1" applyAlignment="1">
      <alignment horizontal="left"/>
    </xf>
    <xf numFmtId="0" fontId="5" fillId="0" borderId="25" xfId="7" applyFont="1" applyBorder="1"/>
    <xf numFmtId="0" fontId="1" fillId="0" borderId="17" xfId="6" applyBorder="1" applyAlignment="1">
      <alignment horizontal="center"/>
    </xf>
    <xf numFmtId="0" fontId="1" fillId="0" borderId="14" xfId="6" applyBorder="1"/>
    <xf numFmtId="0" fontId="1" fillId="0" borderId="1" xfId="6" applyBorder="1" applyAlignment="1">
      <alignment horizontal="center"/>
    </xf>
    <xf numFmtId="44" fontId="1" fillId="0" borderId="6" xfId="6" applyNumberFormat="1" applyBorder="1"/>
    <xf numFmtId="0" fontId="1" fillId="0" borderId="4" xfId="6" applyBorder="1"/>
    <xf numFmtId="0" fontId="1" fillId="0" borderId="4" xfId="6" applyBorder="1" applyAlignment="1">
      <alignment horizontal="center"/>
    </xf>
    <xf numFmtId="44" fontId="1" fillId="0" borderId="26" xfId="6" applyNumberFormat="1" applyBorder="1"/>
    <xf numFmtId="16" fontId="1" fillId="0" borderId="27" xfId="5" applyNumberFormat="1" applyBorder="1" applyAlignment="1">
      <alignment horizontal="center"/>
    </xf>
    <xf numFmtId="0" fontId="13" fillId="8" borderId="27" xfId="5" applyFont="1" applyFill="1" applyBorder="1" applyAlignment="1">
      <alignment horizontal="left"/>
    </xf>
    <xf numFmtId="0" fontId="5" fillId="0" borderId="28" xfId="7" applyFont="1" applyBorder="1"/>
    <xf numFmtId="44" fontId="1" fillId="0" borderId="26" xfId="6" quotePrefix="1" applyNumberFormat="1" applyBorder="1"/>
    <xf numFmtId="44" fontId="1" fillId="0" borderId="0" xfId="5" applyNumberFormat="1"/>
    <xf numFmtId="0" fontId="7" fillId="0" borderId="22" xfId="5" applyFont="1" applyBorder="1" applyAlignment="1">
      <alignment horizontal="center"/>
    </xf>
    <xf numFmtId="0" fontId="13" fillId="9" borderId="19" xfId="5" applyFont="1" applyFill="1" applyBorder="1" applyAlignment="1">
      <alignment horizontal="left"/>
    </xf>
    <xf numFmtId="0" fontId="1" fillId="0" borderId="23" xfId="6" applyBorder="1"/>
    <xf numFmtId="0" fontId="1" fillId="0" borderId="23" xfId="6" applyBorder="1" applyAlignment="1">
      <alignment horizontal="center"/>
    </xf>
    <xf numFmtId="44" fontId="1" fillId="0" borderId="29" xfId="6" applyNumberFormat="1" applyBorder="1"/>
    <xf numFmtId="0" fontId="13" fillId="0" borderId="0" xfId="4" applyFont="1" applyAlignment="1">
      <alignment horizontal="center"/>
    </xf>
    <xf numFmtId="0" fontId="13" fillId="9" borderId="24" xfId="5" applyFont="1" applyFill="1" applyBorder="1" applyAlignment="1">
      <alignment horizontal="left"/>
    </xf>
    <xf numFmtId="44" fontId="1" fillId="0" borderId="30" xfId="6" applyNumberFormat="1" applyBorder="1"/>
    <xf numFmtId="44" fontId="0" fillId="5" borderId="1" xfId="8" applyFont="1" applyFill="1" applyBorder="1" applyAlignment="1">
      <alignment horizontal="center"/>
    </xf>
    <xf numFmtId="0" fontId="7" fillId="0" borderId="23" xfId="6" applyFont="1" applyBorder="1"/>
    <xf numFmtId="44" fontId="14" fillId="5" borderId="23" xfId="6" applyNumberFormat="1" applyFont="1" applyFill="1" applyBorder="1"/>
    <xf numFmtId="44" fontId="1" fillId="0" borderId="0" xfId="6" applyNumberFormat="1"/>
    <xf numFmtId="44" fontId="0" fillId="0" borderId="1" xfId="8" applyFont="1" applyBorder="1" applyAlignment="1">
      <alignment horizontal="center"/>
    </xf>
    <xf numFmtId="0" fontId="13" fillId="9" borderId="27" xfId="5" applyFont="1" applyFill="1" applyBorder="1" applyAlignment="1">
      <alignment horizontal="left"/>
    </xf>
    <xf numFmtId="0" fontId="15" fillId="6" borderId="19" xfId="5" applyFont="1" applyFill="1" applyBorder="1" applyAlignment="1">
      <alignment horizontal="left"/>
    </xf>
    <xf numFmtId="0" fontId="15" fillId="6" borderId="24" xfId="5" applyFont="1" applyFill="1" applyBorder="1" applyAlignment="1">
      <alignment horizontal="left"/>
    </xf>
    <xf numFmtId="0" fontId="16" fillId="0" borderId="0" xfId="6" applyFont="1"/>
    <xf numFmtId="44" fontId="0" fillId="0" borderId="17" xfId="8" applyFont="1" applyBorder="1" applyAlignment="1">
      <alignment horizontal="center"/>
    </xf>
    <xf numFmtId="0" fontId="15" fillId="6" borderId="27" xfId="5" applyFont="1" applyFill="1" applyBorder="1" applyAlignment="1">
      <alignment horizontal="left"/>
    </xf>
    <xf numFmtId="0" fontId="17" fillId="0" borderId="28" xfId="5" applyFont="1" applyBorder="1" applyAlignment="1">
      <alignment horizontal="left"/>
    </xf>
    <xf numFmtId="0" fontId="7" fillId="0" borderId="0" xfId="5" applyFont="1"/>
    <xf numFmtId="44" fontId="16" fillId="0" borderId="0" xfId="5" applyNumberFormat="1" applyFont="1"/>
    <xf numFmtId="17" fontId="1" fillId="0" borderId="0" xfId="6" applyNumberFormat="1"/>
    <xf numFmtId="44" fontId="16" fillId="8" borderId="0" xfId="5" applyNumberFormat="1" applyFont="1" applyFill="1"/>
    <xf numFmtId="44" fontId="0" fillId="0" borderId="0" xfId="8" applyFont="1"/>
    <xf numFmtId="44" fontId="18" fillId="0" borderId="0" xfId="6" applyNumberFormat="1" applyFont="1"/>
    <xf numFmtId="44" fontId="14" fillId="10" borderId="17" xfId="8" applyFont="1" applyFill="1" applyBorder="1"/>
    <xf numFmtId="0" fontId="1" fillId="0" borderId="35" xfId="5" applyBorder="1" applyAlignment="1">
      <alignment horizontal="center"/>
    </xf>
    <xf numFmtId="0" fontId="7" fillId="0" borderId="17" xfId="5" applyFont="1" applyBorder="1" applyAlignment="1">
      <alignment horizontal="center"/>
    </xf>
    <xf numFmtId="0" fontId="13" fillId="9" borderId="3" xfId="5" applyFont="1" applyFill="1" applyBorder="1" applyAlignment="1">
      <alignment horizontal="left"/>
    </xf>
    <xf numFmtId="0" fontId="15" fillId="6" borderId="3" xfId="5" applyFont="1" applyFill="1" applyBorder="1" applyAlignment="1">
      <alignment horizontal="left"/>
    </xf>
    <xf numFmtId="16" fontId="1" fillId="0" borderId="36" xfId="5" applyNumberFormat="1" applyBorder="1" applyAlignment="1">
      <alignment horizontal="center"/>
    </xf>
    <xf numFmtId="0" fontId="17" fillId="0" borderId="24" xfId="5" applyFont="1" applyBorder="1" applyAlignment="1">
      <alignment horizontal="left"/>
    </xf>
    <xf numFmtId="44" fontId="0" fillId="0" borderId="33" xfId="8" applyFont="1" applyFill="1" applyBorder="1" applyAlignment="1">
      <alignment horizontal="center"/>
    </xf>
    <xf numFmtId="0" fontId="13" fillId="8" borderId="3" xfId="5" applyFont="1" applyFill="1" applyBorder="1" applyAlignment="1">
      <alignment horizontal="left"/>
    </xf>
    <xf numFmtId="44" fontId="0" fillId="5" borderId="33" xfId="8" applyFont="1" applyFill="1" applyBorder="1" applyAlignment="1">
      <alignment horizontal="center"/>
    </xf>
    <xf numFmtId="44" fontId="0" fillId="0" borderId="33" xfId="8" applyFont="1" applyBorder="1" applyAlignment="1">
      <alignment horizontal="center"/>
    </xf>
    <xf numFmtId="44" fontId="0" fillId="0" borderId="3" xfId="9" applyFont="1" applyBorder="1"/>
    <xf numFmtId="0" fontId="2" fillId="7" borderId="0" xfId="2" applyFill="1"/>
    <xf numFmtId="44" fontId="0" fillId="0" borderId="3" xfId="9" applyFont="1" applyFill="1" applyBorder="1"/>
    <xf numFmtId="44" fontId="2" fillId="0" borderId="3" xfId="9" applyBorder="1"/>
    <xf numFmtId="0" fontId="5" fillId="0" borderId="0" xfId="2" applyFont="1" applyAlignment="1">
      <alignment horizontal="right"/>
    </xf>
    <xf numFmtId="0" fontId="7" fillId="0" borderId="0" xfId="3" applyFont="1" applyAlignment="1">
      <alignment horizontal="right"/>
    </xf>
    <xf numFmtId="0" fontId="7" fillId="0" borderId="3" xfId="5" applyFont="1" applyBorder="1" applyAlignment="1">
      <alignment horizontal="center"/>
    </xf>
    <xf numFmtId="0" fontId="11" fillId="0" borderId="8" xfId="5" applyFont="1" applyBorder="1" applyAlignment="1">
      <alignment horizontal="center" vertical="center" wrapText="1"/>
    </xf>
    <xf numFmtId="0" fontId="11" fillId="0" borderId="11" xfId="5" applyFont="1" applyBorder="1" applyAlignment="1">
      <alignment horizontal="center" vertical="center" wrapText="1"/>
    </xf>
    <xf numFmtId="0" fontId="11" fillId="0" borderId="9" xfId="5" applyFont="1" applyBorder="1" applyAlignment="1">
      <alignment horizontal="center" vertical="center" wrapText="1"/>
    </xf>
    <xf numFmtId="0" fontId="11" fillId="0" borderId="12" xfId="5" applyFont="1" applyBorder="1" applyAlignment="1">
      <alignment horizontal="center" vertical="center" wrapText="1"/>
    </xf>
    <xf numFmtId="44" fontId="11" fillId="0" borderId="9" xfId="5" applyNumberFormat="1" applyFont="1" applyBorder="1" applyAlignment="1">
      <alignment horizontal="center" vertical="center" wrapText="1"/>
    </xf>
    <xf numFmtId="0" fontId="11" fillId="0" borderId="10" xfId="5" applyFont="1" applyBorder="1" applyAlignment="1">
      <alignment horizontal="center" vertical="center" wrapText="1"/>
    </xf>
    <xf numFmtId="0" fontId="11" fillId="0" borderId="13" xfId="5" applyFont="1" applyBorder="1" applyAlignment="1">
      <alignment horizontal="center" vertical="center" wrapText="1"/>
    </xf>
    <xf numFmtId="0" fontId="1" fillId="0" borderId="9" xfId="5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1" fillId="0" borderId="14" xfId="6" applyBorder="1" applyAlignment="1">
      <alignment horizontal="center"/>
    </xf>
    <xf numFmtId="0" fontId="1" fillId="0" borderId="5" xfId="6" applyBorder="1" applyAlignment="1">
      <alignment horizontal="center"/>
    </xf>
    <xf numFmtId="0" fontId="1" fillId="0" borderId="6" xfId="6" applyBorder="1" applyAlignment="1">
      <alignment horizontal="center"/>
    </xf>
    <xf numFmtId="0" fontId="1" fillId="0" borderId="21" xfId="6" applyBorder="1" applyAlignment="1">
      <alignment horizontal="center"/>
    </xf>
    <xf numFmtId="0" fontId="1" fillId="0" borderId="22" xfId="6" applyBorder="1" applyAlignment="1">
      <alignment horizontal="center"/>
    </xf>
    <xf numFmtId="0" fontId="1" fillId="0" borderId="18" xfId="6" applyBorder="1" applyAlignment="1">
      <alignment horizontal="center"/>
    </xf>
    <xf numFmtId="0" fontId="7" fillId="0" borderId="0" xfId="5" applyFont="1" applyAlignment="1">
      <alignment horizontal="center"/>
    </xf>
    <xf numFmtId="0" fontId="7" fillId="0" borderId="31" xfId="5" applyFont="1" applyBorder="1" applyAlignment="1">
      <alignment horizontal="center"/>
    </xf>
    <xf numFmtId="0" fontId="11" fillId="0" borderId="32" xfId="5" applyFont="1" applyBorder="1" applyAlignment="1">
      <alignment horizontal="center" vertical="center" wrapText="1"/>
    </xf>
    <xf numFmtId="0" fontId="11" fillId="0" borderId="33" xfId="5" applyFont="1" applyBorder="1" applyAlignment="1">
      <alignment horizontal="center" vertical="center" wrapText="1"/>
    </xf>
    <xf numFmtId="0" fontId="11" fillId="0" borderId="34" xfId="5" applyFont="1" applyBorder="1" applyAlignment="1">
      <alignment horizontal="center" vertical="center" wrapText="1"/>
    </xf>
    <xf numFmtId="0" fontId="1" fillId="0" borderId="33" xfId="5" applyBorder="1" applyAlignment="1">
      <alignment horizontal="center" vertical="center" wrapText="1"/>
    </xf>
  </cellXfs>
  <cellStyles count="10">
    <cellStyle name="Millares" xfId="1" builtinId="3"/>
    <cellStyle name="Moneda" xfId="9" builtinId="4"/>
    <cellStyle name="Moneda 2 2 3" xfId="8" xr:uid="{BF5D6144-608E-406A-90FE-9FA7D0175014}"/>
    <cellStyle name="Normal" xfId="0" builtinId="0"/>
    <cellStyle name="Normal 2" xfId="3" xr:uid="{C36EAA1B-979E-41AF-83D0-812E1C5DBC14}"/>
    <cellStyle name="Normal 2 2" xfId="7" xr:uid="{50B1FCC4-0B3A-4BA6-AD3E-DDFE7F9888DE}"/>
    <cellStyle name="Normal 2 2 2 3" xfId="5" xr:uid="{1C259519-8F49-4A08-AB83-395D2996474D}"/>
    <cellStyle name="Normal 3" xfId="4" xr:uid="{B0C5A243-BAA0-4B54-9AFC-759AE26A7859}"/>
    <cellStyle name="Normal 3 4" xfId="6" xr:uid="{9365CDFD-BB1D-4A51-A183-F83B86B4DB49}"/>
    <cellStyle name="Normal 5" xfId="2" xr:uid="{49E70DFC-4E4E-4FB6-A782-AEE52973E828}"/>
  </cellStyles>
  <dxfs count="3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66675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id="{29B1DA79-D8C7-4474-8E33-BEFED91DA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9555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opLeftCell="D1" zoomScale="90" zoomScaleNormal="90" workbookViewId="0">
      <selection activeCell="T15" sqref="T15"/>
    </sheetView>
  </sheetViews>
  <sheetFormatPr baseColWidth="10" defaultRowHeight="12.75" x14ac:dyDescent="0.2"/>
  <cols>
    <col min="8" max="8" width="17.42578125" style="10" customWidth="1"/>
    <col min="16" max="16" width="26.7109375" customWidth="1"/>
  </cols>
  <sheetData>
    <row r="1" spans="1:19" ht="51.7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166</v>
      </c>
      <c r="R1" s="4" t="s">
        <v>167</v>
      </c>
      <c r="S1" s="4" t="s">
        <v>168</v>
      </c>
    </row>
    <row r="2" spans="1:19" x14ac:dyDescent="0.2">
      <c r="A2" s="7" t="s">
        <v>16</v>
      </c>
      <c r="B2" s="8" t="s">
        <v>17</v>
      </c>
      <c r="C2" s="8" t="s">
        <v>18</v>
      </c>
      <c r="D2" s="8" t="s">
        <v>19</v>
      </c>
      <c r="E2" s="12" t="s">
        <v>20</v>
      </c>
      <c r="F2" s="13" t="s">
        <v>21</v>
      </c>
      <c r="G2" s="14" t="s">
        <v>22</v>
      </c>
      <c r="H2" s="15">
        <v>3648</v>
      </c>
      <c r="I2" s="13" t="s">
        <v>18</v>
      </c>
      <c r="J2" s="13" t="s">
        <v>23</v>
      </c>
      <c r="K2" s="13" t="s">
        <v>24</v>
      </c>
      <c r="L2" s="13" t="s">
        <v>25</v>
      </c>
      <c r="M2" s="13" t="s">
        <v>26</v>
      </c>
      <c r="N2" s="13" t="s">
        <v>27</v>
      </c>
      <c r="O2" s="13" t="s">
        <v>19</v>
      </c>
      <c r="P2" s="13" t="s">
        <v>28</v>
      </c>
      <c r="Q2" t="s">
        <v>170</v>
      </c>
      <c r="R2" t="s">
        <v>307</v>
      </c>
      <c r="S2" t="s">
        <v>309</v>
      </c>
    </row>
    <row r="3" spans="1:19" x14ac:dyDescent="0.2">
      <c r="A3" s="7" t="s">
        <v>29</v>
      </c>
      <c r="B3" s="8" t="s">
        <v>17</v>
      </c>
      <c r="C3" s="8" t="s">
        <v>18</v>
      </c>
      <c r="D3" s="8" t="s">
        <v>30</v>
      </c>
      <c r="E3" s="12" t="s">
        <v>20</v>
      </c>
      <c r="F3" s="13" t="s">
        <v>31</v>
      </c>
      <c r="G3" s="14" t="s">
        <v>22</v>
      </c>
      <c r="H3" s="15">
        <v>500</v>
      </c>
      <c r="I3" s="13" t="s">
        <v>18</v>
      </c>
      <c r="J3" s="13" t="s">
        <v>32</v>
      </c>
      <c r="K3" s="13" t="s">
        <v>33</v>
      </c>
      <c r="L3" s="13" t="s">
        <v>34</v>
      </c>
      <c r="M3" s="13" t="s">
        <v>26</v>
      </c>
      <c r="N3" s="13" t="s">
        <v>27</v>
      </c>
      <c r="O3" s="13" t="s">
        <v>30</v>
      </c>
      <c r="P3" s="13" t="s">
        <v>35</v>
      </c>
      <c r="Q3" t="s">
        <v>179</v>
      </c>
      <c r="R3" t="s">
        <v>169</v>
      </c>
      <c r="S3" t="s">
        <v>186</v>
      </c>
    </row>
    <row r="4" spans="1:19" x14ac:dyDescent="0.2">
      <c r="A4" s="7" t="s">
        <v>36</v>
      </c>
      <c r="B4" s="8" t="s">
        <v>17</v>
      </c>
      <c r="C4" s="8" t="s">
        <v>18</v>
      </c>
      <c r="D4" s="8" t="s">
        <v>30</v>
      </c>
      <c r="E4" s="12" t="s">
        <v>20</v>
      </c>
      <c r="F4" s="13" t="s">
        <v>37</v>
      </c>
      <c r="G4" s="14" t="s">
        <v>22</v>
      </c>
      <c r="H4" s="15">
        <v>260</v>
      </c>
      <c r="I4" s="13" t="s">
        <v>18</v>
      </c>
      <c r="J4" s="13" t="s">
        <v>32</v>
      </c>
      <c r="K4" s="13" t="s">
        <v>33</v>
      </c>
      <c r="L4" s="13" t="s">
        <v>38</v>
      </c>
      <c r="M4" s="13" t="s">
        <v>26</v>
      </c>
      <c r="N4" s="13" t="s">
        <v>27</v>
      </c>
      <c r="O4" s="13" t="s">
        <v>30</v>
      </c>
      <c r="P4" s="13" t="s">
        <v>35</v>
      </c>
      <c r="Q4" t="s">
        <v>179</v>
      </c>
      <c r="R4" t="s">
        <v>169</v>
      </c>
      <c r="S4" t="s">
        <v>186</v>
      </c>
    </row>
    <row r="5" spans="1:19" x14ac:dyDescent="0.2">
      <c r="A5" s="7" t="s">
        <v>39</v>
      </c>
      <c r="B5" s="8" t="s">
        <v>17</v>
      </c>
      <c r="C5" s="8" t="s">
        <v>18</v>
      </c>
      <c r="D5" s="8" t="s">
        <v>30</v>
      </c>
      <c r="E5" s="12" t="s">
        <v>20</v>
      </c>
      <c r="F5" s="13" t="s">
        <v>40</v>
      </c>
      <c r="G5" s="14" t="s">
        <v>22</v>
      </c>
      <c r="H5" s="15">
        <v>3686</v>
      </c>
      <c r="I5" s="13" t="s">
        <v>18</v>
      </c>
      <c r="J5" s="13" t="s">
        <v>41</v>
      </c>
      <c r="K5" s="13" t="s">
        <v>42</v>
      </c>
      <c r="L5" s="13" t="s">
        <v>43</v>
      </c>
      <c r="M5" s="13" t="s">
        <v>26</v>
      </c>
      <c r="N5" s="13" t="s">
        <v>27</v>
      </c>
      <c r="O5" s="13" t="s">
        <v>30</v>
      </c>
      <c r="P5" s="13" t="s">
        <v>44</v>
      </c>
      <c r="Q5" t="s">
        <v>190</v>
      </c>
      <c r="R5" t="s">
        <v>169</v>
      </c>
      <c r="S5" t="s">
        <v>308</v>
      </c>
    </row>
    <row r="6" spans="1:19" x14ac:dyDescent="0.2">
      <c r="A6" s="7" t="s">
        <v>45</v>
      </c>
      <c r="B6" s="8" t="s">
        <v>17</v>
      </c>
      <c r="C6" s="8" t="s">
        <v>18</v>
      </c>
      <c r="D6" s="8" t="s">
        <v>46</v>
      </c>
      <c r="E6" s="12" t="s">
        <v>20</v>
      </c>
      <c r="F6" s="13" t="s">
        <v>47</v>
      </c>
      <c r="G6" s="14" t="s">
        <v>22</v>
      </c>
      <c r="H6" s="15">
        <v>6090</v>
      </c>
      <c r="I6" s="13" t="s">
        <v>18</v>
      </c>
      <c r="J6" s="13" t="s">
        <v>48</v>
      </c>
      <c r="K6" s="13" t="s">
        <v>49</v>
      </c>
      <c r="L6" s="13" t="s">
        <v>50</v>
      </c>
      <c r="M6" s="13" t="s">
        <v>26</v>
      </c>
      <c r="N6" s="13" t="s">
        <v>27</v>
      </c>
      <c r="O6" s="13" t="s">
        <v>310</v>
      </c>
      <c r="P6" s="13" t="s">
        <v>51</v>
      </c>
      <c r="Q6" t="s">
        <v>190</v>
      </c>
      <c r="R6" t="s">
        <v>185</v>
      </c>
      <c r="S6" t="s">
        <v>197</v>
      </c>
    </row>
    <row r="7" spans="1:19" x14ac:dyDescent="0.2">
      <c r="A7" s="7" t="s">
        <v>52</v>
      </c>
      <c r="B7" s="8" t="s">
        <v>17</v>
      </c>
      <c r="C7" s="8" t="s">
        <v>18</v>
      </c>
      <c r="D7" s="8" t="s">
        <v>46</v>
      </c>
      <c r="E7" s="12" t="s">
        <v>20</v>
      </c>
      <c r="F7" s="13" t="s">
        <v>21</v>
      </c>
      <c r="G7" s="14" t="s">
        <v>22</v>
      </c>
      <c r="H7" s="15">
        <v>3648</v>
      </c>
      <c r="I7" s="13" t="s">
        <v>18</v>
      </c>
      <c r="J7" s="13" t="s">
        <v>48</v>
      </c>
      <c r="K7" s="13" t="s">
        <v>49</v>
      </c>
      <c r="L7" s="13" t="s">
        <v>53</v>
      </c>
      <c r="M7" s="13" t="s">
        <v>26</v>
      </c>
      <c r="N7" s="13" t="s">
        <v>27</v>
      </c>
      <c r="O7" s="13" t="s">
        <v>46</v>
      </c>
      <c r="P7" s="13" t="s">
        <v>54</v>
      </c>
      <c r="Q7" t="s">
        <v>179</v>
      </c>
      <c r="R7" t="s">
        <v>169</v>
      </c>
      <c r="S7" t="s">
        <v>188</v>
      </c>
    </row>
    <row r="8" spans="1:19" x14ac:dyDescent="0.2">
      <c r="A8" s="7" t="s">
        <v>55</v>
      </c>
      <c r="B8" s="8" t="s">
        <v>17</v>
      </c>
      <c r="C8" s="8" t="s">
        <v>18</v>
      </c>
      <c r="D8" s="8" t="s">
        <v>56</v>
      </c>
      <c r="E8" s="12" t="s">
        <v>20</v>
      </c>
      <c r="F8" s="13" t="s">
        <v>57</v>
      </c>
      <c r="G8" s="14" t="s">
        <v>58</v>
      </c>
      <c r="H8" s="15">
        <v>3647.2</v>
      </c>
      <c r="I8" s="13" t="s">
        <v>18</v>
      </c>
      <c r="J8" s="13" t="s">
        <v>48</v>
      </c>
      <c r="K8" s="13" t="s">
        <v>49</v>
      </c>
      <c r="L8" s="13" t="s">
        <v>59</v>
      </c>
      <c r="M8" s="13" t="s">
        <v>26</v>
      </c>
      <c r="N8" s="13" t="s">
        <v>27</v>
      </c>
      <c r="O8" s="13" t="s">
        <v>56</v>
      </c>
      <c r="P8" s="13" t="s">
        <v>60</v>
      </c>
      <c r="Q8" t="s">
        <v>175</v>
      </c>
      <c r="R8" t="s">
        <v>169</v>
      </c>
      <c r="S8" t="s">
        <v>176</v>
      </c>
    </row>
    <row r="9" spans="1:19" x14ac:dyDescent="0.2">
      <c r="A9" s="7" t="s">
        <v>61</v>
      </c>
      <c r="B9" s="8" t="s">
        <v>17</v>
      </c>
      <c r="C9" s="8" t="s">
        <v>18</v>
      </c>
      <c r="D9" s="8" t="s">
        <v>62</v>
      </c>
      <c r="E9" s="12" t="s">
        <v>63</v>
      </c>
      <c r="F9" s="13" t="s">
        <v>64</v>
      </c>
      <c r="G9" s="14" t="s">
        <v>22</v>
      </c>
      <c r="H9" s="15">
        <v>3880</v>
      </c>
      <c r="I9" s="13" t="s">
        <v>18</v>
      </c>
      <c r="J9" s="13" t="s">
        <v>48</v>
      </c>
      <c r="K9" s="13" t="s">
        <v>65</v>
      </c>
      <c r="L9" s="13" t="s">
        <v>66</v>
      </c>
      <c r="M9" s="13" t="s">
        <v>26</v>
      </c>
      <c r="N9" s="13" t="s">
        <v>27</v>
      </c>
      <c r="O9" s="13" t="s">
        <v>62</v>
      </c>
      <c r="P9" s="13" t="s">
        <v>67</v>
      </c>
      <c r="Q9" t="s">
        <v>190</v>
      </c>
      <c r="R9" t="s">
        <v>169</v>
      </c>
      <c r="S9" t="s">
        <v>194</v>
      </c>
    </row>
    <row r="10" spans="1:19" x14ac:dyDescent="0.2">
      <c r="A10" s="7" t="s">
        <v>68</v>
      </c>
      <c r="B10" s="8" t="s">
        <v>17</v>
      </c>
      <c r="C10" s="8" t="s">
        <v>18</v>
      </c>
      <c r="D10" s="8" t="s">
        <v>30</v>
      </c>
      <c r="E10" s="8" t="s">
        <v>63</v>
      </c>
      <c r="F10" t="s">
        <v>57</v>
      </c>
      <c r="G10" s="9" t="s">
        <v>22</v>
      </c>
      <c r="H10" s="10">
        <v>3647</v>
      </c>
      <c r="I10" t="s">
        <v>18</v>
      </c>
      <c r="J10" t="s">
        <v>32</v>
      </c>
      <c r="K10" t="s">
        <v>33</v>
      </c>
      <c r="L10" t="s">
        <v>69</v>
      </c>
      <c r="M10" t="s">
        <v>26</v>
      </c>
      <c r="N10" t="s">
        <v>27</v>
      </c>
      <c r="O10" t="s">
        <v>30</v>
      </c>
      <c r="P10" t="s">
        <v>35</v>
      </c>
      <c r="Q10" t="s">
        <v>175</v>
      </c>
      <c r="R10" t="s">
        <v>169</v>
      </c>
      <c r="S10" t="s">
        <v>319</v>
      </c>
    </row>
    <row r="11" spans="1:19" x14ac:dyDescent="0.2">
      <c r="A11" s="7" t="s">
        <v>70</v>
      </c>
      <c r="B11" s="8" t="s">
        <v>17</v>
      </c>
      <c r="C11" s="8" t="s">
        <v>18</v>
      </c>
      <c r="D11" s="8" t="s">
        <v>71</v>
      </c>
      <c r="E11" s="12" t="s">
        <v>63</v>
      </c>
      <c r="F11" s="13" t="s">
        <v>57</v>
      </c>
      <c r="G11" s="14" t="s">
        <v>22</v>
      </c>
      <c r="H11" s="15">
        <v>3647</v>
      </c>
      <c r="I11" s="13" t="s">
        <v>18</v>
      </c>
      <c r="J11" s="13" t="s">
        <v>48</v>
      </c>
      <c r="K11" s="13" t="s">
        <v>65</v>
      </c>
      <c r="L11" s="13" t="s">
        <v>72</v>
      </c>
      <c r="M11" s="13" t="s">
        <v>26</v>
      </c>
      <c r="N11" s="13" t="s">
        <v>27</v>
      </c>
      <c r="O11" s="13" t="s">
        <v>71</v>
      </c>
      <c r="P11" s="13" t="s">
        <v>73</v>
      </c>
      <c r="Q11" t="s">
        <v>170</v>
      </c>
      <c r="R11" t="s">
        <v>169</v>
      </c>
      <c r="S11" t="s">
        <v>172</v>
      </c>
    </row>
    <row r="12" spans="1:19" x14ac:dyDescent="0.2">
      <c r="A12" s="7" t="s">
        <v>74</v>
      </c>
      <c r="B12" s="8" t="s">
        <v>17</v>
      </c>
      <c r="C12" s="8" t="s">
        <v>18</v>
      </c>
      <c r="D12" s="8" t="s">
        <v>71</v>
      </c>
      <c r="E12" s="12" t="s">
        <v>63</v>
      </c>
      <c r="F12" s="13" t="s">
        <v>57</v>
      </c>
      <c r="G12" s="14" t="s">
        <v>22</v>
      </c>
      <c r="H12" s="15">
        <v>3647</v>
      </c>
      <c r="I12" s="13" t="s">
        <v>18</v>
      </c>
      <c r="J12" s="13" t="s">
        <v>48</v>
      </c>
      <c r="K12" s="13" t="s">
        <v>65</v>
      </c>
      <c r="L12" s="13" t="s">
        <v>75</v>
      </c>
      <c r="M12" s="13" t="s">
        <v>26</v>
      </c>
      <c r="N12" s="13" t="s">
        <v>27</v>
      </c>
      <c r="O12" s="13" t="s">
        <v>71</v>
      </c>
      <c r="P12" s="13" t="s">
        <v>73</v>
      </c>
      <c r="Q12" t="s">
        <v>170</v>
      </c>
      <c r="R12" t="s">
        <v>169</v>
      </c>
      <c r="S12" t="s">
        <v>173</v>
      </c>
    </row>
    <row r="13" spans="1:19" x14ac:dyDescent="0.2">
      <c r="A13" s="7" t="s">
        <v>76</v>
      </c>
      <c r="B13" s="8" t="s">
        <v>17</v>
      </c>
      <c r="C13" s="8" t="s">
        <v>18</v>
      </c>
      <c r="D13" s="8" t="s">
        <v>77</v>
      </c>
      <c r="E13" s="12" t="s">
        <v>63</v>
      </c>
      <c r="F13" s="13" t="s">
        <v>21</v>
      </c>
      <c r="G13" s="14" t="s">
        <v>22</v>
      </c>
      <c r="H13" s="15">
        <v>3648</v>
      </c>
      <c r="I13" s="13" t="s">
        <v>18</v>
      </c>
      <c r="J13" s="13" t="s">
        <v>48</v>
      </c>
      <c r="K13" s="13" t="s">
        <v>65</v>
      </c>
      <c r="L13" s="13" t="s">
        <v>78</v>
      </c>
      <c r="M13" s="13" t="s">
        <v>26</v>
      </c>
      <c r="N13" s="13" t="s">
        <v>27</v>
      </c>
      <c r="O13" s="13" t="s">
        <v>77</v>
      </c>
      <c r="P13" s="13" t="s">
        <v>79</v>
      </c>
      <c r="Q13" t="s">
        <v>179</v>
      </c>
      <c r="R13" t="s">
        <v>169</v>
      </c>
      <c r="S13" t="s">
        <v>184</v>
      </c>
    </row>
    <row r="14" spans="1:19" x14ac:dyDescent="0.2">
      <c r="A14" s="7" t="s">
        <v>80</v>
      </c>
      <c r="B14" s="8" t="s">
        <v>17</v>
      </c>
      <c r="C14" s="8" t="s">
        <v>18</v>
      </c>
      <c r="D14" s="8" t="s">
        <v>81</v>
      </c>
      <c r="E14" s="12" t="s">
        <v>63</v>
      </c>
      <c r="F14" s="13" t="s">
        <v>57</v>
      </c>
      <c r="G14" s="14" t="s">
        <v>22</v>
      </c>
      <c r="H14" s="15">
        <v>3647</v>
      </c>
      <c r="I14" s="13" t="s">
        <v>18</v>
      </c>
      <c r="J14" s="13" t="s">
        <v>48</v>
      </c>
      <c r="K14" s="13" t="s">
        <v>65</v>
      </c>
      <c r="L14" s="13" t="s">
        <v>82</v>
      </c>
      <c r="M14" s="13" t="s">
        <v>26</v>
      </c>
      <c r="N14" s="13" t="s">
        <v>27</v>
      </c>
      <c r="O14" s="13" t="s">
        <v>81</v>
      </c>
      <c r="P14" s="13" t="s">
        <v>83</v>
      </c>
      <c r="Q14" t="s">
        <v>179</v>
      </c>
      <c r="R14" t="s">
        <v>169</v>
      </c>
      <c r="S14" t="s">
        <v>189</v>
      </c>
    </row>
    <row r="15" spans="1:19" x14ac:dyDescent="0.2">
      <c r="A15" s="7" t="s">
        <v>84</v>
      </c>
      <c r="B15" s="8" t="s">
        <v>17</v>
      </c>
      <c r="C15" s="8" t="s">
        <v>18</v>
      </c>
      <c r="D15" s="8" t="s">
        <v>77</v>
      </c>
      <c r="E15" s="12" t="s">
        <v>63</v>
      </c>
      <c r="F15" s="13" t="s">
        <v>85</v>
      </c>
      <c r="G15" s="14" t="s">
        <v>22</v>
      </c>
      <c r="H15" s="15">
        <v>5452</v>
      </c>
      <c r="I15" s="13" t="s">
        <v>18</v>
      </c>
      <c r="J15" s="13" t="s">
        <v>48</v>
      </c>
      <c r="K15" s="13" t="s">
        <v>65</v>
      </c>
      <c r="L15" s="13" t="s">
        <v>86</v>
      </c>
      <c r="M15" s="13" t="s">
        <v>26</v>
      </c>
      <c r="N15" s="13" t="s">
        <v>27</v>
      </c>
      <c r="O15" s="13" t="s">
        <v>77</v>
      </c>
      <c r="P15" s="13" t="s">
        <v>87</v>
      </c>
      <c r="Q15" t="s">
        <v>175</v>
      </c>
      <c r="R15" t="s">
        <v>169</v>
      </c>
      <c r="S15" t="s">
        <v>177</v>
      </c>
    </row>
    <row r="16" spans="1:19" x14ac:dyDescent="0.2">
      <c r="A16" s="7" t="s">
        <v>88</v>
      </c>
      <c r="B16" s="8" t="s">
        <v>17</v>
      </c>
      <c r="C16" s="8" t="s">
        <v>18</v>
      </c>
      <c r="D16" s="8" t="s">
        <v>89</v>
      </c>
      <c r="E16" s="12" t="s">
        <v>63</v>
      </c>
      <c r="F16" s="13" t="s">
        <v>57</v>
      </c>
      <c r="G16" s="14" t="s">
        <v>58</v>
      </c>
      <c r="H16" s="15">
        <v>3647.2</v>
      </c>
      <c r="I16" s="13" t="s">
        <v>18</v>
      </c>
      <c r="J16" s="13" t="s">
        <v>48</v>
      </c>
      <c r="K16" s="13" t="s">
        <v>49</v>
      </c>
      <c r="L16" s="13" t="s">
        <v>90</v>
      </c>
      <c r="M16" s="13" t="s">
        <v>26</v>
      </c>
      <c r="N16" s="13" t="s">
        <v>27</v>
      </c>
      <c r="O16" s="13" t="s">
        <v>89</v>
      </c>
      <c r="P16" s="13" t="s">
        <v>91</v>
      </c>
      <c r="Q16" t="s">
        <v>190</v>
      </c>
      <c r="R16" t="s">
        <v>169</v>
      </c>
      <c r="S16" t="s">
        <v>192</v>
      </c>
    </row>
    <row r="17" spans="1:19" x14ac:dyDescent="0.2">
      <c r="A17" s="7" t="s">
        <v>92</v>
      </c>
      <c r="B17" s="8" t="s">
        <v>17</v>
      </c>
      <c r="C17" s="8" t="s">
        <v>18</v>
      </c>
      <c r="D17" s="8" t="s">
        <v>71</v>
      </c>
      <c r="E17" s="12" t="s">
        <v>63</v>
      </c>
      <c r="F17" s="13" t="s">
        <v>93</v>
      </c>
      <c r="G17" s="14" t="s">
        <v>94</v>
      </c>
      <c r="H17" s="15">
        <v>2917.76</v>
      </c>
      <c r="I17" s="13" t="s">
        <v>18</v>
      </c>
      <c r="J17" s="13" t="s">
        <v>48</v>
      </c>
      <c r="K17" s="13" t="s">
        <v>49</v>
      </c>
      <c r="L17" s="13" t="s">
        <v>95</v>
      </c>
      <c r="M17" s="13" t="s">
        <v>26</v>
      </c>
      <c r="N17" s="13" t="s">
        <v>27</v>
      </c>
      <c r="O17" s="13" t="s">
        <v>71</v>
      </c>
      <c r="P17" s="13" t="s">
        <v>96</v>
      </c>
      <c r="Q17" t="s">
        <v>175</v>
      </c>
      <c r="R17" t="s">
        <v>169</v>
      </c>
      <c r="S17" t="s">
        <v>178</v>
      </c>
    </row>
    <row r="18" spans="1:19" x14ac:dyDescent="0.2">
      <c r="A18" s="7" t="s">
        <v>97</v>
      </c>
      <c r="B18" s="8" t="s">
        <v>17</v>
      </c>
      <c r="C18" s="8" t="s">
        <v>18</v>
      </c>
      <c r="D18" s="8" t="s">
        <v>71</v>
      </c>
      <c r="E18" s="12" t="s">
        <v>63</v>
      </c>
      <c r="F18" s="13" t="s">
        <v>98</v>
      </c>
      <c r="G18" s="14" t="s">
        <v>99</v>
      </c>
      <c r="H18" s="15">
        <v>729.44</v>
      </c>
      <c r="I18" s="13" t="s">
        <v>18</v>
      </c>
      <c r="J18" s="13" t="s">
        <v>48</v>
      </c>
      <c r="K18" s="13" t="s">
        <v>49</v>
      </c>
      <c r="L18" s="13" t="s">
        <v>100</v>
      </c>
      <c r="M18" s="13" t="s">
        <v>26</v>
      </c>
      <c r="N18" s="13" t="s">
        <v>27</v>
      </c>
      <c r="O18" s="13" t="s">
        <v>71</v>
      </c>
      <c r="P18" s="13" t="s">
        <v>96</v>
      </c>
      <c r="Q18" t="s">
        <v>175</v>
      </c>
      <c r="R18" t="s">
        <v>169</v>
      </c>
      <c r="S18" t="s">
        <v>178</v>
      </c>
    </row>
    <row r="19" spans="1:19" x14ac:dyDescent="0.2">
      <c r="A19" s="7" t="s">
        <v>101</v>
      </c>
      <c r="B19" s="8" t="s">
        <v>17</v>
      </c>
      <c r="C19" s="8" t="s">
        <v>18</v>
      </c>
      <c r="D19" s="8" t="s">
        <v>102</v>
      </c>
      <c r="E19" s="12" t="s">
        <v>103</v>
      </c>
      <c r="F19" s="13" t="s">
        <v>104</v>
      </c>
      <c r="G19" s="14" t="s">
        <v>22</v>
      </c>
      <c r="H19" s="15">
        <v>4324</v>
      </c>
      <c r="I19" s="13" t="s">
        <v>18</v>
      </c>
      <c r="J19" s="13" t="s">
        <v>48</v>
      </c>
      <c r="K19" s="13" t="s">
        <v>65</v>
      </c>
      <c r="L19" s="13" t="s">
        <v>105</v>
      </c>
      <c r="M19" s="13" t="s">
        <v>26</v>
      </c>
      <c r="N19" s="13" t="s">
        <v>27</v>
      </c>
      <c r="O19" s="13" t="s">
        <v>102</v>
      </c>
      <c r="P19" s="13" t="s">
        <v>106</v>
      </c>
      <c r="Q19" t="s">
        <v>190</v>
      </c>
      <c r="R19" t="s">
        <v>169</v>
      </c>
      <c r="S19" t="s">
        <v>193</v>
      </c>
    </row>
    <row r="20" spans="1:19" x14ac:dyDescent="0.2">
      <c r="A20" s="7" t="s">
        <v>107</v>
      </c>
      <c r="B20" s="8" t="s">
        <v>17</v>
      </c>
      <c r="C20" s="8" t="s">
        <v>18</v>
      </c>
      <c r="D20" s="8" t="s">
        <v>77</v>
      </c>
      <c r="E20" s="12" t="s">
        <v>103</v>
      </c>
      <c r="F20" s="13" t="s">
        <v>57</v>
      </c>
      <c r="G20" s="14" t="s">
        <v>58</v>
      </c>
      <c r="H20" s="15">
        <v>3647.2</v>
      </c>
      <c r="I20" s="13" t="s">
        <v>18</v>
      </c>
      <c r="J20" s="13" t="s">
        <v>48</v>
      </c>
      <c r="K20" s="13" t="s">
        <v>65</v>
      </c>
      <c r="L20" s="13" t="s">
        <v>108</v>
      </c>
      <c r="M20" s="13" t="s">
        <v>26</v>
      </c>
      <c r="N20" s="13" t="s">
        <v>27</v>
      </c>
      <c r="O20" s="13" t="s">
        <v>77</v>
      </c>
      <c r="P20" s="13" t="s">
        <v>109</v>
      </c>
      <c r="Q20" t="s">
        <v>190</v>
      </c>
      <c r="R20" t="s">
        <v>169</v>
      </c>
      <c r="S20" t="s">
        <v>195</v>
      </c>
    </row>
    <row r="21" spans="1:19" x14ac:dyDescent="0.2">
      <c r="A21" s="7" t="s">
        <v>110</v>
      </c>
      <c r="B21" s="8" t="s">
        <v>17</v>
      </c>
      <c r="C21" s="8" t="s">
        <v>18</v>
      </c>
      <c r="D21" s="8" t="s">
        <v>111</v>
      </c>
      <c r="E21" s="12" t="s">
        <v>103</v>
      </c>
      <c r="F21" s="13" t="s">
        <v>57</v>
      </c>
      <c r="G21" s="14" t="s">
        <v>58</v>
      </c>
      <c r="H21" s="15">
        <v>3647.2</v>
      </c>
      <c r="I21" s="13" t="s">
        <v>18</v>
      </c>
      <c r="J21" s="13" t="s">
        <v>48</v>
      </c>
      <c r="K21" s="13" t="s">
        <v>65</v>
      </c>
      <c r="L21" s="13" t="s">
        <v>112</v>
      </c>
      <c r="M21" s="13" t="s">
        <v>26</v>
      </c>
      <c r="N21" s="13" t="s">
        <v>27</v>
      </c>
      <c r="O21" s="13" t="s">
        <v>111</v>
      </c>
      <c r="P21" s="13" t="s">
        <v>113</v>
      </c>
      <c r="Q21" t="s">
        <v>179</v>
      </c>
      <c r="R21" t="s">
        <v>169</v>
      </c>
      <c r="S21" t="s">
        <v>187</v>
      </c>
    </row>
    <row r="22" spans="1:19" x14ac:dyDescent="0.2">
      <c r="A22" s="7" t="s">
        <v>114</v>
      </c>
      <c r="B22" s="8" t="s">
        <v>17</v>
      </c>
      <c r="C22" s="8" t="s">
        <v>18</v>
      </c>
      <c r="D22" s="8" t="s">
        <v>115</v>
      </c>
      <c r="E22" s="12" t="s">
        <v>103</v>
      </c>
      <c r="F22" s="13" t="s">
        <v>85</v>
      </c>
      <c r="G22" s="14" t="s">
        <v>22</v>
      </c>
      <c r="H22" s="15">
        <v>5452</v>
      </c>
      <c r="I22" s="13" t="s">
        <v>18</v>
      </c>
      <c r="J22" s="13" t="s">
        <v>48</v>
      </c>
      <c r="K22" s="13" t="s">
        <v>49</v>
      </c>
      <c r="L22" s="13" t="s">
        <v>116</v>
      </c>
      <c r="M22" s="13" t="s">
        <v>26</v>
      </c>
      <c r="N22" s="13" t="s">
        <v>27</v>
      </c>
      <c r="O22" s="13" t="s">
        <v>115</v>
      </c>
      <c r="P22" s="13" t="s">
        <v>117</v>
      </c>
      <c r="Q22" t="s">
        <v>170</v>
      </c>
      <c r="R22" t="s">
        <v>169</v>
      </c>
      <c r="S22" t="s">
        <v>174</v>
      </c>
    </row>
    <row r="23" spans="1:19" x14ac:dyDescent="0.2">
      <c r="A23" s="7" t="s">
        <v>118</v>
      </c>
      <c r="B23" s="8" t="s">
        <v>17</v>
      </c>
      <c r="C23" s="8" t="s">
        <v>18</v>
      </c>
      <c r="D23" s="8" t="s">
        <v>119</v>
      </c>
      <c r="E23" s="12" t="s">
        <v>120</v>
      </c>
      <c r="F23" s="13" t="s">
        <v>121</v>
      </c>
      <c r="G23" s="14" t="s">
        <v>22</v>
      </c>
      <c r="H23" s="15">
        <v>1900</v>
      </c>
      <c r="I23" s="13" t="s">
        <v>18</v>
      </c>
      <c r="J23" s="13" t="s">
        <v>23</v>
      </c>
      <c r="K23" s="13" t="s">
        <v>24</v>
      </c>
      <c r="L23" s="13" t="s">
        <v>122</v>
      </c>
      <c r="M23" s="13" t="s">
        <v>26</v>
      </c>
      <c r="N23" s="13" t="s">
        <v>27</v>
      </c>
      <c r="O23" s="13" t="s">
        <v>119</v>
      </c>
      <c r="P23" s="13" t="s">
        <v>123</v>
      </c>
      <c r="Q23" t="s">
        <v>190</v>
      </c>
      <c r="R23" t="s">
        <v>169</v>
      </c>
      <c r="S23" t="s">
        <v>196</v>
      </c>
    </row>
    <row r="24" spans="1:19" x14ac:dyDescent="0.2">
      <c r="A24" s="7" t="s">
        <v>124</v>
      </c>
      <c r="B24" s="8" t="s">
        <v>17</v>
      </c>
      <c r="C24" s="8" t="s">
        <v>18</v>
      </c>
      <c r="D24" s="8" t="s">
        <v>119</v>
      </c>
      <c r="E24" s="12" t="s">
        <v>120</v>
      </c>
      <c r="F24" s="13" t="s">
        <v>121</v>
      </c>
      <c r="G24" s="14" t="s">
        <v>22</v>
      </c>
      <c r="H24" s="15">
        <v>1900</v>
      </c>
      <c r="I24" s="13" t="s">
        <v>18</v>
      </c>
      <c r="J24" s="13" t="s">
        <v>23</v>
      </c>
      <c r="K24" s="13" t="s">
        <v>24</v>
      </c>
      <c r="L24" s="13" t="s">
        <v>125</v>
      </c>
      <c r="M24" s="13" t="s">
        <v>26</v>
      </c>
      <c r="N24" s="13" t="s">
        <v>27</v>
      </c>
      <c r="O24" s="13" t="s">
        <v>119</v>
      </c>
      <c r="P24" s="13" t="s">
        <v>123</v>
      </c>
      <c r="Q24" t="s">
        <v>190</v>
      </c>
      <c r="R24" t="s">
        <v>169</v>
      </c>
      <c r="S24" t="s">
        <v>196</v>
      </c>
    </row>
    <row r="25" spans="1:19" x14ac:dyDescent="0.2">
      <c r="A25" s="7" t="s">
        <v>126</v>
      </c>
      <c r="B25" s="8" t="s">
        <v>17</v>
      </c>
      <c r="C25" s="8" t="s">
        <v>18</v>
      </c>
      <c r="D25" s="8" t="s">
        <v>127</v>
      </c>
      <c r="E25" s="12" t="s">
        <v>128</v>
      </c>
      <c r="F25" s="13" t="s">
        <v>129</v>
      </c>
      <c r="G25" s="14" t="s">
        <v>22</v>
      </c>
      <c r="H25" s="15">
        <v>11640</v>
      </c>
      <c r="I25" s="13" t="s">
        <v>18</v>
      </c>
      <c r="J25" s="13" t="s">
        <v>130</v>
      </c>
      <c r="K25" s="13" t="s">
        <v>131</v>
      </c>
      <c r="L25" s="13" t="s">
        <v>132</v>
      </c>
      <c r="M25" s="13" t="s">
        <v>26</v>
      </c>
      <c r="N25" s="13" t="s">
        <v>27</v>
      </c>
      <c r="O25" s="13" t="s">
        <v>127</v>
      </c>
      <c r="P25" s="13" t="s">
        <v>133</v>
      </c>
      <c r="Q25" t="s">
        <v>179</v>
      </c>
      <c r="R25" t="s">
        <v>182</v>
      </c>
      <c r="S25" t="s">
        <v>183</v>
      </c>
    </row>
    <row r="26" spans="1:19" x14ac:dyDescent="0.2">
      <c r="A26" s="7" t="s">
        <v>134</v>
      </c>
      <c r="B26" s="8" t="s">
        <v>17</v>
      </c>
      <c r="C26" s="8" t="s">
        <v>18</v>
      </c>
      <c r="D26" s="8" t="s">
        <v>135</v>
      </c>
      <c r="E26" s="12" t="s">
        <v>136</v>
      </c>
      <c r="F26" s="13" t="s">
        <v>137</v>
      </c>
      <c r="G26" s="14" t="s">
        <v>22</v>
      </c>
      <c r="H26" s="15">
        <v>3298</v>
      </c>
      <c r="I26" s="13" t="s">
        <v>18</v>
      </c>
      <c r="J26" s="13" t="s">
        <v>48</v>
      </c>
      <c r="K26" s="13" t="s">
        <v>65</v>
      </c>
      <c r="L26" s="13" t="s">
        <v>138</v>
      </c>
      <c r="M26" s="13" t="s">
        <v>26</v>
      </c>
      <c r="N26" s="13" t="s">
        <v>27</v>
      </c>
      <c r="O26" s="13" t="s">
        <v>135</v>
      </c>
      <c r="P26" s="13" t="s">
        <v>139</v>
      </c>
      <c r="Q26" t="s">
        <v>179</v>
      </c>
      <c r="R26" t="s">
        <v>169</v>
      </c>
      <c r="S26" t="s">
        <v>180</v>
      </c>
    </row>
    <row r="27" spans="1:19" x14ac:dyDescent="0.2">
      <c r="A27" s="7" t="s">
        <v>140</v>
      </c>
      <c r="B27" s="8" t="s">
        <v>17</v>
      </c>
      <c r="C27" s="8" t="s">
        <v>18</v>
      </c>
      <c r="D27" s="8" t="s">
        <v>135</v>
      </c>
      <c r="E27" s="12" t="s">
        <v>136</v>
      </c>
      <c r="F27" s="13" t="s">
        <v>141</v>
      </c>
      <c r="G27" s="14" t="s">
        <v>22</v>
      </c>
      <c r="H27" s="15">
        <v>582</v>
      </c>
      <c r="I27" s="13" t="s">
        <v>18</v>
      </c>
      <c r="J27" s="13" t="s">
        <v>48</v>
      </c>
      <c r="K27" s="13" t="s">
        <v>65</v>
      </c>
      <c r="L27" s="13" t="s">
        <v>142</v>
      </c>
      <c r="M27" s="13" t="s">
        <v>26</v>
      </c>
      <c r="N27" s="13" t="s">
        <v>27</v>
      </c>
      <c r="O27" s="13" t="s">
        <v>135</v>
      </c>
      <c r="P27" s="13" t="s">
        <v>139</v>
      </c>
      <c r="Q27" t="s">
        <v>179</v>
      </c>
      <c r="R27" t="s">
        <v>169</v>
      </c>
      <c r="S27" t="s">
        <v>180</v>
      </c>
    </row>
    <row r="28" spans="1:19" x14ac:dyDescent="0.2">
      <c r="A28" s="7" t="s">
        <v>143</v>
      </c>
      <c r="B28" s="8" t="s">
        <v>17</v>
      </c>
      <c r="C28" s="8" t="s">
        <v>18</v>
      </c>
      <c r="D28" s="8" t="s">
        <v>144</v>
      </c>
      <c r="E28" s="12" t="s">
        <v>136</v>
      </c>
      <c r="F28" s="13" t="s">
        <v>64</v>
      </c>
      <c r="G28" s="14" t="s">
        <v>22</v>
      </c>
      <c r="H28" s="15">
        <v>3880</v>
      </c>
      <c r="I28" s="13" t="s">
        <v>18</v>
      </c>
      <c r="J28" s="13" t="s">
        <v>48</v>
      </c>
      <c r="K28" s="13" t="s">
        <v>65</v>
      </c>
      <c r="L28" s="13" t="s">
        <v>145</v>
      </c>
      <c r="M28" s="13" t="s">
        <v>26</v>
      </c>
      <c r="N28" s="13" t="s">
        <v>27</v>
      </c>
      <c r="O28" s="13" t="s">
        <v>144</v>
      </c>
      <c r="P28" s="13" t="s">
        <v>146</v>
      </c>
      <c r="Q28" t="s">
        <v>179</v>
      </c>
      <c r="R28" t="s">
        <v>169</v>
      </c>
      <c r="S28" t="s">
        <v>181</v>
      </c>
    </row>
    <row r="29" spans="1:19" x14ac:dyDescent="0.2">
      <c r="A29" s="7" t="s">
        <v>147</v>
      </c>
      <c r="B29" s="8" t="s">
        <v>17</v>
      </c>
      <c r="C29" s="8" t="s">
        <v>18</v>
      </c>
      <c r="D29" s="8" t="s">
        <v>30</v>
      </c>
      <c r="E29" s="12" t="s">
        <v>136</v>
      </c>
      <c r="F29" s="13" t="s">
        <v>64</v>
      </c>
      <c r="G29" s="14" t="s">
        <v>22</v>
      </c>
      <c r="H29" s="15">
        <v>3880</v>
      </c>
      <c r="I29" s="13" t="s">
        <v>18</v>
      </c>
      <c r="J29" s="13" t="s">
        <v>148</v>
      </c>
      <c r="K29" s="13" t="s">
        <v>49</v>
      </c>
      <c r="L29" s="13" t="s">
        <v>149</v>
      </c>
      <c r="M29" s="13" t="s">
        <v>26</v>
      </c>
      <c r="N29" s="13" t="s">
        <v>27</v>
      </c>
      <c r="O29" s="13" t="s">
        <v>30</v>
      </c>
      <c r="P29" s="13" t="s">
        <v>35</v>
      </c>
      <c r="Q29" t="s">
        <v>170</v>
      </c>
      <c r="R29" t="s">
        <v>169</v>
      </c>
      <c r="S29" t="s">
        <v>171</v>
      </c>
    </row>
    <row r="30" spans="1:19" x14ac:dyDescent="0.2">
      <c r="A30" s="7" t="s">
        <v>150</v>
      </c>
      <c r="B30" s="8" t="s">
        <v>17</v>
      </c>
      <c r="C30" s="8" t="s">
        <v>18</v>
      </c>
      <c r="D30" s="8" t="s">
        <v>151</v>
      </c>
      <c r="E30" s="12" t="s">
        <v>152</v>
      </c>
      <c r="F30" s="13" t="s">
        <v>153</v>
      </c>
      <c r="G30" s="14" t="s">
        <v>22</v>
      </c>
      <c r="H30" s="15">
        <v>5800</v>
      </c>
      <c r="I30" s="13" t="s">
        <v>18</v>
      </c>
      <c r="J30" s="13" t="s">
        <v>48</v>
      </c>
      <c r="K30" s="13" t="s">
        <v>65</v>
      </c>
      <c r="L30" s="13" t="s">
        <v>154</v>
      </c>
      <c r="M30" s="13" t="s">
        <v>26</v>
      </c>
      <c r="N30" s="13" t="s">
        <v>27</v>
      </c>
      <c r="O30" s="13" t="s">
        <v>151</v>
      </c>
      <c r="P30" s="13" t="s">
        <v>155</v>
      </c>
      <c r="Q30" t="s">
        <v>190</v>
      </c>
      <c r="R30" t="s">
        <v>169</v>
      </c>
      <c r="S30" t="s">
        <v>198</v>
      </c>
    </row>
    <row r="31" spans="1:19" x14ac:dyDescent="0.2">
      <c r="A31" s="7" t="s">
        <v>156</v>
      </c>
      <c r="B31" s="8" t="s">
        <v>17</v>
      </c>
      <c r="C31" s="8" t="s">
        <v>18</v>
      </c>
      <c r="D31" s="8" t="s">
        <v>157</v>
      </c>
      <c r="E31" s="12" t="s">
        <v>152</v>
      </c>
      <c r="F31" s="13" t="s">
        <v>153</v>
      </c>
      <c r="G31" s="14" t="s">
        <v>22</v>
      </c>
      <c r="H31" s="15">
        <v>5800</v>
      </c>
      <c r="I31" s="13" t="s">
        <v>18</v>
      </c>
      <c r="J31" s="13" t="s">
        <v>48</v>
      </c>
      <c r="K31" s="13" t="s">
        <v>65</v>
      </c>
      <c r="L31" s="13" t="s">
        <v>158</v>
      </c>
      <c r="M31" s="13" t="s">
        <v>26</v>
      </c>
      <c r="N31" s="13" t="s">
        <v>27</v>
      </c>
      <c r="O31" s="13" t="s">
        <v>157</v>
      </c>
      <c r="P31" s="13" t="s">
        <v>159</v>
      </c>
      <c r="Q31" t="s">
        <v>190</v>
      </c>
      <c r="R31" t="s">
        <v>169</v>
      </c>
      <c r="S31" t="s">
        <v>197</v>
      </c>
    </row>
    <row r="32" spans="1:19" x14ac:dyDescent="0.2">
      <c r="A32" s="7" t="s">
        <v>160</v>
      </c>
      <c r="B32" s="8" t="s">
        <v>17</v>
      </c>
      <c r="C32" s="8" t="s">
        <v>18</v>
      </c>
      <c r="D32" s="8" t="s">
        <v>161</v>
      </c>
      <c r="E32" s="12" t="s">
        <v>162</v>
      </c>
      <c r="F32" s="13" t="s">
        <v>64</v>
      </c>
      <c r="G32" s="14" t="s">
        <v>22</v>
      </c>
      <c r="H32" s="15">
        <v>3880</v>
      </c>
      <c r="I32" s="13" t="s">
        <v>18</v>
      </c>
      <c r="J32" s="13" t="s">
        <v>32</v>
      </c>
      <c r="K32" s="13" t="s">
        <v>33</v>
      </c>
      <c r="L32" s="13" t="s">
        <v>163</v>
      </c>
      <c r="M32" s="13" t="s">
        <v>26</v>
      </c>
      <c r="N32" s="13" t="s">
        <v>27</v>
      </c>
      <c r="O32" s="13" t="s">
        <v>161</v>
      </c>
      <c r="P32" s="13" t="s">
        <v>164</v>
      </c>
      <c r="Q32" t="s">
        <v>190</v>
      </c>
      <c r="R32" t="s">
        <v>169</v>
      </c>
      <c r="S32" t="s">
        <v>191</v>
      </c>
    </row>
    <row r="33" spans="1:19" x14ac:dyDescent="0.2">
      <c r="A33" s="7" t="s">
        <v>165</v>
      </c>
      <c r="B33" s="8" t="str">
        <f>MID(A33,1,2)</f>
        <v>03</v>
      </c>
      <c r="C33" s="8" t="str">
        <f>MID(A33,3,2)</f>
        <v>84</v>
      </c>
      <c r="D33" s="8" t="str">
        <f>MID(A33,5,10)</f>
        <v>0000221219</v>
      </c>
      <c r="E33" s="12" t="str">
        <f>MID(A33,15,8)</f>
        <v>20221219</v>
      </c>
      <c r="F33" s="13" t="str">
        <f>MID(A33,23,14)</f>
        <v>00000000000760</v>
      </c>
      <c r="G33" s="14" t="str">
        <f>MID(A33,37,2)</f>
        <v>00</v>
      </c>
      <c r="H33" s="15">
        <f>(G33*0.01)+F33</f>
        <v>760</v>
      </c>
      <c r="I33" s="13" t="str">
        <f>MID(A33,39,2)</f>
        <v>84</v>
      </c>
      <c r="J33" s="13" t="str">
        <f>MID(A33,41,4)</f>
        <v>0859</v>
      </c>
      <c r="K33" s="13" t="str">
        <f>MID(A33,45,4)</f>
        <v>0078</v>
      </c>
      <c r="L33" s="13" t="str">
        <f>MID(A33,49,6)</f>
        <v>527935</v>
      </c>
      <c r="M33" s="13" t="str">
        <f>MID(A33,55,16)</f>
        <v>6506000003819233</v>
      </c>
      <c r="N33" s="13" t="str">
        <f>MID(A33,71,26)</f>
        <v xml:space="preserve">GTO                       </v>
      </c>
      <c r="O33" s="13" t="str">
        <f>MID(A33,97,10)</f>
        <v>0000221219</v>
      </c>
      <c r="P33" s="13" t="str">
        <f>MID(A33,107,23)</f>
        <v>Transferencia de Anja N</v>
      </c>
      <c r="Q33" t="s">
        <v>179</v>
      </c>
      <c r="R33" t="s">
        <v>169</v>
      </c>
      <c r="S33" t="s">
        <v>199</v>
      </c>
    </row>
    <row r="35" spans="1:19" x14ac:dyDescent="0.2">
      <c r="H35" s="11">
        <f>SUM(H2:H34)</f>
        <v>116732</v>
      </c>
    </row>
  </sheetData>
  <autoFilter ref="A1:S33" xr:uid="{00000000-0001-0000-0000-000000000000}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6907A-5CC2-4CE0-8ED4-AFA6C8A4EA1B}">
  <dimension ref="A1:K70"/>
  <sheetViews>
    <sheetView topLeftCell="A43" zoomScale="86" zoomScaleNormal="86" workbookViewId="0">
      <selection activeCell="I57" sqref="I57"/>
    </sheetView>
  </sheetViews>
  <sheetFormatPr baseColWidth="10" defaultColWidth="11.42578125" defaultRowHeight="15" x14ac:dyDescent="0.25"/>
  <cols>
    <col min="1" max="2" width="11.42578125" style="18"/>
    <col min="3" max="3" width="49.28515625" style="18" bestFit="1" customWidth="1"/>
    <col min="4" max="4" width="28.28515625" style="18" bestFit="1" customWidth="1"/>
    <col min="5" max="5" width="27.28515625" style="18" customWidth="1"/>
    <col min="6" max="6" width="11.42578125" style="18"/>
    <col min="7" max="7" width="17.5703125" style="18" customWidth="1"/>
    <col min="8" max="8" width="11.42578125" style="18"/>
    <col min="9" max="9" width="30.28515625" style="18" customWidth="1"/>
    <col min="10" max="10" width="11.42578125" style="18"/>
    <col min="11" max="11" width="17.42578125" style="18" customWidth="1"/>
    <col min="12" max="12" width="16.85546875" style="18" customWidth="1"/>
    <col min="13" max="16384" width="11.42578125" style="18"/>
  </cols>
  <sheetData>
    <row r="1" spans="1:9" x14ac:dyDescent="0.25">
      <c r="A1" s="16"/>
      <c r="B1" s="16"/>
      <c r="C1" s="17" t="s">
        <v>200</v>
      </c>
      <c r="D1" s="17"/>
      <c r="E1" s="17"/>
      <c r="F1" s="17"/>
      <c r="G1" s="16"/>
      <c r="H1" s="16"/>
      <c r="I1" s="16"/>
    </row>
    <row r="2" spans="1:9" x14ac:dyDescent="0.25">
      <c r="A2" s="16"/>
      <c r="B2" s="19" t="s">
        <v>201</v>
      </c>
      <c r="C2" s="20" t="s">
        <v>202</v>
      </c>
      <c r="D2" s="20"/>
      <c r="E2" s="20"/>
      <c r="F2" s="20"/>
      <c r="G2" s="16"/>
      <c r="H2" s="16"/>
      <c r="I2" s="16"/>
    </row>
    <row r="3" spans="1:9" x14ac:dyDescent="0.25">
      <c r="A3" s="16"/>
      <c r="B3" s="19" t="s">
        <v>203</v>
      </c>
      <c r="C3" s="17" t="s">
        <v>204</v>
      </c>
      <c r="D3" s="17"/>
      <c r="E3" s="17"/>
      <c r="F3" s="17"/>
      <c r="G3" s="16"/>
      <c r="H3" s="16"/>
      <c r="I3" s="16"/>
    </row>
    <row r="4" spans="1:9" x14ac:dyDescent="0.25">
      <c r="A4" s="16"/>
      <c r="B4" s="19" t="s">
        <v>205</v>
      </c>
      <c r="C4" s="17" t="s">
        <v>206</v>
      </c>
      <c r="D4" s="17"/>
      <c r="E4" s="17"/>
      <c r="F4" s="17"/>
      <c r="G4" s="16"/>
      <c r="H4" s="16"/>
      <c r="I4" s="16"/>
    </row>
    <row r="6" spans="1:9" ht="15.75" thickBot="1" x14ac:dyDescent="0.3">
      <c r="A6" s="16"/>
      <c r="B6" s="21" t="s">
        <v>179</v>
      </c>
      <c r="C6" s="16"/>
      <c r="D6" s="16"/>
      <c r="E6" s="16"/>
      <c r="F6" s="16"/>
      <c r="G6" s="16"/>
      <c r="H6" s="16"/>
      <c r="I6" s="16"/>
    </row>
    <row r="7" spans="1:9" ht="30" x14ac:dyDescent="0.25">
      <c r="A7" s="22" t="s">
        <v>207</v>
      </c>
      <c r="B7" s="23" t="s">
        <v>208</v>
      </c>
      <c r="C7" s="24" t="s">
        <v>209</v>
      </c>
      <c r="D7" s="25" t="s">
        <v>210</v>
      </c>
      <c r="E7" s="22" t="s">
        <v>167</v>
      </c>
      <c r="F7" s="22" t="s">
        <v>211</v>
      </c>
      <c r="G7" s="26" t="s">
        <v>212</v>
      </c>
      <c r="H7" s="24" t="s">
        <v>201</v>
      </c>
      <c r="I7" s="27" t="s">
        <v>213</v>
      </c>
    </row>
    <row r="8" spans="1:9" x14ac:dyDescent="0.25">
      <c r="A8" s="28">
        <v>1</v>
      </c>
      <c r="B8" s="28"/>
      <c r="C8" s="29" t="s">
        <v>186</v>
      </c>
      <c r="D8" s="30" t="s">
        <v>214</v>
      </c>
      <c r="E8" s="28" t="s">
        <v>169</v>
      </c>
      <c r="F8" s="28"/>
      <c r="G8" s="109">
        <v>500</v>
      </c>
      <c r="H8" s="31" t="s">
        <v>20</v>
      </c>
      <c r="I8" s="28"/>
    </row>
    <row r="9" spans="1:9" x14ac:dyDescent="0.25">
      <c r="A9" s="28">
        <v>2</v>
      </c>
      <c r="B9" s="28"/>
      <c r="C9" s="29" t="s">
        <v>186</v>
      </c>
      <c r="D9" s="30" t="s">
        <v>214</v>
      </c>
      <c r="E9" s="28" t="s">
        <v>169</v>
      </c>
      <c r="F9" s="28"/>
      <c r="G9" s="109">
        <v>260</v>
      </c>
      <c r="H9" s="31" t="s">
        <v>20</v>
      </c>
      <c r="I9" s="28"/>
    </row>
    <row r="10" spans="1:9" x14ac:dyDescent="0.25">
      <c r="A10" s="28">
        <v>3</v>
      </c>
      <c r="B10" s="28"/>
      <c r="C10" s="29" t="s">
        <v>188</v>
      </c>
      <c r="D10" s="30" t="s">
        <v>214</v>
      </c>
      <c r="E10" s="28" t="s">
        <v>169</v>
      </c>
      <c r="F10" s="28"/>
      <c r="G10" s="109">
        <v>3648</v>
      </c>
      <c r="H10" s="31" t="s">
        <v>20</v>
      </c>
      <c r="I10" s="28"/>
    </row>
    <row r="11" spans="1:9" x14ac:dyDescent="0.25">
      <c r="A11" s="28">
        <v>4</v>
      </c>
      <c r="B11" s="28"/>
      <c r="C11" s="29" t="s">
        <v>184</v>
      </c>
      <c r="D11" s="30" t="s">
        <v>214</v>
      </c>
      <c r="E11" s="28" t="s">
        <v>169</v>
      </c>
      <c r="F11" s="28"/>
      <c r="G11" s="109">
        <v>3648</v>
      </c>
      <c r="H11" s="31" t="s">
        <v>63</v>
      </c>
      <c r="I11" s="28"/>
    </row>
    <row r="12" spans="1:9" x14ac:dyDescent="0.25">
      <c r="A12" s="28">
        <v>5</v>
      </c>
      <c r="B12" s="28"/>
      <c r="C12" s="29" t="s">
        <v>189</v>
      </c>
      <c r="D12" s="30" t="s">
        <v>214</v>
      </c>
      <c r="E12" s="28" t="s">
        <v>169</v>
      </c>
      <c r="F12" s="28"/>
      <c r="G12" s="109">
        <v>3647</v>
      </c>
      <c r="H12" s="31" t="s">
        <v>63</v>
      </c>
      <c r="I12" s="28"/>
    </row>
    <row r="13" spans="1:9" x14ac:dyDescent="0.25">
      <c r="A13" s="28">
        <v>6</v>
      </c>
      <c r="B13" s="28"/>
      <c r="C13" s="29" t="s">
        <v>187</v>
      </c>
      <c r="D13" s="30" t="s">
        <v>214</v>
      </c>
      <c r="E13" s="28" t="s">
        <v>169</v>
      </c>
      <c r="F13" s="28"/>
      <c r="G13" s="109">
        <v>3647.2</v>
      </c>
      <c r="H13" s="31" t="s">
        <v>103</v>
      </c>
      <c r="I13" s="28"/>
    </row>
    <row r="14" spans="1:9" x14ac:dyDescent="0.25">
      <c r="A14" s="28">
        <v>7</v>
      </c>
      <c r="B14" s="28"/>
      <c r="C14" s="29" t="s">
        <v>183</v>
      </c>
      <c r="D14" s="30" t="s">
        <v>214</v>
      </c>
      <c r="E14" s="28" t="s">
        <v>182</v>
      </c>
      <c r="F14" s="28"/>
      <c r="G14" s="109">
        <v>11640</v>
      </c>
      <c r="H14" s="31" t="s">
        <v>128</v>
      </c>
      <c r="I14" s="28"/>
    </row>
    <row r="15" spans="1:9" x14ac:dyDescent="0.25">
      <c r="A15" s="28">
        <v>8</v>
      </c>
      <c r="B15" s="28"/>
      <c r="C15" s="29" t="s">
        <v>180</v>
      </c>
      <c r="D15" s="30" t="s">
        <v>214</v>
      </c>
      <c r="E15" s="28" t="s">
        <v>169</v>
      </c>
      <c r="F15" s="32"/>
      <c r="G15" s="109">
        <v>3298</v>
      </c>
      <c r="H15" s="31" t="s">
        <v>136</v>
      </c>
      <c r="I15" s="32"/>
    </row>
    <row r="16" spans="1:9" x14ac:dyDescent="0.25">
      <c r="A16" s="28">
        <v>9</v>
      </c>
      <c r="B16" s="28"/>
      <c r="C16" s="29" t="s">
        <v>180</v>
      </c>
      <c r="D16" s="30" t="s">
        <v>214</v>
      </c>
      <c r="E16" s="28" t="s">
        <v>169</v>
      </c>
      <c r="F16" s="28"/>
      <c r="G16" s="109">
        <v>582</v>
      </c>
      <c r="H16" s="31" t="s">
        <v>136</v>
      </c>
      <c r="I16" s="28"/>
    </row>
    <row r="17" spans="1:9" x14ac:dyDescent="0.25">
      <c r="A17" s="28">
        <v>10</v>
      </c>
      <c r="B17" s="28"/>
      <c r="C17" s="29" t="s">
        <v>181</v>
      </c>
      <c r="D17" s="30" t="s">
        <v>214</v>
      </c>
      <c r="E17" s="28" t="s">
        <v>169</v>
      </c>
      <c r="F17" s="28"/>
      <c r="G17" s="109">
        <v>3880</v>
      </c>
      <c r="H17" s="31" t="s">
        <v>136</v>
      </c>
      <c r="I17" s="28"/>
    </row>
    <row r="18" spans="1:9" x14ac:dyDescent="0.25">
      <c r="A18" s="28">
        <v>11</v>
      </c>
      <c r="B18" s="28"/>
      <c r="C18" s="29" t="s">
        <v>199</v>
      </c>
      <c r="D18" s="30" t="s">
        <v>214</v>
      </c>
      <c r="E18" s="28" t="s">
        <v>169</v>
      </c>
      <c r="F18" s="28"/>
      <c r="G18" s="109">
        <v>760</v>
      </c>
      <c r="H18" s="31" t="s">
        <v>311</v>
      </c>
      <c r="I18" s="28"/>
    </row>
    <row r="19" spans="1:9" x14ac:dyDescent="0.25">
      <c r="A19" s="16"/>
      <c r="B19" s="16"/>
      <c r="C19"/>
      <c r="D19" s="16"/>
      <c r="E19"/>
      <c r="F19" s="16"/>
      <c r="G19" s="33"/>
      <c r="H19" s="8"/>
      <c r="I19" s="16"/>
    </row>
    <row r="20" spans="1:9" x14ac:dyDescent="0.25">
      <c r="A20" s="16"/>
      <c r="B20" s="16"/>
      <c r="C20" s="16"/>
      <c r="D20" s="16"/>
      <c r="E20" s="16"/>
      <c r="F20" s="16"/>
      <c r="G20" s="34">
        <f>SUM(G8:G18)</f>
        <v>35510.199999999997</v>
      </c>
      <c r="H20" s="16"/>
      <c r="I20" s="16"/>
    </row>
    <row r="21" spans="1:9" x14ac:dyDescent="0.25">
      <c r="A21" s="16"/>
      <c r="B21" s="16"/>
      <c r="C21" s="16"/>
      <c r="D21" s="16"/>
      <c r="E21" s="16"/>
      <c r="F21" s="16"/>
      <c r="G21" s="35"/>
      <c r="H21" s="16"/>
      <c r="I21" s="16"/>
    </row>
    <row r="22" spans="1:9" ht="15.75" thickBot="1" x14ac:dyDescent="0.3">
      <c r="A22" s="16"/>
      <c r="B22" s="21" t="s">
        <v>215</v>
      </c>
      <c r="C22" s="16"/>
      <c r="D22" s="16"/>
      <c r="E22" s="16"/>
      <c r="F22" s="16"/>
      <c r="G22" s="16"/>
      <c r="H22" s="16"/>
      <c r="I22" s="16"/>
    </row>
    <row r="23" spans="1:9" ht="30" x14ac:dyDescent="0.25">
      <c r="A23" s="22" t="s">
        <v>207</v>
      </c>
      <c r="B23" s="23" t="s">
        <v>208</v>
      </c>
      <c r="C23" s="24" t="s">
        <v>209</v>
      </c>
      <c r="D23" s="25" t="s">
        <v>210</v>
      </c>
      <c r="E23" s="22" t="s">
        <v>167</v>
      </c>
      <c r="F23" s="22" t="s">
        <v>211</v>
      </c>
      <c r="G23" s="26" t="s">
        <v>212</v>
      </c>
      <c r="H23" s="24" t="s">
        <v>201</v>
      </c>
      <c r="I23" s="27" t="s">
        <v>213</v>
      </c>
    </row>
    <row r="24" spans="1:9" x14ac:dyDescent="0.25">
      <c r="A24" s="36">
        <v>1</v>
      </c>
      <c r="B24" s="28"/>
      <c r="C24" s="28" t="s">
        <v>309</v>
      </c>
      <c r="D24" s="28" t="s">
        <v>214</v>
      </c>
      <c r="E24" s="28" t="s">
        <v>307</v>
      </c>
      <c r="F24" s="28"/>
      <c r="G24" s="112">
        <v>3648</v>
      </c>
      <c r="H24" s="28" t="s">
        <v>20</v>
      </c>
      <c r="I24" s="28"/>
    </row>
    <row r="25" spans="1:9" x14ac:dyDescent="0.25">
      <c r="A25" s="36">
        <v>2</v>
      </c>
      <c r="B25" s="28"/>
      <c r="C25" s="28" t="s">
        <v>172</v>
      </c>
      <c r="D25" s="28" t="s">
        <v>214</v>
      </c>
      <c r="E25" s="28" t="s">
        <v>169</v>
      </c>
      <c r="F25" s="28"/>
      <c r="G25" s="112">
        <v>3647</v>
      </c>
      <c r="H25" s="28" t="s">
        <v>63</v>
      </c>
      <c r="I25" s="28"/>
    </row>
    <row r="26" spans="1:9" x14ac:dyDescent="0.25">
      <c r="A26" s="36">
        <v>3</v>
      </c>
      <c r="B26" s="28"/>
      <c r="C26" s="28" t="s">
        <v>173</v>
      </c>
      <c r="D26" s="28" t="s">
        <v>214</v>
      </c>
      <c r="E26" s="28" t="s">
        <v>169</v>
      </c>
      <c r="F26" s="28"/>
      <c r="G26" s="112">
        <v>3647</v>
      </c>
      <c r="H26" s="28" t="s">
        <v>63</v>
      </c>
      <c r="I26" s="28"/>
    </row>
    <row r="27" spans="1:9" x14ac:dyDescent="0.25">
      <c r="A27" s="36">
        <v>4</v>
      </c>
      <c r="B27" s="28"/>
      <c r="C27" s="28" t="s">
        <v>174</v>
      </c>
      <c r="D27" s="28" t="s">
        <v>214</v>
      </c>
      <c r="E27" s="28" t="s">
        <v>169</v>
      </c>
      <c r="F27" s="28"/>
      <c r="G27" s="112">
        <v>5452</v>
      </c>
      <c r="H27" s="28" t="s">
        <v>103</v>
      </c>
      <c r="I27" s="28"/>
    </row>
    <row r="28" spans="1:9" x14ac:dyDescent="0.25">
      <c r="A28" s="36">
        <v>5</v>
      </c>
      <c r="B28" s="28"/>
      <c r="C28" s="28" t="s">
        <v>171</v>
      </c>
      <c r="D28" s="28" t="s">
        <v>214</v>
      </c>
      <c r="E28" s="28" t="s">
        <v>169</v>
      </c>
      <c r="F28" s="28"/>
      <c r="G28" s="112">
        <v>3880</v>
      </c>
      <c r="H28" s="28" t="s">
        <v>136</v>
      </c>
      <c r="I28" s="28"/>
    </row>
    <row r="29" spans="1:9" x14ac:dyDescent="0.25">
      <c r="A29" s="37"/>
      <c r="B29" s="16"/>
      <c r="C29"/>
      <c r="D29" s="16"/>
      <c r="E29" s="38"/>
      <c r="F29" s="16"/>
      <c r="G29" s="33"/>
      <c r="H29" s="8"/>
      <c r="I29" s="16"/>
    </row>
    <row r="30" spans="1:9" x14ac:dyDescent="0.25">
      <c r="A30" s="16"/>
      <c r="B30" s="16"/>
      <c r="C30" s="16"/>
      <c r="D30" s="16"/>
      <c r="E30" s="16"/>
      <c r="F30" s="16"/>
      <c r="G30" s="34">
        <f>SUM(G24:G28)</f>
        <v>20274</v>
      </c>
      <c r="H30" s="16"/>
      <c r="I30" s="16"/>
    </row>
    <row r="31" spans="1:9" x14ac:dyDescent="0.25">
      <c r="A31" s="16"/>
      <c r="B31" s="16"/>
      <c r="C31" s="16"/>
      <c r="D31" s="16"/>
      <c r="E31" s="16"/>
      <c r="F31" s="16"/>
      <c r="G31" s="39"/>
      <c r="H31" s="16"/>
      <c r="I31" s="16"/>
    </row>
    <row r="32" spans="1:9" x14ac:dyDescent="0.25">
      <c r="A32" s="16"/>
      <c r="B32" s="16"/>
      <c r="C32" s="16"/>
      <c r="D32" s="16"/>
      <c r="E32" s="16"/>
      <c r="F32" s="16"/>
      <c r="G32" s="39"/>
      <c r="H32" s="16"/>
      <c r="I32" s="16"/>
    </row>
    <row r="33" spans="1:11" x14ac:dyDescent="0.25">
      <c r="E33" s="40"/>
      <c r="F33" s="40"/>
      <c r="G33" s="39"/>
      <c r="K33" s="41"/>
    </row>
    <row r="34" spans="1:11" ht="15.75" thickBot="1" x14ac:dyDescent="0.3">
      <c r="B34" s="21" t="s">
        <v>312</v>
      </c>
    </row>
    <row r="35" spans="1:11" ht="30" x14ac:dyDescent="0.25">
      <c r="A35" s="22" t="s">
        <v>207</v>
      </c>
      <c r="B35" s="23" t="s">
        <v>208</v>
      </c>
      <c r="C35" s="24" t="s">
        <v>209</v>
      </c>
      <c r="D35" s="25" t="s">
        <v>210</v>
      </c>
      <c r="E35" s="22" t="s">
        <v>167</v>
      </c>
      <c r="F35" s="22" t="s">
        <v>211</v>
      </c>
      <c r="G35" s="26" t="s">
        <v>212</v>
      </c>
      <c r="H35" s="24" t="s">
        <v>201</v>
      </c>
      <c r="I35" s="27" t="s">
        <v>213</v>
      </c>
      <c r="K35" s="41"/>
    </row>
    <row r="36" spans="1:11" x14ac:dyDescent="0.25">
      <c r="A36" s="36">
        <v>1</v>
      </c>
      <c r="B36" s="28"/>
      <c r="C36" s="29" t="s">
        <v>308</v>
      </c>
      <c r="D36" s="30" t="s">
        <v>214</v>
      </c>
      <c r="E36" s="29" t="s">
        <v>169</v>
      </c>
      <c r="F36" s="28"/>
      <c r="G36" s="109">
        <v>3686</v>
      </c>
      <c r="H36" s="31" t="s">
        <v>20</v>
      </c>
      <c r="I36" s="28"/>
    </row>
    <row r="37" spans="1:11" x14ac:dyDescent="0.25">
      <c r="A37" s="36">
        <v>2</v>
      </c>
      <c r="B37" s="28"/>
      <c r="C37" s="29" t="s">
        <v>197</v>
      </c>
      <c r="D37" s="30" t="s">
        <v>214</v>
      </c>
      <c r="E37" s="29" t="s">
        <v>185</v>
      </c>
      <c r="F37" s="28"/>
      <c r="G37" s="109">
        <v>6090</v>
      </c>
      <c r="H37" s="31" t="s">
        <v>20</v>
      </c>
      <c r="I37" s="28"/>
    </row>
    <row r="38" spans="1:11" x14ac:dyDescent="0.25">
      <c r="A38" s="36">
        <v>3</v>
      </c>
      <c r="B38" s="28"/>
      <c r="C38" s="29" t="s">
        <v>194</v>
      </c>
      <c r="D38" s="30" t="s">
        <v>214</v>
      </c>
      <c r="E38" s="29" t="s">
        <v>169</v>
      </c>
      <c r="F38" s="28"/>
      <c r="G38" s="109">
        <v>3880</v>
      </c>
      <c r="H38" s="31" t="s">
        <v>63</v>
      </c>
      <c r="I38" s="28"/>
    </row>
    <row r="39" spans="1:11" x14ac:dyDescent="0.25">
      <c r="A39" s="36">
        <v>4</v>
      </c>
      <c r="B39" s="28"/>
      <c r="C39" s="29" t="s">
        <v>192</v>
      </c>
      <c r="D39" s="30" t="s">
        <v>214</v>
      </c>
      <c r="E39" s="29" t="s">
        <v>169</v>
      </c>
      <c r="F39" s="28"/>
      <c r="G39" s="109">
        <v>3647.2</v>
      </c>
      <c r="H39" s="31" t="s">
        <v>63</v>
      </c>
      <c r="I39" s="28"/>
    </row>
    <row r="40" spans="1:11" x14ac:dyDescent="0.25">
      <c r="A40" s="36">
        <v>5</v>
      </c>
      <c r="B40" s="28"/>
      <c r="C40" s="29" t="s">
        <v>193</v>
      </c>
      <c r="D40" s="30" t="s">
        <v>214</v>
      </c>
      <c r="E40" s="29" t="s">
        <v>169</v>
      </c>
      <c r="F40" s="28"/>
      <c r="G40" s="109">
        <v>4324</v>
      </c>
      <c r="H40" s="31" t="s">
        <v>103</v>
      </c>
      <c r="I40" s="28"/>
    </row>
    <row r="41" spans="1:11" x14ac:dyDescent="0.25">
      <c r="A41" s="36">
        <v>6</v>
      </c>
      <c r="B41" s="28"/>
      <c r="C41" s="29" t="s">
        <v>195</v>
      </c>
      <c r="D41" s="30" t="s">
        <v>214</v>
      </c>
      <c r="E41" s="29" t="s">
        <v>169</v>
      </c>
      <c r="F41" s="28"/>
      <c r="G41" s="109">
        <v>3647.2</v>
      </c>
      <c r="H41" s="31" t="s">
        <v>103</v>
      </c>
      <c r="I41" s="28"/>
    </row>
    <row r="42" spans="1:11" x14ac:dyDescent="0.25">
      <c r="A42" s="36">
        <v>7</v>
      </c>
      <c r="B42" s="28"/>
      <c r="C42" s="29" t="s">
        <v>196</v>
      </c>
      <c r="D42" s="30" t="s">
        <v>214</v>
      </c>
      <c r="E42" s="29" t="s">
        <v>169</v>
      </c>
      <c r="F42" s="28"/>
      <c r="G42" s="111">
        <v>1900</v>
      </c>
      <c r="H42" s="31" t="s">
        <v>120</v>
      </c>
      <c r="I42" s="43"/>
    </row>
    <row r="43" spans="1:11" x14ac:dyDescent="0.25">
      <c r="A43" s="36">
        <v>8</v>
      </c>
      <c r="B43" s="28"/>
      <c r="C43" s="29" t="s">
        <v>196</v>
      </c>
      <c r="D43" s="30" t="s">
        <v>214</v>
      </c>
      <c r="E43" s="29" t="s">
        <v>169</v>
      </c>
      <c r="F43" s="28"/>
      <c r="G43" s="109">
        <v>1900</v>
      </c>
      <c r="H43" s="31" t="s">
        <v>120</v>
      </c>
      <c r="I43" s="43"/>
    </row>
    <row r="44" spans="1:11" x14ac:dyDescent="0.25">
      <c r="A44" s="36">
        <v>9</v>
      </c>
      <c r="B44" s="28"/>
      <c r="C44" s="30" t="s">
        <v>198</v>
      </c>
      <c r="D44" s="30" t="s">
        <v>214</v>
      </c>
      <c r="E44" s="30" t="s">
        <v>169</v>
      </c>
      <c r="F44" s="30"/>
      <c r="G44" s="109">
        <v>5800</v>
      </c>
      <c r="H44" s="30" t="s">
        <v>152</v>
      </c>
      <c r="I44" s="30"/>
    </row>
    <row r="45" spans="1:11" x14ac:dyDescent="0.25">
      <c r="A45" s="36">
        <v>10</v>
      </c>
      <c r="B45" s="28"/>
      <c r="C45" s="30" t="s">
        <v>197</v>
      </c>
      <c r="D45" s="30" t="s">
        <v>214</v>
      </c>
      <c r="E45" s="30" t="s">
        <v>169</v>
      </c>
      <c r="F45" s="30"/>
      <c r="G45" s="109">
        <v>5800</v>
      </c>
      <c r="H45" s="30" t="s">
        <v>152</v>
      </c>
      <c r="I45" s="30"/>
    </row>
    <row r="46" spans="1:11" x14ac:dyDescent="0.25">
      <c r="A46" s="36">
        <v>11</v>
      </c>
      <c r="B46" s="28"/>
      <c r="C46" s="30" t="s">
        <v>191</v>
      </c>
      <c r="D46" s="30" t="s">
        <v>214</v>
      </c>
      <c r="E46" s="30" t="s">
        <v>169</v>
      </c>
      <c r="F46" s="30"/>
      <c r="G46" s="109">
        <v>3880</v>
      </c>
      <c r="H46" s="30" t="s">
        <v>162</v>
      </c>
      <c r="I46" s="30"/>
    </row>
    <row r="47" spans="1:11" x14ac:dyDescent="0.25">
      <c r="A47" s="37"/>
      <c r="B47" s="16"/>
      <c r="C47"/>
      <c r="D47" s="44"/>
      <c r="E47"/>
      <c r="F47" s="16"/>
      <c r="G47" s="33"/>
      <c r="H47" s="8"/>
      <c r="I47" s="110"/>
    </row>
    <row r="48" spans="1:11" x14ac:dyDescent="0.25">
      <c r="A48" s="37"/>
      <c r="B48" s="16"/>
      <c r="C48"/>
      <c r="D48" s="44"/>
      <c r="E48"/>
      <c r="F48" s="16"/>
      <c r="G48" s="33"/>
      <c r="H48" s="8"/>
      <c r="I48" s="110"/>
    </row>
    <row r="49" spans="1:11" x14ac:dyDescent="0.25">
      <c r="A49" s="37"/>
      <c r="B49" s="16"/>
      <c r="C49"/>
      <c r="D49" s="44"/>
      <c r="E49"/>
      <c r="F49" s="16"/>
      <c r="G49" s="33"/>
      <c r="H49" s="8"/>
      <c r="I49" s="16"/>
      <c r="K49" s="41"/>
    </row>
    <row r="50" spans="1:11" x14ac:dyDescent="0.25">
      <c r="A50" s="16"/>
      <c r="B50" s="16"/>
      <c r="C50" s="16"/>
      <c r="D50" s="16"/>
      <c r="E50" s="113" t="s">
        <v>216</v>
      </c>
      <c r="F50" s="113"/>
      <c r="G50" s="34">
        <f>SUM(G36:G46)</f>
        <v>44554.400000000001</v>
      </c>
      <c r="H50" s="16"/>
      <c r="I50" s="35"/>
    </row>
    <row r="52" spans="1:11" ht="15.75" x14ac:dyDescent="0.25">
      <c r="B52" s="42"/>
    </row>
    <row r="54" spans="1:11" ht="15.75" thickBot="1" x14ac:dyDescent="0.3">
      <c r="A54" s="16"/>
      <c r="B54" s="21" t="s">
        <v>217</v>
      </c>
      <c r="C54" s="16"/>
      <c r="D54" s="16"/>
      <c r="E54" s="16"/>
      <c r="F54" s="16"/>
      <c r="G54" s="16"/>
      <c r="H54" s="16"/>
      <c r="I54" s="16"/>
    </row>
    <row r="55" spans="1:11" ht="30" x14ac:dyDescent="0.25">
      <c r="A55" s="22" t="s">
        <v>207</v>
      </c>
      <c r="B55" s="23" t="s">
        <v>208</v>
      </c>
      <c r="C55" s="24" t="s">
        <v>209</v>
      </c>
      <c r="D55" s="25" t="s">
        <v>210</v>
      </c>
      <c r="E55" s="22" t="s">
        <v>167</v>
      </c>
      <c r="F55" s="22" t="s">
        <v>211</v>
      </c>
      <c r="G55" s="26" t="s">
        <v>212</v>
      </c>
      <c r="H55" s="24" t="s">
        <v>201</v>
      </c>
      <c r="I55" s="27" t="s">
        <v>213</v>
      </c>
    </row>
    <row r="56" spans="1:11" x14ac:dyDescent="0.25">
      <c r="A56" s="36">
        <v>1</v>
      </c>
      <c r="B56" s="28"/>
      <c r="C56" s="28" t="s">
        <v>176</v>
      </c>
      <c r="D56" s="28" t="s">
        <v>214</v>
      </c>
      <c r="E56" s="28" t="s">
        <v>169</v>
      </c>
      <c r="F56" s="28"/>
      <c r="G56" s="112">
        <v>3647.2</v>
      </c>
      <c r="H56" s="28" t="s">
        <v>20</v>
      </c>
      <c r="I56" s="28"/>
    </row>
    <row r="57" spans="1:11" x14ac:dyDescent="0.25">
      <c r="A57" s="36">
        <v>2</v>
      </c>
      <c r="B57" s="28"/>
      <c r="C57" s="28" t="s">
        <v>319</v>
      </c>
      <c r="D57" s="28" t="s">
        <v>214</v>
      </c>
      <c r="E57" s="28" t="s">
        <v>169</v>
      </c>
      <c r="F57" s="28"/>
      <c r="G57" s="112">
        <v>3647</v>
      </c>
      <c r="H57" s="28" t="s">
        <v>63</v>
      </c>
      <c r="I57" s="28"/>
    </row>
    <row r="58" spans="1:11" x14ac:dyDescent="0.25">
      <c r="A58" s="36">
        <v>3</v>
      </c>
      <c r="B58" s="28"/>
      <c r="C58" s="28" t="s">
        <v>177</v>
      </c>
      <c r="D58" s="28" t="s">
        <v>214</v>
      </c>
      <c r="E58" s="28" t="s">
        <v>169</v>
      </c>
      <c r="F58" s="28"/>
      <c r="G58" s="112">
        <v>5452</v>
      </c>
      <c r="H58" s="28" t="s">
        <v>63</v>
      </c>
      <c r="I58" s="28"/>
    </row>
    <row r="59" spans="1:11" x14ac:dyDescent="0.25">
      <c r="A59" s="36">
        <v>4</v>
      </c>
      <c r="B59" s="28"/>
      <c r="C59" s="28" t="s">
        <v>178</v>
      </c>
      <c r="D59" s="28" t="s">
        <v>214</v>
      </c>
      <c r="E59" s="28" t="s">
        <v>169</v>
      </c>
      <c r="F59" s="28"/>
      <c r="G59" s="112">
        <v>2917.76</v>
      </c>
      <c r="H59" s="28" t="s">
        <v>63</v>
      </c>
      <c r="I59" s="28"/>
    </row>
    <row r="60" spans="1:11" x14ac:dyDescent="0.25">
      <c r="A60" s="36">
        <v>5</v>
      </c>
      <c r="B60" s="28"/>
      <c r="C60" s="28" t="s">
        <v>178</v>
      </c>
      <c r="D60" s="28" t="s">
        <v>214</v>
      </c>
      <c r="E60" s="28" t="s">
        <v>169</v>
      </c>
      <c r="F60" s="28"/>
      <c r="G60" s="112">
        <v>729.44</v>
      </c>
      <c r="H60" s="28" t="s">
        <v>63</v>
      </c>
      <c r="I60" s="28"/>
      <c r="K60" s="41"/>
    </row>
    <row r="61" spans="1:11" x14ac:dyDescent="0.25">
      <c r="A61" s="37"/>
      <c r="B61" s="16"/>
      <c r="C61"/>
      <c r="D61" s="44"/>
      <c r="E61"/>
      <c r="F61" s="16"/>
      <c r="G61" s="33"/>
      <c r="H61" s="8"/>
      <c r="I61" s="16"/>
    </row>
    <row r="62" spans="1:11" x14ac:dyDescent="0.25">
      <c r="A62" s="37"/>
      <c r="B62" s="16"/>
      <c r="C62"/>
      <c r="D62" s="16"/>
      <c r="E62"/>
      <c r="F62" s="16"/>
      <c r="G62" s="33"/>
      <c r="H62" s="8"/>
      <c r="I62" s="16"/>
    </row>
    <row r="63" spans="1:11" x14ac:dyDescent="0.25">
      <c r="A63" s="37"/>
      <c r="B63" s="16"/>
      <c r="C63"/>
      <c r="D63" s="16"/>
      <c r="E63" s="114" t="s">
        <v>216</v>
      </c>
      <c r="F63" s="114"/>
      <c r="G63" s="34">
        <f>SUM(G56:G60)</f>
        <v>16393.400000000001</v>
      </c>
      <c r="H63" s="8"/>
      <c r="I63" s="16"/>
    </row>
    <row r="64" spans="1:11" x14ac:dyDescent="0.25">
      <c r="A64" s="37"/>
      <c r="B64" s="16"/>
      <c r="C64"/>
      <c r="D64" s="16"/>
      <c r="E64"/>
      <c r="F64" s="16"/>
      <c r="G64" s="33"/>
      <c r="H64" s="8"/>
      <c r="I64" s="16"/>
    </row>
    <row r="66" spans="5:7" x14ac:dyDescent="0.25">
      <c r="E66" s="45"/>
      <c r="F66" s="45"/>
      <c r="G66" s="39"/>
    </row>
    <row r="70" spans="5:7" x14ac:dyDescent="0.25">
      <c r="G70" s="41"/>
    </row>
  </sheetData>
  <mergeCells count="2">
    <mergeCell ref="E50:F50"/>
    <mergeCell ref="E63:F6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0AA8A-F55C-49F5-8998-64A17F955A48}">
  <dimension ref="A3:O119"/>
  <sheetViews>
    <sheetView tabSelected="1" topLeftCell="C4" workbookViewId="0">
      <selection activeCell="M20" sqref="M20"/>
    </sheetView>
  </sheetViews>
  <sheetFormatPr baseColWidth="10" defaultColWidth="11.42578125" defaultRowHeight="15" x14ac:dyDescent="0.25"/>
  <cols>
    <col min="1" max="1" width="11.42578125" style="47"/>
    <col min="2" max="2" width="25.28515625" style="47" customWidth="1"/>
    <col min="3" max="3" width="16.28515625" style="47" customWidth="1"/>
    <col min="4" max="5" width="11.42578125" style="47"/>
    <col min="6" max="6" width="29.7109375" style="47" customWidth="1"/>
    <col min="7" max="7" width="29.140625" style="47" customWidth="1"/>
    <col min="8" max="9" width="11.42578125" style="47"/>
    <col min="10" max="10" width="14.5703125" style="47" customWidth="1"/>
    <col min="11" max="11" width="16.140625" style="47" bestFit="1" customWidth="1"/>
    <col min="12" max="13" width="20.28515625" style="47" customWidth="1"/>
    <col min="14" max="14" width="12.5703125" style="47" bestFit="1" customWidth="1"/>
    <col min="15" max="16384" width="11.42578125" style="47"/>
  </cols>
  <sheetData>
    <row r="3" spans="1:15" s="46" customFormat="1" x14ac:dyDescent="0.25">
      <c r="A3" s="115" t="s">
        <v>206</v>
      </c>
      <c r="B3" s="115"/>
      <c r="C3" s="115"/>
      <c r="D3" s="115"/>
      <c r="E3" s="115"/>
      <c r="F3" s="115"/>
      <c r="G3" s="115"/>
    </row>
    <row r="4" spans="1:15" s="46" customFormat="1" x14ac:dyDescent="0.25">
      <c r="A4" s="115" t="s">
        <v>218</v>
      </c>
      <c r="B4" s="115"/>
      <c r="C4" s="115"/>
      <c r="D4" s="115"/>
      <c r="E4" s="115"/>
      <c r="F4" s="115"/>
      <c r="G4" s="115"/>
    </row>
    <row r="5" spans="1:15" s="46" customFormat="1" ht="15.75" thickBot="1" x14ac:dyDescent="0.3">
      <c r="A5" s="116" t="s">
        <v>166</v>
      </c>
      <c r="B5" s="118" t="s">
        <v>219</v>
      </c>
      <c r="C5" s="120" t="s">
        <v>220</v>
      </c>
      <c r="D5" s="121" t="s">
        <v>221</v>
      </c>
      <c r="E5" s="118" t="s">
        <v>222</v>
      </c>
      <c r="F5" s="123" t="s">
        <v>223</v>
      </c>
      <c r="G5" s="118" t="s">
        <v>224</v>
      </c>
      <c r="J5" s="47"/>
      <c r="K5" s="47"/>
      <c r="L5" s="47"/>
      <c r="M5" s="47"/>
      <c r="N5" s="47"/>
      <c r="O5" s="47"/>
    </row>
    <row r="6" spans="1:15" s="46" customFormat="1" ht="15.75" thickBot="1" x14ac:dyDescent="0.3">
      <c r="A6" s="117"/>
      <c r="B6" s="119"/>
      <c r="C6" s="120"/>
      <c r="D6" s="122"/>
      <c r="E6" s="118"/>
      <c r="F6" s="124"/>
      <c r="G6" s="118"/>
      <c r="J6" s="47"/>
      <c r="K6" s="125" t="s">
        <v>225</v>
      </c>
      <c r="L6" s="126"/>
      <c r="M6" s="127"/>
      <c r="N6" s="47"/>
      <c r="O6" s="47"/>
    </row>
    <row r="7" spans="1:15" s="46" customFormat="1" ht="16.5" thickBot="1" x14ac:dyDescent="0.3">
      <c r="A7" s="48" t="s">
        <v>226</v>
      </c>
      <c r="B7" s="49"/>
      <c r="C7" s="50" t="s">
        <v>227</v>
      </c>
      <c r="D7" s="51" t="s">
        <v>228</v>
      </c>
      <c r="E7" s="52" t="s">
        <v>229</v>
      </c>
      <c r="F7" s="53" t="s">
        <v>230</v>
      </c>
      <c r="G7" s="54" t="s">
        <v>231</v>
      </c>
      <c r="J7" s="47"/>
      <c r="K7" s="128" t="s">
        <v>232</v>
      </c>
      <c r="L7" s="129"/>
      <c r="M7" s="130"/>
      <c r="N7" s="47"/>
      <c r="O7" s="47"/>
    </row>
    <row r="8" spans="1:15" s="46" customFormat="1" ht="16.5" thickBot="1" x14ac:dyDescent="0.3">
      <c r="A8" s="55" t="s">
        <v>233</v>
      </c>
      <c r="C8" s="56" t="s">
        <v>227</v>
      </c>
      <c r="E8" s="57" t="s">
        <v>234</v>
      </c>
      <c r="F8" s="58" t="s">
        <v>235</v>
      </c>
      <c r="G8" s="59" t="s">
        <v>236</v>
      </c>
      <c r="J8" s="47"/>
      <c r="K8" s="60" t="s">
        <v>237</v>
      </c>
      <c r="L8" s="60" t="s">
        <v>238</v>
      </c>
      <c r="M8" s="60" t="s">
        <v>239</v>
      </c>
      <c r="N8" s="47"/>
      <c r="O8" s="47"/>
    </row>
    <row r="9" spans="1:15" s="46" customFormat="1" ht="16.5" thickBot="1" x14ac:dyDescent="0.3">
      <c r="C9" s="56" t="s">
        <v>227</v>
      </c>
      <c r="E9" s="57" t="s">
        <v>240</v>
      </c>
      <c r="F9" s="58" t="s">
        <v>241</v>
      </c>
      <c r="G9" s="59" t="s">
        <v>242</v>
      </c>
      <c r="J9" s="47"/>
      <c r="K9" s="61" t="s">
        <v>243</v>
      </c>
      <c r="L9" s="62">
        <v>8</v>
      </c>
      <c r="M9" s="63">
        <f>C29</f>
        <v>13118.493703703698</v>
      </c>
      <c r="N9" s="47"/>
      <c r="O9" s="47"/>
    </row>
    <row r="10" spans="1:15" s="46" customFormat="1" ht="16.5" thickBot="1" x14ac:dyDescent="0.3">
      <c r="C10" s="56" t="s">
        <v>227</v>
      </c>
      <c r="E10" s="57" t="s">
        <v>244</v>
      </c>
      <c r="F10" s="58" t="s">
        <v>245</v>
      </c>
      <c r="G10" s="59" t="s">
        <v>246</v>
      </c>
      <c r="J10" s="47"/>
      <c r="K10" s="64" t="s">
        <v>247</v>
      </c>
      <c r="L10" s="65">
        <v>8</v>
      </c>
      <c r="M10" s="66">
        <f>C61</f>
        <v>9527.1981481481471</v>
      </c>
      <c r="N10" s="47"/>
      <c r="O10" s="47"/>
    </row>
    <row r="11" spans="1:15" s="46" customFormat="1" ht="16.5" thickBot="1" x14ac:dyDescent="0.3">
      <c r="C11" s="50" t="s">
        <v>227</v>
      </c>
      <c r="E11" s="67" t="s">
        <v>248</v>
      </c>
      <c r="F11" s="68" t="s">
        <v>249</v>
      </c>
      <c r="G11" s="69" t="s">
        <v>250</v>
      </c>
      <c r="J11" s="47"/>
      <c r="K11" s="64" t="s">
        <v>251</v>
      </c>
      <c r="L11" s="65">
        <v>1</v>
      </c>
      <c r="M11" s="70">
        <f>C90</f>
        <v>26623.858148148152</v>
      </c>
      <c r="N11" s="71"/>
      <c r="O11" s="47"/>
    </row>
    <row r="12" spans="1:15" s="46" customFormat="1" ht="16.5" thickBot="1" x14ac:dyDescent="0.3">
      <c r="C12" s="50" t="s">
        <v>227</v>
      </c>
      <c r="D12" s="72" t="s">
        <v>252</v>
      </c>
      <c r="E12" s="52" t="s">
        <v>253</v>
      </c>
      <c r="F12" s="73" t="s">
        <v>254</v>
      </c>
      <c r="G12" s="54" t="s">
        <v>255</v>
      </c>
      <c r="J12" s="47"/>
      <c r="K12" s="74" t="s">
        <v>175</v>
      </c>
      <c r="L12" s="75">
        <v>1</v>
      </c>
      <c r="M12" s="76">
        <v>-78.819999999999993</v>
      </c>
      <c r="N12" s="71"/>
    </row>
    <row r="13" spans="1:15" s="46" customFormat="1" ht="16.5" thickBot="1" x14ac:dyDescent="0.3">
      <c r="B13" s="77"/>
      <c r="C13" s="50" t="s">
        <v>227</v>
      </c>
      <c r="E13" s="57" t="s">
        <v>256</v>
      </c>
      <c r="F13" s="78" t="s">
        <v>257</v>
      </c>
      <c r="G13" s="59" t="s">
        <v>258</v>
      </c>
      <c r="J13" s="47"/>
      <c r="K13" s="64" t="s">
        <v>259</v>
      </c>
      <c r="L13" s="65" t="s">
        <v>260</v>
      </c>
      <c r="M13" s="70"/>
      <c r="N13" s="79"/>
      <c r="O13" s="71"/>
    </row>
    <row r="14" spans="1:15" s="46" customFormat="1" ht="16.5" thickBot="1" x14ac:dyDescent="0.3">
      <c r="B14" s="77"/>
      <c r="C14" s="50" t="s">
        <v>227</v>
      </c>
      <c r="E14" s="57" t="s">
        <v>261</v>
      </c>
      <c r="F14" s="78" t="s">
        <v>262</v>
      </c>
      <c r="G14" s="59" t="s">
        <v>263</v>
      </c>
      <c r="J14" s="47"/>
      <c r="K14" s="74" t="s">
        <v>264</v>
      </c>
      <c r="L14" s="75" t="s">
        <v>264</v>
      </c>
      <c r="M14" s="76"/>
      <c r="N14" s="79"/>
      <c r="O14" s="71"/>
    </row>
    <row r="15" spans="1:15" s="46" customFormat="1" ht="19.5" thickBot="1" x14ac:dyDescent="0.35">
      <c r="C15" s="50" t="s">
        <v>227</v>
      </c>
      <c r="E15" s="57" t="s">
        <v>266</v>
      </c>
      <c r="F15" s="78" t="s">
        <v>267</v>
      </c>
      <c r="G15" s="59" t="s">
        <v>268</v>
      </c>
      <c r="J15" s="47"/>
      <c r="K15" s="81" t="s">
        <v>269</v>
      </c>
      <c r="L15" s="47"/>
      <c r="M15" s="82">
        <f>SUM(M9:M14)</f>
        <v>49190.729999999996</v>
      </c>
      <c r="N15" s="47"/>
      <c r="O15" s="83"/>
    </row>
    <row r="16" spans="1:15" s="46" customFormat="1" ht="16.5" thickBot="1" x14ac:dyDescent="0.3">
      <c r="B16" s="77" t="s">
        <v>265</v>
      </c>
      <c r="C16" s="80">
        <v>23296.43</v>
      </c>
      <c r="E16" s="67" t="s">
        <v>270</v>
      </c>
      <c r="F16" s="85" t="s">
        <v>314</v>
      </c>
      <c r="G16" s="59" t="s">
        <v>315</v>
      </c>
      <c r="J16" s="47"/>
      <c r="K16" s="83"/>
      <c r="L16" s="47"/>
      <c r="M16" s="47"/>
      <c r="N16" s="47"/>
      <c r="O16" s="47"/>
    </row>
    <row r="17" spans="1:15" s="46" customFormat="1" ht="16.5" thickBot="1" x14ac:dyDescent="0.3">
      <c r="C17" s="84">
        <v>23296.43</v>
      </c>
      <c r="D17" s="51" t="s">
        <v>271</v>
      </c>
      <c r="E17" s="52" t="s">
        <v>272</v>
      </c>
      <c r="F17" s="86"/>
      <c r="G17" s="54"/>
      <c r="J17" s="47"/>
      <c r="K17" s="71"/>
      <c r="L17" s="47"/>
      <c r="M17" s="83"/>
      <c r="N17" s="47"/>
      <c r="O17" s="47"/>
    </row>
    <row r="18" spans="1:15" s="46" customFormat="1" ht="16.5" thickBot="1" x14ac:dyDescent="0.3">
      <c r="C18" s="84">
        <v>23296.43</v>
      </c>
      <c r="E18" s="57" t="s">
        <v>273</v>
      </c>
      <c r="F18" s="87"/>
      <c r="G18" s="59"/>
      <c r="J18" s="47"/>
      <c r="K18" s="88" t="s">
        <v>274</v>
      </c>
      <c r="L18" s="47"/>
      <c r="M18" s="83"/>
      <c r="N18" s="47"/>
      <c r="O18" s="47"/>
    </row>
    <row r="19" spans="1:15" s="46" customFormat="1" ht="16.5" thickBot="1" x14ac:dyDescent="0.3">
      <c r="C19" s="84">
        <v>23296.43</v>
      </c>
      <c r="E19" s="57" t="s">
        <v>275</v>
      </c>
      <c r="F19" s="87"/>
      <c r="G19" s="59"/>
      <c r="J19" s="47" t="s">
        <v>276</v>
      </c>
      <c r="K19" s="83">
        <f>M15/1.16</f>
        <v>42405.801724137928</v>
      </c>
      <c r="N19" s="47"/>
      <c r="O19" s="47"/>
    </row>
    <row r="20" spans="1:15" s="46" customFormat="1" ht="16.5" thickBot="1" x14ac:dyDescent="0.3">
      <c r="C20" s="84">
        <v>23296.43</v>
      </c>
      <c r="E20" s="57" t="s">
        <v>277</v>
      </c>
      <c r="F20" s="87"/>
      <c r="G20" s="59"/>
      <c r="J20" s="47" t="s">
        <v>278</v>
      </c>
      <c r="K20" s="83">
        <f>K19*0.16</f>
        <v>6784.9282758620684</v>
      </c>
      <c r="O20" s="47"/>
    </row>
    <row r="21" spans="1:15" s="46" customFormat="1" ht="16.5" thickBot="1" x14ac:dyDescent="0.3">
      <c r="C21" s="89">
        <v>23296.43</v>
      </c>
      <c r="E21" s="67" t="s">
        <v>279</v>
      </c>
      <c r="F21" s="90"/>
      <c r="G21" s="91"/>
      <c r="J21" s="92" t="s">
        <v>280</v>
      </c>
      <c r="K21" s="71">
        <f>SUM(K19:K20)</f>
        <v>49190.729999999996</v>
      </c>
      <c r="O21" s="47"/>
    </row>
    <row r="22" spans="1:15" s="46" customFormat="1" ht="15.75" x14ac:dyDescent="0.25">
      <c r="C22" s="93">
        <f>SUM(C7:C21)</f>
        <v>139778.57999999999</v>
      </c>
      <c r="O22" s="47"/>
    </row>
    <row r="23" spans="1:15" s="46" customFormat="1" ht="15.75" x14ac:dyDescent="0.25">
      <c r="C23" s="93"/>
      <c r="K23" s="71"/>
    </row>
    <row r="24" spans="1:15" s="46" customFormat="1" ht="15.75" x14ac:dyDescent="0.25">
      <c r="A24" s="47"/>
      <c r="B24" s="94" t="s">
        <v>281</v>
      </c>
      <c r="C24" s="95">
        <f>'DATOS ALUMNOS'!G20</f>
        <v>35510.199999999997</v>
      </c>
    </row>
    <row r="25" spans="1:15" s="46" customFormat="1" x14ac:dyDescent="0.25">
      <c r="A25" s="47"/>
      <c r="B25" s="47"/>
      <c r="C25" s="96"/>
    </row>
    <row r="26" spans="1:15" s="46" customFormat="1" x14ac:dyDescent="0.25">
      <c r="A26" s="47"/>
      <c r="B26" s="47" t="s">
        <v>282</v>
      </c>
      <c r="C26" s="83">
        <f>+C24-C16</f>
        <v>12213.769999999997</v>
      </c>
    </row>
    <row r="27" spans="1:15" s="46" customFormat="1" x14ac:dyDescent="0.25">
      <c r="A27" s="47"/>
      <c r="B27" s="47" t="s">
        <v>283</v>
      </c>
      <c r="C27" s="97">
        <f>+C26/1.08</f>
        <v>11309.046296296292</v>
      </c>
    </row>
    <row r="28" spans="1:15" s="46" customFormat="1" ht="15.75" thickBot="1" x14ac:dyDescent="0.3">
      <c r="A28" s="47"/>
      <c r="B28" s="47" t="s">
        <v>284</v>
      </c>
      <c r="C28" s="83">
        <f>+C27*0.16</f>
        <v>1809.4474074074067</v>
      </c>
    </row>
    <row r="29" spans="1:15" s="46" customFormat="1" ht="19.5" thickBot="1" x14ac:dyDescent="0.35">
      <c r="A29" s="47"/>
      <c r="B29" s="88" t="s">
        <v>285</v>
      </c>
      <c r="C29" s="98">
        <f>+C27+C28</f>
        <v>13118.493703703698</v>
      </c>
    </row>
    <row r="30" spans="1:15" s="46" customFormat="1" x14ac:dyDescent="0.25">
      <c r="C30" s="71"/>
    </row>
    <row r="31" spans="1:15" s="46" customFormat="1" x14ac:dyDescent="0.25">
      <c r="C31" s="71"/>
    </row>
    <row r="32" spans="1:15" s="46" customFormat="1" x14ac:dyDescent="0.25">
      <c r="C32" s="71"/>
    </row>
    <row r="33" spans="1:14" s="46" customFormat="1" x14ac:dyDescent="0.25">
      <c r="C33" s="71"/>
    </row>
    <row r="34" spans="1:14" s="46" customFormat="1" x14ac:dyDescent="0.25">
      <c r="C34" s="71"/>
      <c r="K34" s="47"/>
      <c r="L34" s="47"/>
      <c r="M34" s="47"/>
      <c r="N34" s="47"/>
    </row>
    <row r="35" spans="1:14" s="46" customFormat="1" x14ac:dyDescent="0.25">
      <c r="A35" s="131" t="s">
        <v>206</v>
      </c>
      <c r="B35" s="131"/>
      <c r="C35" s="131"/>
      <c r="D35" s="131"/>
      <c r="E35" s="131"/>
      <c r="F35" s="131"/>
      <c r="G35" s="131"/>
      <c r="J35" s="47"/>
      <c r="K35" s="47"/>
      <c r="L35" s="47"/>
      <c r="M35" s="47"/>
      <c r="N35" s="47"/>
    </row>
    <row r="36" spans="1:14" ht="15.75" thickBot="1" x14ac:dyDescent="0.3">
      <c r="A36" s="132" t="s">
        <v>286</v>
      </c>
      <c r="B36" s="132"/>
      <c r="C36" s="132"/>
      <c r="D36" s="132"/>
      <c r="E36" s="132"/>
      <c r="F36" s="132"/>
      <c r="G36" s="132"/>
    </row>
    <row r="37" spans="1:14" x14ac:dyDescent="0.25">
      <c r="A37" s="133" t="s">
        <v>166</v>
      </c>
      <c r="B37" s="134" t="s">
        <v>219</v>
      </c>
      <c r="C37" s="134" t="s">
        <v>220</v>
      </c>
      <c r="D37" s="135" t="s">
        <v>221</v>
      </c>
      <c r="E37" s="134" t="s">
        <v>222</v>
      </c>
      <c r="F37" s="136" t="s">
        <v>223</v>
      </c>
      <c r="G37" s="134" t="s">
        <v>224</v>
      </c>
    </row>
    <row r="38" spans="1:14" ht="15.75" thickBot="1" x14ac:dyDescent="0.3">
      <c r="A38" s="117"/>
      <c r="B38" s="119"/>
      <c r="C38" s="119"/>
      <c r="D38" s="122"/>
      <c r="E38" s="118"/>
      <c r="F38" s="124"/>
      <c r="G38" s="118"/>
    </row>
    <row r="39" spans="1:14" ht="16.5" thickBot="1" x14ac:dyDescent="0.3">
      <c r="A39" s="48" t="s">
        <v>287</v>
      </c>
      <c r="B39" s="99"/>
      <c r="C39" s="50" t="s">
        <v>227</v>
      </c>
      <c r="D39" s="100" t="s">
        <v>228</v>
      </c>
      <c r="E39" s="52" t="s">
        <v>229</v>
      </c>
      <c r="F39" s="53" t="s">
        <v>288</v>
      </c>
      <c r="G39" s="54" t="s">
        <v>231</v>
      </c>
    </row>
    <row r="40" spans="1:14" ht="16.5" thickBot="1" x14ac:dyDescent="0.3">
      <c r="A40" s="55" t="s">
        <v>233</v>
      </c>
      <c r="B40" s="46"/>
      <c r="C40" s="56" t="s">
        <v>227</v>
      </c>
      <c r="D40" s="46"/>
      <c r="E40" s="57" t="s">
        <v>234</v>
      </c>
      <c r="F40" s="58" t="s">
        <v>289</v>
      </c>
      <c r="G40" s="59" t="s">
        <v>236</v>
      </c>
    </row>
    <row r="41" spans="1:14" ht="16.5" thickBot="1" x14ac:dyDescent="0.3">
      <c r="A41" s="46"/>
      <c r="B41" s="46"/>
      <c r="C41" s="56" t="s">
        <v>227</v>
      </c>
      <c r="D41" s="46"/>
      <c r="E41" s="57" t="s">
        <v>240</v>
      </c>
      <c r="F41" s="58" t="s">
        <v>290</v>
      </c>
      <c r="G41" s="59" t="s">
        <v>242</v>
      </c>
    </row>
    <row r="42" spans="1:14" ht="16.5" thickBot="1" x14ac:dyDescent="0.3">
      <c r="A42" s="46"/>
      <c r="B42" s="46"/>
      <c r="C42" s="56" t="s">
        <v>227</v>
      </c>
      <c r="D42" s="46"/>
      <c r="E42" s="57" t="s">
        <v>244</v>
      </c>
      <c r="F42" s="58" t="s">
        <v>291</v>
      </c>
      <c r="G42" s="59" t="s">
        <v>246</v>
      </c>
    </row>
    <row r="43" spans="1:14" ht="16.5" thickBot="1" x14ac:dyDescent="0.3">
      <c r="A43" s="46"/>
      <c r="B43" s="46"/>
      <c r="C43" s="50" t="s">
        <v>227</v>
      </c>
      <c r="D43" s="46"/>
      <c r="E43" s="67" t="s">
        <v>248</v>
      </c>
      <c r="F43" s="68" t="s">
        <v>292</v>
      </c>
      <c r="G43" s="69" t="s">
        <v>250</v>
      </c>
    </row>
    <row r="44" spans="1:14" ht="16.5" thickBot="1" x14ac:dyDescent="0.3">
      <c r="A44" s="46"/>
      <c r="B44" s="46"/>
      <c r="C44" s="50" t="s">
        <v>227</v>
      </c>
      <c r="D44" s="72" t="s">
        <v>252</v>
      </c>
      <c r="E44" s="52" t="s">
        <v>253</v>
      </c>
      <c r="F44" s="73" t="s">
        <v>293</v>
      </c>
      <c r="G44" s="54" t="s">
        <v>255</v>
      </c>
    </row>
    <row r="45" spans="1:14" ht="16.5" thickBot="1" x14ac:dyDescent="0.3">
      <c r="A45" s="46"/>
      <c r="B45" s="77"/>
      <c r="C45" s="50" t="s">
        <v>227</v>
      </c>
      <c r="D45" s="46"/>
      <c r="E45" s="57" t="s">
        <v>256</v>
      </c>
      <c r="F45" s="101" t="s">
        <v>294</v>
      </c>
      <c r="G45" s="59" t="s">
        <v>258</v>
      </c>
    </row>
    <row r="46" spans="1:14" ht="16.5" thickBot="1" x14ac:dyDescent="0.3">
      <c r="A46" s="46"/>
      <c r="B46" s="77"/>
      <c r="C46" s="50" t="s">
        <v>227</v>
      </c>
      <c r="D46" s="46"/>
      <c r="E46" s="57" t="s">
        <v>261</v>
      </c>
      <c r="F46" s="101" t="s">
        <v>295</v>
      </c>
      <c r="G46" s="59" t="s">
        <v>263</v>
      </c>
    </row>
    <row r="47" spans="1:14" ht="16.5" thickBot="1" x14ac:dyDescent="0.3">
      <c r="A47" s="46"/>
      <c r="C47" s="50" t="s">
        <v>227</v>
      </c>
      <c r="D47" s="46"/>
      <c r="E47" s="57" t="s">
        <v>266</v>
      </c>
      <c r="F47" s="101" t="s">
        <v>296</v>
      </c>
      <c r="G47" s="59" t="s">
        <v>313</v>
      </c>
    </row>
    <row r="48" spans="1:14" ht="16.5" thickBot="1" x14ac:dyDescent="0.3">
      <c r="A48" s="46"/>
      <c r="B48" s="77" t="s">
        <v>265</v>
      </c>
      <c r="C48" s="80">
        <v>11403.85</v>
      </c>
      <c r="D48" s="51"/>
      <c r="E48" s="57" t="s">
        <v>270</v>
      </c>
      <c r="F48" s="101" t="s">
        <v>316</v>
      </c>
      <c r="G48" s="59" t="s">
        <v>315</v>
      </c>
    </row>
    <row r="49" spans="1:7" ht="16.5" thickBot="1" x14ac:dyDescent="0.3">
      <c r="A49" s="46"/>
      <c r="B49" s="46"/>
      <c r="C49" s="84">
        <v>11403.85</v>
      </c>
      <c r="D49" s="51" t="s">
        <v>271</v>
      </c>
      <c r="E49" s="67" t="s">
        <v>272</v>
      </c>
      <c r="F49" s="102"/>
      <c r="G49" s="59"/>
    </row>
    <row r="50" spans="1:7" ht="16.5" thickBot="1" x14ac:dyDescent="0.3">
      <c r="A50" s="46"/>
      <c r="B50" s="46"/>
      <c r="C50" s="84">
        <v>11403.85</v>
      </c>
      <c r="D50" s="46"/>
      <c r="E50" s="103" t="s">
        <v>273</v>
      </c>
      <c r="F50" s="102"/>
      <c r="G50" s="59"/>
    </row>
    <row r="51" spans="1:7" ht="16.5" thickBot="1" x14ac:dyDescent="0.3">
      <c r="A51" s="46"/>
      <c r="B51" s="46"/>
      <c r="C51" s="84">
        <v>11403.85</v>
      </c>
      <c r="D51" s="46"/>
      <c r="E51" s="57" t="s">
        <v>275</v>
      </c>
      <c r="F51" s="102"/>
      <c r="G51" s="59"/>
    </row>
    <row r="52" spans="1:7" ht="16.5" thickBot="1" x14ac:dyDescent="0.3">
      <c r="A52" s="46"/>
      <c r="B52" s="46"/>
      <c r="C52" s="84">
        <v>11403.85</v>
      </c>
      <c r="D52" s="46"/>
      <c r="E52" s="57" t="s">
        <v>277</v>
      </c>
      <c r="F52" s="102"/>
      <c r="G52" s="59"/>
    </row>
    <row r="53" spans="1:7" ht="16.5" thickBot="1" x14ac:dyDescent="0.3">
      <c r="A53" s="46"/>
      <c r="B53" s="46"/>
      <c r="C53" s="89">
        <v>11403.85</v>
      </c>
      <c r="D53" s="46"/>
      <c r="E53" s="67" t="s">
        <v>279</v>
      </c>
      <c r="F53" s="102"/>
      <c r="G53" s="104"/>
    </row>
    <row r="54" spans="1:7" ht="15.75" x14ac:dyDescent="0.25">
      <c r="A54" s="46"/>
      <c r="B54" s="46"/>
      <c r="C54" s="93">
        <f>SUM(C39:C53)</f>
        <v>68423.100000000006</v>
      </c>
      <c r="D54" s="46"/>
      <c r="E54" s="46"/>
      <c r="F54" s="46"/>
      <c r="G54" s="46"/>
    </row>
    <row r="55" spans="1:7" ht="15.75" x14ac:dyDescent="0.25">
      <c r="A55" s="46"/>
      <c r="B55" s="46"/>
      <c r="C55" s="93"/>
      <c r="D55" s="46"/>
      <c r="E55" s="46"/>
      <c r="F55" s="46"/>
      <c r="G55" s="46"/>
    </row>
    <row r="56" spans="1:7" x14ac:dyDescent="0.25">
      <c r="A56" s="94"/>
      <c r="C56" s="46"/>
      <c r="D56" s="46"/>
      <c r="E56" s="46"/>
      <c r="F56" s="46"/>
      <c r="G56" s="46"/>
    </row>
    <row r="57" spans="1:7" ht="15.75" x14ac:dyDescent="0.25">
      <c r="B57" s="94" t="s">
        <v>297</v>
      </c>
      <c r="C57" s="95">
        <f>'DATOS ALUMNOS'!G30</f>
        <v>20274</v>
      </c>
      <c r="D57" s="46"/>
      <c r="E57" s="46"/>
      <c r="F57" s="46"/>
      <c r="G57" s="46"/>
    </row>
    <row r="58" spans="1:7" x14ac:dyDescent="0.25">
      <c r="B58" s="47" t="s">
        <v>282</v>
      </c>
      <c r="C58" s="71">
        <f>+C57-C48</f>
        <v>8870.15</v>
      </c>
      <c r="D58" s="46"/>
      <c r="E58" s="46"/>
      <c r="F58" s="46"/>
      <c r="G58" s="46"/>
    </row>
    <row r="59" spans="1:7" x14ac:dyDescent="0.25">
      <c r="B59" s="47" t="s">
        <v>283</v>
      </c>
      <c r="C59" s="96">
        <f>+C58/1.08</f>
        <v>8213.1018518518504</v>
      </c>
      <c r="D59" s="46"/>
      <c r="E59" s="46"/>
      <c r="F59" s="46"/>
      <c r="G59" s="46"/>
    </row>
    <row r="60" spans="1:7" ht="15.75" thickBot="1" x14ac:dyDescent="0.3">
      <c r="B60" s="47" t="s">
        <v>284</v>
      </c>
      <c r="C60" s="96">
        <f>+C59*0.16</f>
        <v>1314.096296296296</v>
      </c>
      <c r="D60" s="46"/>
      <c r="E60" s="46"/>
      <c r="F60" s="46"/>
      <c r="G60" s="46"/>
    </row>
    <row r="61" spans="1:7" ht="19.5" thickBot="1" x14ac:dyDescent="0.35">
      <c r="A61" s="88"/>
      <c r="B61" s="88" t="s">
        <v>285</v>
      </c>
      <c r="C61" s="98">
        <f>+C59+C60</f>
        <v>9527.1981481481471</v>
      </c>
      <c r="D61" s="46"/>
      <c r="E61" s="46"/>
      <c r="F61" s="46"/>
      <c r="G61" s="46"/>
    </row>
    <row r="65" spans="1:7" ht="15.75" thickBot="1" x14ac:dyDescent="0.3">
      <c r="A65" s="132" t="s">
        <v>298</v>
      </c>
      <c r="B65" s="132"/>
      <c r="C65" s="132"/>
      <c r="D65" s="132"/>
      <c r="E65" s="132"/>
      <c r="F65" s="132"/>
      <c r="G65" s="132"/>
    </row>
    <row r="66" spans="1:7" x14ac:dyDescent="0.25">
      <c r="A66" s="133" t="s">
        <v>166</v>
      </c>
      <c r="B66" s="134" t="s">
        <v>219</v>
      </c>
      <c r="C66" s="134" t="s">
        <v>220</v>
      </c>
      <c r="D66" s="135" t="s">
        <v>221</v>
      </c>
      <c r="E66" s="134" t="s">
        <v>222</v>
      </c>
      <c r="F66" s="136" t="s">
        <v>223</v>
      </c>
      <c r="G66" s="134" t="s">
        <v>224</v>
      </c>
    </row>
    <row r="67" spans="1:7" ht="15.75" thickBot="1" x14ac:dyDescent="0.3">
      <c r="A67" s="117"/>
      <c r="B67" s="119"/>
      <c r="C67" s="119"/>
      <c r="D67" s="122"/>
      <c r="E67" s="118"/>
      <c r="F67" s="124"/>
      <c r="G67" s="118"/>
    </row>
    <row r="68" spans="1:7" ht="16.5" thickBot="1" x14ac:dyDescent="0.3">
      <c r="A68" s="48" t="s">
        <v>299</v>
      </c>
      <c r="B68" s="77"/>
      <c r="C68" s="50" t="s">
        <v>227</v>
      </c>
      <c r="D68" s="100" t="s">
        <v>228</v>
      </c>
      <c r="E68" s="57" t="s">
        <v>229</v>
      </c>
      <c r="F68" s="106" t="s">
        <v>300</v>
      </c>
      <c r="G68" s="59" t="s">
        <v>301</v>
      </c>
    </row>
    <row r="69" spans="1:7" ht="16.5" thickBot="1" x14ac:dyDescent="0.3">
      <c r="A69" s="55" t="s">
        <v>233</v>
      </c>
      <c r="C69" s="50" t="s">
        <v>227</v>
      </c>
      <c r="D69" s="46"/>
      <c r="E69" s="57" t="s">
        <v>234</v>
      </c>
      <c r="F69" s="106" t="s">
        <v>302</v>
      </c>
      <c r="G69" s="59" t="s">
        <v>263</v>
      </c>
    </row>
    <row r="70" spans="1:7" ht="16.5" thickBot="1" x14ac:dyDescent="0.3">
      <c r="A70" s="46"/>
      <c r="B70" s="77" t="s">
        <v>265</v>
      </c>
      <c r="C70" s="107">
        <v>19766.669999999998</v>
      </c>
      <c r="D70" s="46"/>
      <c r="E70" s="57" t="s">
        <v>240</v>
      </c>
      <c r="F70" s="106" t="s">
        <v>317</v>
      </c>
      <c r="G70" s="59" t="s">
        <v>313</v>
      </c>
    </row>
    <row r="71" spans="1:7" ht="16.5" thickBot="1" x14ac:dyDescent="0.3">
      <c r="A71" s="46"/>
      <c r="B71" s="77"/>
      <c r="C71" s="105">
        <v>19766.669999999998</v>
      </c>
      <c r="D71" s="46"/>
      <c r="E71" s="57" t="s">
        <v>244</v>
      </c>
      <c r="F71" s="106"/>
      <c r="G71" s="59"/>
    </row>
    <row r="72" spans="1:7" ht="16.5" thickBot="1" x14ac:dyDescent="0.3">
      <c r="A72" s="46"/>
      <c r="B72" s="46"/>
      <c r="C72" s="105">
        <v>19766.669999999998</v>
      </c>
      <c r="D72" s="46"/>
      <c r="E72" s="67" t="s">
        <v>248</v>
      </c>
      <c r="F72" s="106"/>
      <c r="G72" s="59"/>
    </row>
    <row r="73" spans="1:7" ht="16.5" thickBot="1" x14ac:dyDescent="0.3">
      <c r="A73" s="46"/>
      <c r="B73" s="46"/>
      <c r="C73" s="105">
        <v>19766.669999999998</v>
      </c>
      <c r="D73" s="72" t="s">
        <v>252</v>
      </c>
      <c r="E73" s="52" t="s">
        <v>253</v>
      </c>
      <c r="F73" s="101"/>
      <c r="G73" s="59"/>
    </row>
    <row r="74" spans="1:7" ht="16.5" thickBot="1" x14ac:dyDescent="0.3">
      <c r="A74" s="46"/>
      <c r="B74" s="46"/>
      <c r="C74" s="105">
        <v>19766.669999999998</v>
      </c>
      <c r="D74" s="46"/>
      <c r="E74" s="57" t="s">
        <v>256</v>
      </c>
      <c r="F74" s="101"/>
      <c r="G74" s="59"/>
    </row>
    <row r="75" spans="1:7" ht="16.5" thickBot="1" x14ac:dyDescent="0.3">
      <c r="A75" s="46"/>
      <c r="B75" s="46"/>
      <c r="C75" s="105">
        <v>19766.669999999998</v>
      </c>
      <c r="D75" s="46"/>
      <c r="E75" s="57" t="s">
        <v>261</v>
      </c>
      <c r="F75" s="101"/>
      <c r="G75" s="59"/>
    </row>
    <row r="76" spans="1:7" ht="16.5" thickBot="1" x14ac:dyDescent="0.3">
      <c r="A76" s="46"/>
      <c r="B76" s="46"/>
      <c r="C76" s="105">
        <v>19766.669999999998</v>
      </c>
      <c r="D76" s="46"/>
      <c r="E76" s="57" t="s">
        <v>266</v>
      </c>
      <c r="F76" s="101"/>
      <c r="G76" s="59"/>
    </row>
    <row r="77" spans="1:7" ht="16.5" thickBot="1" x14ac:dyDescent="0.3">
      <c r="A77" s="46"/>
      <c r="B77" s="46"/>
      <c r="C77" s="105">
        <v>19766.669999999998</v>
      </c>
      <c r="D77" s="51" t="s">
        <v>271</v>
      </c>
      <c r="E77" s="57" t="s">
        <v>270</v>
      </c>
      <c r="F77" s="102"/>
      <c r="G77" s="59"/>
    </row>
    <row r="78" spans="1:7" ht="16.5" thickBot="1" x14ac:dyDescent="0.3">
      <c r="A78" s="46"/>
      <c r="B78" s="46"/>
      <c r="C78" s="105">
        <v>19766.669999999998</v>
      </c>
      <c r="D78" s="46"/>
      <c r="E78" s="67" t="s">
        <v>272</v>
      </c>
      <c r="F78" s="102"/>
      <c r="G78" s="59"/>
    </row>
    <row r="79" spans="1:7" ht="16.5" thickBot="1" x14ac:dyDescent="0.3">
      <c r="A79" s="46"/>
      <c r="B79" s="46"/>
      <c r="C79" s="105">
        <v>19766.669999999998</v>
      </c>
      <c r="D79" s="46"/>
      <c r="E79" s="103" t="s">
        <v>273</v>
      </c>
      <c r="F79" s="102"/>
      <c r="G79" s="59"/>
    </row>
    <row r="80" spans="1:7" ht="16.5" thickBot="1" x14ac:dyDescent="0.3">
      <c r="A80" s="46"/>
      <c r="B80" s="46"/>
      <c r="C80" s="105">
        <v>19766.669999999998</v>
      </c>
      <c r="D80" s="46"/>
      <c r="E80" s="57" t="s">
        <v>275</v>
      </c>
      <c r="F80" s="102"/>
      <c r="G80" s="59"/>
    </row>
    <row r="81" spans="1:7" ht="16.5" thickBot="1" x14ac:dyDescent="0.3">
      <c r="A81" s="46"/>
      <c r="B81" s="46"/>
      <c r="C81" s="105">
        <v>19766.669999999998</v>
      </c>
      <c r="D81" s="46"/>
      <c r="E81" s="57" t="s">
        <v>277</v>
      </c>
      <c r="F81" s="102"/>
      <c r="G81" s="59"/>
    </row>
    <row r="82" spans="1:7" ht="16.5" thickBot="1" x14ac:dyDescent="0.3">
      <c r="A82" s="46"/>
      <c r="B82" s="46"/>
      <c r="C82" s="108"/>
      <c r="D82" s="46"/>
      <c r="E82" s="67" t="s">
        <v>279</v>
      </c>
      <c r="F82" s="102"/>
      <c r="G82" s="104"/>
    </row>
    <row r="83" spans="1:7" ht="15.75" x14ac:dyDescent="0.25">
      <c r="A83" s="46"/>
      <c r="B83" s="46"/>
      <c r="C83" s="93">
        <f>SUM(C68:C82)</f>
        <v>237200.03999999992</v>
      </c>
      <c r="D83" s="46"/>
      <c r="E83" s="46"/>
      <c r="F83" s="46"/>
      <c r="G83" s="46"/>
    </row>
    <row r="84" spans="1:7" x14ac:dyDescent="0.25">
      <c r="C84" s="83"/>
    </row>
    <row r="85" spans="1:7" x14ac:dyDescent="0.25">
      <c r="C85" s="83"/>
    </row>
    <row r="86" spans="1:7" ht="15.75" x14ac:dyDescent="0.25">
      <c r="B86" s="94" t="s">
        <v>297</v>
      </c>
      <c r="C86" s="95">
        <f>'DATOS ALUMNOS'!G50</f>
        <v>44554.400000000001</v>
      </c>
      <c r="D86" s="46"/>
      <c r="E86" s="46"/>
      <c r="F86" s="46"/>
      <c r="G86" s="46"/>
    </row>
    <row r="87" spans="1:7" x14ac:dyDescent="0.25">
      <c r="B87" s="47" t="s">
        <v>282</v>
      </c>
      <c r="C87" s="71">
        <f>+C86-C71</f>
        <v>24787.730000000003</v>
      </c>
      <c r="D87" s="46"/>
      <c r="E87" s="46"/>
      <c r="F87" s="46"/>
      <c r="G87" s="46"/>
    </row>
    <row r="88" spans="1:7" x14ac:dyDescent="0.25">
      <c r="B88" s="47" t="s">
        <v>283</v>
      </c>
      <c r="C88" s="96">
        <f>+C87/1.08</f>
        <v>22951.601851851854</v>
      </c>
      <c r="D88" s="46"/>
      <c r="E88" s="46"/>
      <c r="F88" s="46"/>
      <c r="G88" s="46"/>
    </row>
    <row r="89" spans="1:7" ht="15.75" thickBot="1" x14ac:dyDescent="0.3">
      <c r="B89" s="47" t="s">
        <v>284</v>
      </c>
      <c r="C89" s="96">
        <f>+C88*0.16</f>
        <v>3672.2562962962966</v>
      </c>
      <c r="D89" s="46"/>
      <c r="E89" s="46"/>
      <c r="F89" s="46"/>
      <c r="G89" s="46"/>
    </row>
    <row r="90" spans="1:7" ht="19.5" thickBot="1" x14ac:dyDescent="0.35">
      <c r="A90" s="88"/>
      <c r="B90" s="88" t="s">
        <v>285</v>
      </c>
      <c r="C90" s="98">
        <f>+C88+C89</f>
        <v>26623.858148148152</v>
      </c>
      <c r="D90" s="46"/>
      <c r="E90" s="46"/>
      <c r="F90" s="46"/>
      <c r="G90" s="46"/>
    </row>
    <row r="94" spans="1:7" ht="15.75" thickBot="1" x14ac:dyDescent="0.3">
      <c r="A94" s="132" t="s">
        <v>303</v>
      </c>
      <c r="B94" s="132"/>
      <c r="C94" s="132"/>
      <c r="D94" s="132"/>
      <c r="E94" s="132"/>
      <c r="F94" s="132"/>
      <c r="G94" s="132"/>
    </row>
    <row r="95" spans="1:7" x14ac:dyDescent="0.25">
      <c r="A95" s="133" t="s">
        <v>166</v>
      </c>
      <c r="B95" s="134" t="s">
        <v>219</v>
      </c>
      <c r="C95" s="134" t="s">
        <v>220</v>
      </c>
      <c r="D95" s="135" t="s">
        <v>221</v>
      </c>
      <c r="E95" s="134" t="s">
        <v>222</v>
      </c>
      <c r="F95" s="136" t="s">
        <v>223</v>
      </c>
      <c r="G95" s="134" t="s">
        <v>224</v>
      </c>
    </row>
    <row r="96" spans="1:7" ht="15.75" thickBot="1" x14ac:dyDescent="0.3">
      <c r="A96" s="117"/>
      <c r="B96" s="119"/>
      <c r="C96" s="119"/>
      <c r="D96" s="122"/>
      <c r="E96" s="118"/>
      <c r="F96" s="124"/>
      <c r="G96" s="118"/>
    </row>
    <row r="97" spans="1:7" ht="16.5" thickBot="1" x14ac:dyDescent="0.3">
      <c r="A97" s="48" t="s">
        <v>304</v>
      </c>
      <c r="B97" s="77"/>
      <c r="C97" s="50" t="s">
        <v>227</v>
      </c>
      <c r="D97" s="100" t="s">
        <v>228</v>
      </c>
      <c r="E97" s="57" t="s">
        <v>229</v>
      </c>
      <c r="F97" s="106" t="s">
        <v>305</v>
      </c>
      <c r="G97" s="59" t="s">
        <v>301</v>
      </c>
    </row>
    <row r="98" spans="1:7" ht="16.5" thickBot="1" x14ac:dyDescent="0.3">
      <c r="A98" s="55" t="s">
        <v>233</v>
      </c>
      <c r="C98" s="50" t="s">
        <v>227</v>
      </c>
      <c r="D98" s="46"/>
      <c r="E98" s="57" t="s">
        <v>234</v>
      </c>
      <c r="F98" s="106" t="s">
        <v>306</v>
      </c>
      <c r="G98" s="59" t="s">
        <v>263</v>
      </c>
    </row>
    <row r="99" spans="1:7" ht="16.5" thickBot="1" x14ac:dyDescent="0.3">
      <c r="A99" s="46"/>
      <c r="B99" s="77" t="s">
        <v>265</v>
      </c>
      <c r="C99" s="107">
        <v>16472.22</v>
      </c>
      <c r="D99" s="46"/>
      <c r="E99" s="57" t="s">
        <v>240</v>
      </c>
      <c r="F99" s="106" t="s">
        <v>318</v>
      </c>
      <c r="G99" s="59" t="s">
        <v>313</v>
      </c>
    </row>
    <row r="100" spans="1:7" ht="16.5" thickBot="1" x14ac:dyDescent="0.3">
      <c r="A100" s="46"/>
      <c r="B100" s="77"/>
      <c r="C100" s="105">
        <v>16472.22</v>
      </c>
      <c r="D100" s="46"/>
      <c r="E100" s="57" t="s">
        <v>244</v>
      </c>
      <c r="F100" s="106"/>
      <c r="G100" s="59"/>
    </row>
    <row r="101" spans="1:7" ht="16.5" thickBot="1" x14ac:dyDescent="0.3">
      <c r="A101" s="46"/>
      <c r="B101" s="46"/>
      <c r="C101" s="105">
        <v>16472.22</v>
      </c>
      <c r="D101" s="46"/>
      <c r="E101" s="67" t="s">
        <v>248</v>
      </c>
      <c r="F101" s="106"/>
      <c r="G101" s="59"/>
    </row>
    <row r="102" spans="1:7" ht="16.5" thickBot="1" x14ac:dyDescent="0.3">
      <c r="A102" s="46"/>
      <c r="B102" s="46"/>
      <c r="C102" s="105">
        <v>16472.22</v>
      </c>
      <c r="D102" s="72" t="s">
        <v>252</v>
      </c>
      <c r="E102" s="52" t="s">
        <v>253</v>
      </c>
      <c r="F102" s="101"/>
      <c r="G102" s="59"/>
    </row>
    <row r="103" spans="1:7" ht="16.5" thickBot="1" x14ac:dyDescent="0.3">
      <c r="A103" s="46"/>
      <c r="B103" s="46"/>
      <c r="C103" s="105">
        <v>16472.22</v>
      </c>
      <c r="D103" s="46"/>
      <c r="E103" s="57" t="s">
        <v>256</v>
      </c>
      <c r="F103" s="101"/>
      <c r="G103" s="59"/>
    </row>
    <row r="104" spans="1:7" ht="16.5" thickBot="1" x14ac:dyDescent="0.3">
      <c r="A104" s="46"/>
      <c r="B104" s="46"/>
      <c r="C104" s="105">
        <v>16472.22</v>
      </c>
      <c r="D104" s="46"/>
      <c r="E104" s="57" t="s">
        <v>261</v>
      </c>
      <c r="F104" s="101"/>
      <c r="G104" s="59"/>
    </row>
    <row r="105" spans="1:7" ht="16.5" thickBot="1" x14ac:dyDescent="0.3">
      <c r="A105" s="46"/>
      <c r="B105" s="46"/>
      <c r="C105" s="105">
        <v>16472.22</v>
      </c>
      <c r="D105" s="46"/>
      <c r="E105" s="57" t="s">
        <v>266</v>
      </c>
      <c r="F105" s="101"/>
      <c r="G105" s="59"/>
    </row>
    <row r="106" spans="1:7" ht="16.5" thickBot="1" x14ac:dyDescent="0.3">
      <c r="A106" s="46"/>
      <c r="B106" s="46"/>
      <c r="C106" s="105">
        <v>16472.22</v>
      </c>
      <c r="D106" s="51" t="s">
        <v>271</v>
      </c>
      <c r="E106" s="57" t="s">
        <v>270</v>
      </c>
      <c r="F106" s="102"/>
      <c r="G106" s="59"/>
    </row>
    <row r="107" spans="1:7" ht="16.5" thickBot="1" x14ac:dyDescent="0.3">
      <c r="A107" s="46"/>
      <c r="B107" s="46"/>
      <c r="C107" s="105">
        <v>16472.22</v>
      </c>
      <c r="D107" s="46"/>
      <c r="E107" s="67" t="s">
        <v>272</v>
      </c>
      <c r="F107" s="102"/>
      <c r="G107" s="59"/>
    </row>
    <row r="108" spans="1:7" ht="16.5" thickBot="1" x14ac:dyDescent="0.3">
      <c r="A108" s="46"/>
      <c r="B108" s="46"/>
      <c r="C108" s="105">
        <v>16472.22</v>
      </c>
      <c r="D108" s="46"/>
      <c r="E108" s="103" t="s">
        <v>273</v>
      </c>
      <c r="F108" s="102"/>
      <c r="G108" s="59"/>
    </row>
    <row r="109" spans="1:7" ht="16.5" thickBot="1" x14ac:dyDescent="0.3">
      <c r="A109" s="46"/>
      <c r="B109" s="46"/>
      <c r="C109" s="105">
        <v>16472.22</v>
      </c>
      <c r="D109" s="46"/>
      <c r="E109" s="57" t="s">
        <v>275</v>
      </c>
      <c r="F109" s="102"/>
      <c r="G109" s="59"/>
    </row>
    <row r="110" spans="1:7" ht="16.5" thickBot="1" x14ac:dyDescent="0.3">
      <c r="A110" s="46"/>
      <c r="B110" s="46"/>
      <c r="C110" s="105">
        <v>16472.22</v>
      </c>
      <c r="D110" s="46"/>
      <c r="E110" s="57" t="s">
        <v>277</v>
      </c>
      <c r="F110" s="102"/>
      <c r="G110" s="59"/>
    </row>
    <row r="111" spans="1:7" ht="16.5" thickBot="1" x14ac:dyDescent="0.3">
      <c r="A111" s="46"/>
      <c r="B111" s="46"/>
      <c r="C111" s="108"/>
      <c r="D111" s="46"/>
      <c r="E111" s="67" t="s">
        <v>279</v>
      </c>
      <c r="F111" s="102"/>
      <c r="G111" s="104"/>
    </row>
    <row r="112" spans="1:7" ht="15.75" x14ac:dyDescent="0.25">
      <c r="A112" s="46"/>
      <c r="B112" s="46"/>
      <c r="C112" s="93">
        <f>SUM(C97:C111)</f>
        <v>197666.64</v>
      </c>
      <c r="D112" s="46"/>
      <c r="E112" s="46"/>
      <c r="F112" s="46"/>
      <c r="G112" s="46"/>
    </row>
    <row r="113" spans="1:7" ht="15.75" x14ac:dyDescent="0.25">
      <c r="A113" s="46"/>
      <c r="B113" s="46"/>
      <c r="C113" s="93"/>
      <c r="D113" s="46"/>
      <c r="E113" s="46"/>
      <c r="F113" s="46"/>
      <c r="G113" s="46"/>
    </row>
    <row r="114" spans="1:7" x14ac:dyDescent="0.25">
      <c r="C114" s="83"/>
    </row>
    <row r="115" spans="1:7" ht="15.75" x14ac:dyDescent="0.25">
      <c r="B115" s="94" t="s">
        <v>297</v>
      </c>
      <c r="C115" s="95">
        <f>'DATOS ALUMNOS'!G63</f>
        <v>16393.400000000001</v>
      </c>
      <c r="D115" s="46"/>
      <c r="E115" s="46"/>
      <c r="F115" s="46"/>
      <c r="G115" s="46"/>
    </row>
    <row r="116" spans="1:7" x14ac:dyDescent="0.25">
      <c r="B116" s="47" t="s">
        <v>282</v>
      </c>
      <c r="C116" s="71">
        <f>+C115-C100</f>
        <v>-78.819999999999709</v>
      </c>
      <c r="D116" s="46"/>
      <c r="E116" s="46"/>
      <c r="F116" s="46"/>
      <c r="G116" s="46"/>
    </row>
    <row r="117" spans="1:7" x14ac:dyDescent="0.25">
      <c r="B117" s="47" t="s">
        <v>283</v>
      </c>
      <c r="C117" s="96">
        <f>+C116/1.08</f>
        <v>-72.981481481481211</v>
      </c>
      <c r="D117" s="46"/>
      <c r="E117" s="46"/>
      <c r="F117" s="46"/>
      <c r="G117" s="46"/>
    </row>
    <row r="118" spans="1:7" ht="15.75" thickBot="1" x14ac:dyDescent="0.3">
      <c r="B118" s="47" t="s">
        <v>284</v>
      </c>
      <c r="C118" s="96">
        <f>+C117*0.16</f>
        <v>-11.677037037036994</v>
      </c>
      <c r="D118" s="46"/>
      <c r="E118" s="46"/>
      <c r="F118" s="46"/>
      <c r="G118" s="46"/>
    </row>
    <row r="119" spans="1:7" ht="19.5" thickBot="1" x14ac:dyDescent="0.35">
      <c r="A119" s="88"/>
      <c r="B119" s="88" t="s">
        <v>285</v>
      </c>
      <c r="C119" s="98">
        <f>+C117+C118</f>
        <v>-84.658518518518207</v>
      </c>
      <c r="D119" s="46"/>
      <c r="E119" s="46"/>
      <c r="F119" s="46"/>
      <c r="G119" s="46"/>
    </row>
  </sheetData>
  <mergeCells count="36">
    <mergeCell ref="A94:G94"/>
    <mergeCell ref="A95:A96"/>
    <mergeCell ref="B95:B96"/>
    <mergeCell ref="C95:C96"/>
    <mergeCell ref="D95:D96"/>
    <mergeCell ref="E95:E96"/>
    <mergeCell ref="F95:F96"/>
    <mergeCell ref="G95:G96"/>
    <mergeCell ref="A65:G65"/>
    <mergeCell ref="A66:A67"/>
    <mergeCell ref="B66:B67"/>
    <mergeCell ref="C66:C67"/>
    <mergeCell ref="D66:D67"/>
    <mergeCell ref="E66:E67"/>
    <mergeCell ref="F66:F67"/>
    <mergeCell ref="G66:G67"/>
    <mergeCell ref="K6:M6"/>
    <mergeCell ref="K7:M7"/>
    <mergeCell ref="A35:G35"/>
    <mergeCell ref="A36:G36"/>
    <mergeCell ref="A37:A38"/>
    <mergeCell ref="B37:B38"/>
    <mergeCell ref="C37:C38"/>
    <mergeCell ref="D37:D38"/>
    <mergeCell ref="E37:E38"/>
    <mergeCell ref="F37:F38"/>
    <mergeCell ref="G37:G38"/>
    <mergeCell ref="A3:G3"/>
    <mergeCell ref="A4:G4"/>
    <mergeCell ref="A5:A6"/>
    <mergeCell ref="B5:B6"/>
    <mergeCell ref="C5:C6"/>
    <mergeCell ref="D5:D6"/>
    <mergeCell ref="E5:E6"/>
    <mergeCell ref="F5:F6"/>
    <mergeCell ref="G5:G6"/>
  </mergeCells>
  <phoneticPr fontId="4" type="noConversion"/>
  <conditionalFormatting sqref="G21">
    <cfRule type="containsBlanks" dxfId="36" priority="40">
      <formula>LEN(TRIM(G21))=0</formula>
    </cfRule>
  </conditionalFormatting>
  <conditionalFormatting sqref="G53">
    <cfRule type="containsBlanks" dxfId="35" priority="39">
      <formula>LEN(TRIM(G53))=0</formula>
    </cfRule>
  </conditionalFormatting>
  <conditionalFormatting sqref="G82">
    <cfRule type="containsBlanks" dxfId="34" priority="35">
      <formula>LEN(TRIM(G82))=0</formula>
    </cfRule>
  </conditionalFormatting>
  <conditionalFormatting sqref="G74:G81">
    <cfRule type="containsBlanks" dxfId="33" priority="34">
      <formula>LEN(TRIM(G74))=0</formula>
    </cfRule>
  </conditionalFormatting>
  <conditionalFormatting sqref="G17:G20">
    <cfRule type="containsBlanks" dxfId="32" priority="38">
      <formula>LEN(TRIM(G17))=0</formula>
    </cfRule>
  </conditionalFormatting>
  <conditionalFormatting sqref="G49:G52">
    <cfRule type="containsBlanks" dxfId="31" priority="37">
      <formula>LEN(TRIM(G49))=0</formula>
    </cfRule>
  </conditionalFormatting>
  <conditionalFormatting sqref="G13">
    <cfRule type="containsBlanks" dxfId="30" priority="36">
      <formula>LEN(TRIM(G13))=0</formula>
    </cfRule>
  </conditionalFormatting>
  <conditionalFormatting sqref="G72">
    <cfRule type="containsBlanks" dxfId="29" priority="31">
      <formula>LEN(TRIM(G72))=0</formula>
    </cfRule>
  </conditionalFormatting>
  <conditionalFormatting sqref="G71">
    <cfRule type="containsBlanks" dxfId="28" priority="32">
      <formula>LEN(TRIM(G71))=0</formula>
    </cfRule>
  </conditionalFormatting>
  <conditionalFormatting sqref="G73">
    <cfRule type="containsBlanks" dxfId="27" priority="30">
      <formula>LEN(TRIM(G73))=0</formula>
    </cfRule>
  </conditionalFormatting>
  <conditionalFormatting sqref="G111">
    <cfRule type="containsBlanks" dxfId="26" priority="29">
      <formula>LEN(TRIM(G111))=0</formula>
    </cfRule>
  </conditionalFormatting>
  <conditionalFormatting sqref="G103:G110">
    <cfRule type="containsBlanks" dxfId="25" priority="28">
      <formula>LEN(TRIM(G103))=0</formula>
    </cfRule>
  </conditionalFormatting>
  <conditionalFormatting sqref="G100">
    <cfRule type="containsBlanks" dxfId="24" priority="26">
      <formula>LEN(TRIM(G100))=0</formula>
    </cfRule>
  </conditionalFormatting>
  <conditionalFormatting sqref="G101">
    <cfRule type="containsBlanks" dxfId="23" priority="25">
      <formula>LEN(TRIM(G101))=0</formula>
    </cfRule>
  </conditionalFormatting>
  <conditionalFormatting sqref="G102">
    <cfRule type="containsBlanks" dxfId="22" priority="24">
      <formula>LEN(TRIM(G102))=0</formula>
    </cfRule>
  </conditionalFormatting>
  <conditionalFormatting sqref="G45">
    <cfRule type="containsBlanks" dxfId="21" priority="23">
      <formula>LEN(TRIM(G45))=0</formula>
    </cfRule>
  </conditionalFormatting>
  <conditionalFormatting sqref="G12">
    <cfRule type="containsBlanks" dxfId="20" priority="22">
      <formula>LEN(TRIM(G12))=0</formula>
    </cfRule>
  </conditionalFormatting>
  <conditionalFormatting sqref="G8">
    <cfRule type="containsBlanks" dxfId="19" priority="20">
      <formula>LEN(TRIM(G8))=0</formula>
    </cfRule>
  </conditionalFormatting>
  <conditionalFormatting sqref="G7">
    <cfRule type="containsBlanks" dxfId="18" priority="21">
      <formula>LEN(TRIM(G7))=0</formula>
    </cfRule>
  </conditionalFormatting>
  <conditionalFormatting sqref="G9">
    <cfRule type="containsBlanks" dxfId="17" priority="19">
      <formula>LEN(TRIM(G9))=0</formula>
    </cfRule>
  </conditionalFormatting>
  <conditionalFormatting sqref="G10">
    <cfRule type="containsBlanks" dxfId="16" priority="18">
      <formula>LEN(TRIM(G10))=0</formula>
    </cfRule>
  </conditionalFormatting>
  <conditionalFormatting sqref="G11">
    <cfRule type="containsBlanks" dxfId="15" priority="17">
      <formula>LEN(TRIM(G11))=0</formula>
    </cfRule>
  </conditionalFormatting>
  <conditionalFormatting sqref="G39">
    <cfRule type="containsBlanks" dxfId="14" priority="16">
      <formula>LEN(TRIM(G39))=0</formula>
    </cfRule>
  </conditionalFormatting>
  <conditionalFormatting sqref="G41">
    <cfRule type="containsBlanks" dxfId="13" priority="14">
      <formula>LEN(TRIM(G41))=0</formula>
    </cfRule>
  </conditionalFormatting>
  <conditionalFormatting sqref="G40">
    <cfRule type="containsBlanks" dxfId="12" priority="15">
      <formula>LEN(TRIM(G40))=0</formula>
    </cfRule>
  </conditionalFormatting>
  <conditionalFormatting sqref="G42">
    <cfRule type="containsBlanks" dxfId="11" priority="13">
      <formula>LEN(TRIM(G42))=0</formula>
    </cfRule>
  </conditionalFormatting>
  <conditionalFormatting sqref="G43">
    <cfRule type="containsBlanks" dxfId="10" priority="12">
      <formula>LEN(TRIM(G43))=0</formula>
    </cfRule>
  </conditionalFormatting>
  <conditionalFormatting sqref="G44">
    <cfRule type="containsBlanks" dxfId="9" priority="11">
      <formula>LEN(TRIM(G44))=0</formula>
    </cfRule>
  </conditionalFormatting>
  <conditionalFormatting sqref="G68:G69">
    <cfRule type="containsBlanks" dxfId="8" priority="9">
      <formula>LEN(TRIM(G68))=0</formula>
    </cfRule>
  </conditionalFormatting>
  <conditionalFormatting sqref="G46">
    <cfRule type="containsBlanks" dxfId="7" priority="8">
      <formula>LEN(TRIM(G46))=0</formula>
    </cfRule>
  </conditionalFormatting>
  <conditionalFormatting sqref="G98">
    <cfRule type="containsBlanks" dxfId="6" priority="7">
      <formula>LEN(TRIM(G98))=0</formula>
    </cfRule>
  </conditionalFormatting>
  <conditionalFormatting sqref="G14:G16">
    <cfRule type="containsBlanks" dxfId="5" priority="6">
      <formula>LEN(TRIM(G14))=0</formula>
    </cfRule>
  </conditionalFormatting>
  <conditionalFormatting sqref="G97">
    <cfRule type="containsBlanks" dxfId="4" priority="5">
      <formula>LEN(TRIM(G97))=0</formula>
    </cfRule>
  </conditionalFormatting>
  <conditionalFormatting sqref="G47">
    <cfRule type="containsBlanks" dxfId="3" priority="4">
      <formula>LEN(TRIM(G47))=0</formula>
    </cfRule>
  </conditionalFormatting>
  <conditionalFormatting sqref="G48">
    <cfRule type="containsBlanks" dxfId="2" priority="3">
      <formula>LEN(TRIM(G48))=0</formula>
    </cfRule>
  </conditionalFormatting>
  <conditionalFormatting sqref="G70">
    <cfRule type="containsBlanks" dxfId="1" priority="2">
      <formula>LEN(TRIM(G70))=0</formula>
    </cfRule>
  </conditionalFormatting>
  <conditionalFormatting sqref="G99">
    <cfRule type="containsBlanks" dxfId="0" priority="1">
      <formula>LEN(TRIM(G99))=0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DATOS ALUMNOS</vt:lpstr>
      <vt:lpstr>ANALISIS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2023-01-03T19:18:05Z</dcterms:created>
  <dcterms:modified xsi:type="dcterms:W3CDTF">2023-01-17T17:00:38Z</dcterms:modified>
</cp:coreProperties>
</file>